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이원영\매입매출현황표(향천,hc)\"/>
    </mc:Choice>
  </mc:AlternateContent>
  <bookViews>
    <workbookView xWindow="0" yWindow="0" windowWidth="14370" windowHeight="5610"/>
  </bookViews>
  <sheets>
    <sheet name="2016년 부가세 부가율" sheetId="4" r:id="rId1"/>
    <sheet name="향천" sheetId="1" r:id="rId2"/>
    <sheet name="HC" sheetId="2" r:id="rId3"/>
    <sheet name="올마켓코리아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C31" i="4"/>
  <c r="C30" i="4"/>
  <c r="B30" i="4"/>
  <c r="E30" i="4" s="1"/>
  <c r="C29" i="4"/>
  <c r="B29" i="4"/>
  <c r="B31" i="4" s="1"/>
  <c r="E31" i="4" s="1"/>
  <c r="D28" i="4"/>
  <c r="D32" i="4" s="1"/>
  <c r="E27" i="4"/>
  <c r="C27" i="4"/>
  <c r="B27" i="4"/>
  <c r="C26" i="4"/>
  <c r="C28" i="4" s="1"/>
  <c r="C32" i="4" s="1"/>
  <c r="B26" i="4"/>
  <c r="B28" i="4" s="1"/>
  <c r="D20" i="4"/>
  <c r="C20" i="4"/>
  <c r="B20" i="4"/>
  <c r="E20" i="4" s="1"/>
  <c r="C19" i="4"/>
  <c r="B19" i="4"/>
  <c r="E19" i="4" s="1"/>
  <c r="E18" i="4"/>
  <c r="C18" i="4"/>
  <c r="B18" i="4"/>
  <c r="D17" i="4"/>
  <c r="D21" i="4" s="1"/>
  <c r="C16" i="4"/>
  <c r="E16" i="4" s="1"/>
  <c r="B16" i="4"/>
  <c r="C15" i="4"/>
  <c r="C17" i="4" s="1"/>
  <c r="C21" i="4" s="1"/>
  <c r="B15" i="4"/>
  <c r="B17" i="4" s="1"/>
  <c r="D9" i="4"/>
  <c r="D10" i="4" s="1"/>
  <c r="C8" i="4"/>
  <c r="E8" i="4" s="1"/>
  <c r="B8" i="4"/>
  <c r="C7" i="4"/>
  <c r="C9" i="4" s="1"/>
  <c r="B7" i="4"/>
  <c r="B9" i="4" s="1"/>
  <c r="E9" i="4" s="1"/>
  <c r="D6" i="4"/>
  <c r="C6" i="4"/>
  <c r="C10" i="4" s="1"/>
  <c r="B6" i="4"/>
  <c r="E6" i="4" s="1"/>
  <c r="C5" i="4"/>
  <c r="B5" i="4"/>
  <c r="E5" i="4" s="1"/>
  <c r="E4" i="4"/>
  <c r="C4" i="4"/>
  <c r="B4" i="4"/>
  <c r="B9" i="2"/>
  <c r="C9" i="3"/>
  <c r="D9" i="3"/>
  <c r="B9" i="3"/>
  <c r="C9" i="2"/>
  <c r="D9" i="2"/>
  <c r="C9" i="1"/>
  <c r="D9" i="1"/>
  <c r="B9" i="1"/>
  <c r="C8" i="3"/>
  <c r="D8" i="3"/>
  <c r="B8" i="3"/>
  <c r="E8" i="3" s="1"/>
  <c r="C7" i="3"/>
  <c r="B7" i="3"/>
  <c r="E7" i="3" s="1"/>
  <c r="C6" i="3"/>
  <c r="B6" i="3"/>
  <c r="C5" i="3"/>
  <c r="D5" i="3"/>
  <c r="B5" i="3"/>
  <c r="C4" i="3"/>
  <c r="B4" i="3"/>
  <c r="C3" i="3"/>
  <c r="B3" i="3"/>
  <c r="E6" i="3"/>
  <c r="E4" i="3"/>
  <c r="E5" i="3"/>
  <c r="C8" i="2"/>
  <c r="D8" i="2"/>
  <c r="B8" i="2"/>
  <c r="C7" i="2"/>
  <c r="E7" i="2" s="1"/>
  <c r="B7" i="2"/>
  <c r="C6" i="2"/>
  <c r="B6" i="2"/>
  <c r="C5" i="2"/>
  <c r="D5" i="2"/>
  <c r="B5" i="2"/>
  <c r="C4" i="2"/>
  <c r="B4" i="2"/>
  <c r="C3" i="2"/>
  <c r="B3" i="2"/>
  <c r="E8" i="2"/>
  <c r="E6" i="2"/>
  <c r="E4" i="2"/>
  <c r="E7" i="1"/>
  <c r="C8" i="1"/>
  <c r="D8" i="1"/>
  <c r="B8" i="1"/>
  <c r="C7" i="1"/>
  <c r="B7" i="1"/>
  <c r="C6" i="1"/>
  <c r="B6" i="1"/>
  <c r="C5" i="1"/>
  <c r="D5" i="1"/>
  <c r="B5" i="1"/>
  <c r="C4" i="1"/>
  <c r="B4" i="1"/>
  <c r="E4" i="1"/>
  <c r="E5" i="1"/>
  <c r="E6" i="1"/>
  <c r="E8" i="1"/>
  <c r="E9" i="1"/>
  <c r="E3" i="1"/>
  <c r="C3" i="1"/>
  <c r="B3" i="1"/>
  <c r="E28" i="4" l="1"/>
  <c r="B32" i="4"/>
  <c r="E32" i="4" s="1"/>
  <c r="E29" i="4"/>
  <c r="E26" i="4"/>
  <c r="E17" i="4"/>
  <c r="B21" i="4"/>
  <c r="E21" i="4" s="1"/>
  <c r="E15" i="4"/>
  <c r="E7" i="4"/>
  <c r="B10" i="4"/>
  <c r="E10" i="4" s="1"/>
  <c r="E3" i="3"/>
  <c r="E9" i="3"/>
  <c r="E5" i="2"/>
  <c r="E3" i="2"/>
  <c r="E9" i="2"/>
</calcChain>
</file>

<file path=xl/sharedStrings.xml><?xml version="1.0" encoding="utf-8"?>
<sst xmlns="http://schemas.openxmlformats.org/spreadsheetml/2006/main" count="78" uniqueCount="15">
  <si>
    <t>구분</t>
    <phoneticPr fontId="2" type="noConversion"/>
  </si>
  <si>
    <t>1기 예정</t>
    <phoneticPr fontId="2" type="noConversion"/>
  </si>
  <si>
    <t>1기 확정</t>
    <phoneticPr fontId="2" type="noConversion"/>
  </si>
  <si>
    <t>1기 합계</t>
    <phoneticPr fontId="2" type="noConversion"/>
  </si>
  <si>
    <t>2기 예정</t>
    <phoneticPr fontId="2" type="noConversion"/>
  </si>
  <si>
    <t>2기 확정</t>
    <phoneticPr fontId="2" type="noConversion"/>
  </si>
  <si>
    <t>2기 합계</t>
    <phoneticPr fontId="2" type="noConversion"/>
  </si>
  <si>
    <t>총 합계</t>
    <phoneticPr fontId="2" type="noConversion"/>
  </si>
  <si>
    <t>매출 공급가액</t>
    <phoneticPr fontId="2" type="noConversion"/>
  </si>
  <si>
    <t>매입 공급가액</t>
    <phoneticPr fontId="2" type="noConversion"/>
  </si>
  <si>
    <t>납부세액</t>
    <phoneticPr fontId="2" type="noConversion"/>
  </si>
  <si>
    <t>부가율</t>
    <phoneticPr fontId="2" type="noConversion"/>
  </si>
  <si>
    <t>2016년 향천㈜ 부가세신고 부가율</t>
    <phoneticPr fontId="2" type="noConversion"/>
  </si>
  <si>
    <t>2016년 ㈜HC 부가세신고 부가율</t>
    <phoneticPr fontId="2" type="noConversion"/>
  </si>
  <si>
    <t>2016년 ㈜올마켓코리아 부가세신고 부가율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</si>
</sst>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1" fontId="0" fillId="0" borderId="0" xfId="1" applyFont="1">
      <alignment vertical="center"/>
    </xf>
    <xf numFmtId="43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3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43" fontId="3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abSelected="1" topLeftCell="A10" workbookViewId="0">
      <selection activeCell="D23" sqref="D23"/>
    </sheetView>
  </sheetViews>
  <sheetFormatPr defaultRowHeight="16.5" x14ac:dyDescent="0.3"/>
  <cols>
    <col min="1" max="1" width="11.625" customWidth="1"/>
    <col min="2" max="3" width="19.375" customWidth="1"/>
    <col min="4" max="4" width="17.75" customWidth="1"/>
    <col min="5" max="5" width="10.5" customWidth="1"/>
  </cols>
  <sheetData>
    <row r="2" spans="1:5" ht="21" thickBot="1" x14ac:dyDescent="0.35">
      <c r="A2" s="12" t="s">
        <v>12</v>
      </c>
      <c r="B2" s="12"/>
      <c r="C2" s="12"/>
      <c r="D2" s="12"/>
      <c r="E2" s="12"/>
    </row>
    <row r="3" spans="1:5" ht="21" customHeight="1" x14ac:dyDescent="0.3">
      <c r="A3" s="3" t="s">
        <v>0</v>
      </c>
      <c r="B3" s="4" t="s">
        <v>8</v>
      </c>
      <c r="C3" s="4" t="s">
        <v>9</v>
      </c>
      <c r="D3" s="4" t="s">
        <v>10</v>
      </c>
      <c r="E3" s="5" t="s">
        <v>11</v>
      </c>
    </row>
    <row r="4" spans="1:5" ht="21" customHeight="1" x14ac:dyDescent="0.3">
      <c r="A4" s="6" t="s">
        <v>1</v>
      </c>
      <c r="B4" s="7">
        <f>4711406326+295745963</f>
        <v>5007152289</v>
      </c>
      <c r="C4" s="7">
        <f>4893293024+377122949</f>
        <v>5270415973</v>
      </c>
      <c r="D4" s="7">
        <v>-16302840</v>
      </c>
      <c r="E4" s="8">
        <f>(B4-C4)/B4*100</f>
        <v>-5.2577526866588977</v>
      </c>
    </row>
    <row r="5" spans="1:5" ht="21" customHeight="1" x14ac:dyDescent="0.3">
      <c r="A5" s="6" t="s">
        <v>2</v>
      </c>
      <c r="B5" s="7">
        <f>4239728953+110085506</f>
        <v>4349814459</v>
      </c>
      <c r="C5" s="7">
        <f>3946000579+66780522</f>
        <v>4012781101</v>
      </c>
      <c r="D5" s="7">
        <v>29178681</v>
      </c>
      <c r="E5" s="8">
        <f t="shared" ref="E5:E10" si="0">(B5-C5)/B5*100</f>
        <v>7.7482237731464583</v>
      </c>
    </row>
    <row r="6" spans="1:5" ht="21" customHeight="1" x14ac:dyDescent="0.3">
      <c r="A6" s="13" t="s">
        <v>3</v>
      </c>
      <c r="B6" s="14">
        <f>SUM(B4:B5)</f>
        <v>9356966748</v>
      </c>
      <c r="C6" s="14">
        <f t="shared" ref="C6:D6" si="1">SUM(C4:C5)</f>
        <v>9283197074</v>
      </c>
      <c r="D6" s="14">
        <f t="shared" si="1"/>
        <v>12875841</v>
      </c>
      <c r="E6" s="15">
        <f t="shared" si="0"/>
        <v>0.78839303362671309</v>
      </c>
    </row>
    <row r="7" spans="1:5" ht="21" customHeight="1" x14ac:dyDescent="0.3">
      <c r="A7" s="6" t="s">
        <v>4</v>
      </c>
      <c r="B7" s="7">
        <f>3162850032+180151230</f>
        <v>3343001262</v>
      </c>
      <c r="C7" s="7">
        <f>3151664182+180512808</f>
        <v>3332176990</v>
      </c>
      <c r="D7" s="7">
        <v>1286302</v>
      </c>
      <c r="E7" s="8">
        <f t="shared" si="0"/>
        <v>0.32378904917087048</v>
      </c>
    </row>
    <row r="8" spans="1:5" ht="21" customHeight="1" x14ac:dyDescent="0.3">
      <c r="A8" s="6" t="s">
        <v>5</v>
      </c>
      <c r="B8" s="7">
        <f>2630462746+147239133</f>
        <v>2777701879</v>
      </c>
      <c r="C8" s="7">
        <f>2320041568+173999630</f>
        <v>2494041198</v>
      </c>
      <c r="D8" s="7">
        <v>31294876</v>
      </c>
      <c r="E8" s="8">
        <f>(B8-C8)/B8*100</f>
        <v>10.212063545931022</v>
      </c>
    </row>
    <row r="9" spans="1:5" ht="21" customHeight="1" x14ac:dyDescent="0.3">
      <c r="A9" s="13" t="s">
        <v>6</v>
      </c>
      <c r="B9" s="14">
        <f>SUM(B7:B8)</f>
        <v>6120703141</v>
      </c>
      <c r="C9" s="14">
        <f t="shared" ref="C9:D9" si="2">SUM(C7:C8)</f>
        <v>5826218188</v>
      </c>
      <c r="D9" s="14">
        <f t="shared" si="2"/>
        <v>32581178</v>
      </c>
      <c r="E9" s="15">
        <f t="shared" si="0"/>
        <v>4.8112928566551441</v>
      </c>
    </row>
    <row r="10" spans="1:5" ht="21" customHeight="1" thickBot="1" x14ac:dyDescent="0.35">
      <c r="A10" s="9" t="s">
        <v>7</v>
      </c>
      <c r="B10" s="10">
        <f>B6+B9</f>
        <v>15477669889</v>
      </c>
      <c r="C10" s="10">
        <f t="shared" ref="C10:D10" si="3">C6+C9</f>
        <v>15109415262</v>
      </c>
      <c r="D10" s="10">
        <f t="shared" si="3"/>
        <v>45457019</v>
      </c>
      <c r="E10" s="11">
        <f t="shared" si="0"/>
        <v>2.3792639954268506</v>
      </c>
    </row>
    <row r="13" spans="1:5" ht="21" thickBot="1" x14ac:dyDescent="0.35">
      <c r="A13" s="12" t="s">
        <v>13</v>
      </c>
      <c r="B13" s="12"/>
      <c r="C13" s="12"/>
      <c r="D13" s="12"/>
      <c r="E13" s="12"/>
    </row>
    <row r="14" spans="1:5" ht="21" customHeight="1" x14ac:dyDescent="0.3">
      <c r="A14" s="3" t="s">
        <v>0</v>
      </c>
      <c r="B14" s="4" t="s">
        <v>8</v>
      </c>
      <c r="C14" s="4" t="s">
        <v>9</v>
      </c>
      <c r="D14" s="4" t="s">
        <v>10</v>
      </c>
      <c r="E14" s="5" t="s">
        <v>11</v>
      </c>
    </row>
    <row r="15" spans="1:5" ht="21" customHeight="1" x14ac:dyDescent="0.3">
      <c r="A15" s="6" t="s">
        <v>1</v>
      </c>
      <c r="B15" s="7">
        <f>757604645+0</f>
        <v>757604645</v>
      </c>
      <c r="C15" s="7">
        <f>776818789+24135731</f>
        <v>800954520</v>
      </c>
      <c r="D15" s="7">
        <v>-1845925</v>
      </c>
      <c r="E15" s="8">
        <f>(B15-C15)/B15*100</f>
        <v>-5.7219653134518467</v>
      </c>
    </row>
    <row r="16" spans="1:5" ht="21" customHeight="1" x14ac:dyDescent="0.3">
      <c r="A16" s="6" t="s">
        <v>2</v>
      </c>
      <c r="B16" s="7">
        <f>1031664706+22726340</f>
        <v>1054391046</v>
      </c>
      <c r="C16" s="7">
        <f>1010834317+14235099</f>
        <v>1025069416</v>
      </c>
      <c r="D16" s="7">
        <v>2845050</v>
      </c>
      <c r="E16" s="8">
        <f t="shared" ref="E16:E21" si="4">(B16-C16)/B16*100</f>
        <v>2.7809065821676184</v>
      </c>
    </row>
    <row r="17" spans="1:5" ht="21" customHeight="1" x14ac:dyDescent="0.3">
      <c r="A17" s="13" t="s">
        <v>3</v>
      </c>
      <c r="B17" s="14">
        <f>SUM(B15:B16)</f>
        <v>1811995691</v>
      </c>
      <c r="C17" s="14">
        <f t="shared" ref="C17:D17" si="5">SUM(C15:C16)</f>
        <v>1826023936</v>
      </c>
      <c r="D17" s="14">
        <f t="shared" si="5"/>
        <v>999125</v>
      </c>
      <c r="E17" s="15">
        <f t="shared" si="4"/>
        <v>-0.77418754744709817</v>
      </c>
    </row>
    <row r="18" spans="1:5" ht="21" customHeight="1" x14ac:dyDescent="0.3">
      <c r="A18" s="6" t="s">
        <v>4</v>
      </c>
      <c r="B18" s="7">
        <f>1750601174+5021592</f>
        <v>1755622766</v>
      </c>
      <c r="C18" s="7">
        <f>1734500790+5518344</f>
        <v>1740019134</v>
      </c>
      <c r="D18" s="7">
        <v>1631588</v>
      </c>
      <c r="E18" s="8">
        <f t="shared" si="4"/>
        <v>0.88878045455922283</v>
      </c>
    </row>
    <row r="19" spans="1:5" ht="21" customHeight="1" x14ac:dyDescent="0.3">
      <c r="A19" s="6" t="s">
        <v>5</v>
      </c>
      <c r="B19" s="7">
        <f>1635467295+3781003</f>
        <v>1639248298</v>
      </c>
      <c r="C19" s="7">
        <f>1603515240+6101563</f>
        <v>1609616803</v>
      </c>
      <c r="D19" s="7">
        <v>3246638</v>
      </c>
      <c r="E19" s="8">
        <f>(B19-C19)/B19*100</f>
        <v>1.8076270102676051</v>
      </c>
    </row>
    <row r="20" spans="1:5" ht="21" customHeight="1" x14ac:dyDescent="0.3">
      <c r="A20" s="13" t="s">
        <v>6</v>
      </c>
      <c r="B20" s="14">
        <f>SUM(B18:B19)</f>
        <v>3394871064</v>
      </c>
      <c r="C20" s="14">
        <f t="shared" ref="C20:D20" si="6">SUM(C18:C19)</f>
        <v>3349635937</v>
      </c>
      <c r="D20" s="14">
        <f t="shared" si="6"/>
        <v>4878226</v>
      </c>
      <c r="E20" s="15">
        <f t="shared" si="4"/>
        <v>1.3324549341412042</v>
      </c>
    </row>
    <row r="21" spans="1:5" ht="21" customHeight="1" thickBot="1" x14ac:dyDescent="0.35">
      <c r="A21" s="9" t="s">
        <v>7</v>
      </c>
      <c r="B21" s="10">
        <f>B17+B20</f>
        <v>5206866755</v>
      </c>
      <c r="C21" s="10">
        <f t="shared" ref="C21:D21" si="7">C17+C20</f>
        <v>5175659873</v>
      </c>
      <c r="D21" s="10">
        <f t="shared" si="7"/>
        <v>5877351</v>
      </c>
      <c r="E21" s="11">
        <f t="shared" si="4"/>
        <v>0.59934089863223328</v>
      </c>
    </row>
    <row r="24" spans="1:5" ht="21" thickBot="1" x14ac:dyDescent="0.35">
      <c r="A24" s="12" t="s">
        <v>14</v>
      </c>
      <c r="B24" s="12"/>
      <c r="C24" s="12"/>
      <c r="D24" s="12"/>
      <c r="E24" s="12"/>
    </row>
    <row r="25" spans="1:5" ht="21" customHeight="1" x14ac:dyDescent="0.3">
      <c r="A25" s="3" t="s">
        <v>0</v>
      </c>
      <c r="B25" s="4" t="s">
        <v>8</v>
      </c>
      <c r="C25" s="4" t="s">
        <v>9</v>
      </c>
      <c r="D25" s="4" t="s">
        <v>10</v>
      </c>
      <c r="E25" s="5" t="s">
        <v>11</v>
      </c>
    </row>
    <row r="26" spans="1:5" ht="21" customHeight="1" x14ac:dyDescent="0.3">
      <c r="A26" s="6" t="s">
        <v>1</v>
      </c>
      <c r="B26" s="7">
        <f>0</f>
        <v>0</v>
      </c>
      <c r="C26" s="7">
        <f>22385454+0</f>
        <v>22385454</v>
      </c>
      <c r="D26" s="7">
        <v>-2238546</v>
      </c>
      <c r="E26" s="8" t="e">
        <f>(B26-C26)/B26*100</f>
        <v>#DIV/0!</v>
      </c>
    </row>
    <row r="27" spans="1:5" ht="21" customHeight="1" x14ac:dyDescent="0.3">
      <c r="A27" s="6" t="s">
        <v>2</v>
      </c>
      <c r="B27" s="7">
        <f>2258334844+122587500</f>
        <v>2380922344</v>
      </c>
      <c r="C27" s="7">
        <f>2413583808+150670926</f>
        <v>2564254734</v>
      </c>
      <c r="D27" s="7">
        <v>-15515622</v>
      </c>
      <c r="E27" s="8">
        <f t="shared" ref="E27:E32" si="8">(B27-C27)/B27*100</f>
        <v>-7.7000575202296471</v>
      </c>
    </row>
    <row r="28" spans="1:5" ht="21" customHeight="1" x14ac:dyDescent="0.3">
      <c r="A28" s="6" t="s">
        <v>3</v>
      </c>
      <c r="B28" s="14">
        <f>SUM(B26:B27)</f>
        <v>2380922344</v>
      </c>
      <c r="C28" s="14">
        <f t="shared" ref="C28:D28" si="9">SUM(C26:C27)</f>
        <v>2586640188</v>
      </c>
      <c r="D28" s="14">
        <f t="shared" si="9"/>
        <v>-17754168</v>
      </c>
      <c r="E28" s="15">
        <f t="shared" si="8"/>
        <v>-8.6402584493532739</v>
      </c>
    </row>
    <row r="29" spans="1:5" ht="21" customHeight="1" x14ac:dyDescent="0.3">
      <c r="A29" s="6" t="s">
        <v>4</v>
      </c>
      <c r="B29" s="7">
        <f>2806395900+285503200</f>
        <v>3091899100</v>
      </c>
      <c r="C29" s="7">
        <f>2589868133+463268585</f>
        <v>3053136718</v>
      </c>
      <c r="D29" s="7">
        <v>21672741</v>
      </c>
      <c r="E29" s="8">
        <f t="shared" si="8"/>
        <v>1.2536755161253483</v>
      </c>
    </row>
    <row r="30" spans="1:5" ht="21" customHeight="1" x14ac:dyDescent="0.3">
      <c r="A30" s="6" t="s">
        <v>5</v>
      </c>
      <c r="B30" s="7">
        <f>3093129854+102431420</f>
        <v>3195561274</v>
      </c>
      <c r="C30" s="7">
        <f>3038850563+152402509</f>
        <v>3191253072</v>
      </c>
      <c r="D30" s="7">
        <v>5429322</v>
      </c>
      <c r="E30" s="8">
        <f>(B30-C30)/B30*100</f>
        <v>0.1348183192434069</v>
      </c>
    </row>
    <row r="31" spans="1:5" ht="21" customHeight="1" x14ac:dyDescent="0.3">
      <c r="A31" s="13" t="s">
        <v>6</v>
      </c>
      <c r="B31" s="14">
        <f>SUM(B29:B30)</f>
        <v>6287460374</v>
      </c>
      <c r="C31" s="14">
        <f t="shared" ref="C31:D31" si="10">SUM(C29:C30)</f>
        <v>6244389790</v>
      </c>
      <c r="D31" s="14">
        <f t="shared" si="10"/>
        <v>27102063</v>
      </c>
      <c r="E31" s="15">
        <f t="shared" si="8"/>
        <v>0.68502354588358316</v>
      </c>
    </row>
    <row r="32" spans="1:5" ht="21" customHeight="1" thickBot="1" x14ac:dyDescent="0.35">
      <c r="A32" s="9" t="s">
        <v>7</v>
      </c>
      <c r="B32" s="10">
        <f>B28+B31</f>
        <v>8668382718</v>
      </c>
      <c r="C32" s="10">
        <f t="shared" ref="C32:D32" si="11">C28+C31</f>
        <v>8831029978</v>
      </c>
      <c r="D32" s="10">
        <f t="shared" si="11"/>
        <v>9347895</v>
      </c>
      <c r="E32" s="11">
        <f t="shared" si="8"/>
        <v>-1.8763276298618083</v>
      </c>
    </row>
  </sheetData>
  <mergeCells count="3">
    <mergeCell ref="A2:E2"/>
    <mergeCell ref="A13:E13"/>
    <mergeCell ref="A24:E2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20" sqref="B20"/>
    </sheetView>
  </sheetViews>
  <sheetFormatPr defaultRowHeight="16.5" x14ac:dyDescent="0.3"/>
  <cols>
    <col min="1" max="1" width="12.875" customWidth="1"/>
    <col min="2" max="4" width="19.5" style="1" customWidth="1"/>
    <col min="5" max="5" width="11.5" style="2" customWidth="1"/>
  </cols>
  <sheetData>
    <row r="1" spans="1:5" ht="33" customHeight="1" thickBot="1" x14ac:dyDescent="0.35">
      <c r="A1" s="12" t="s">
        <v>12</v>
      </c>
      <c r="B1" s="12"/>
      <c r="C1" s="12"/>
      <c r="D1" s="12"/>
      <c r="E1" s="12"/>
    </row>
    <row r="2" spans="1:5" ht="24" customHeight="1" x14ac:dyDescent="0.3">
      <c r="A2" s="3" t="s">
        <v>0</v>
      </c>
      <c r="B2" s="4" t="s">
        <v>8</v>
      </c>
      <c r="C2" s="4" t="s">
        <v>9</v>
      </c>
      <c r="D2" s="4" t="s">
        <v>10</v>
      </c>
      <c r="E2" s="5" t="s">
        <v>11</v>
      </c>
    </row>
    <row r="3" spans="1:5" ht="24" customHeight="1" x14ac:dyDescent="0.3">
      <c r="A3" s="6" t="s">
        <v>1</v>
      </c>
      <c r="B3" s="7">
        <f>4711406326+295745963</f>
        <v>5007152289</v>
      </c>
      <c r="C3" s="7">
        <f>4893293024+377122949</f>
        <v>5270415973</v>
      </c>
      <c r="D3" s="7">
        <v>-16302840</v>
      </c>
      <c r="E3" s="8">
        <f>(B3-C3)/B3*100</f>
        <v>-5.2577526866588977</v>
      </c>
    </row>
    <row r="4" spans="1:5" ht="24" customHeight="1" x14ac:dyDescent="0.3">
      <c r="A4" s="6" t="s">
        <v>2</v>
      </c>
      <c r="B4" s="7">
        <f>4239728953+110085506</f>
        <v>4349814459</v>
      </c>
      <c r="C4" s="7">
        <f>3946000579+66780522</f>
        <v>4012781101</v>
      </c>
      <c r="D4" s="7">
        <v>29178681</v>
      </c>
      <c r="E4" s="8">
        <f t="shared" ref="E4:E9" si="0">(B4-C4)/B4*100</f>
        <v>7.7482237731464583</v>
      </c>
    </row>
    <row r="5" spans="1:5" ht="24" customHeight="1" x14ac:dyDescent="0.3">
      <c r="A5" s="13" t="s">
        <v>3</v>
      </c>
      <c r="B5" s="14">
        <f>SUM(B3:B4)</f>
        <v>9356966748</v>
      </c>
      <c r="C5" s="14">
        <f t="shared" ref="C5:D5" si="1">SUM(C3:C4)</f>
        <v>9283197074</v>
      </c>
      <c r="D5" s="14">
        <f t="shared" si="1"/>
        <v>12875841</v>
      </c>
      <c r="E5" s="15">
        <f t="shared" si="0"/>
        <v>0.78839303362671309</v>
      </c>
    </row>
    <row r="6" spans="1:5" ht="24" customHeight="1" x14ac:dyDescent="0.3">
      <c r="A6" s="6" t="s">
        <v>4</v>
      </c>
      <c r="B6" s="7">
        <f>3162850032+180151230</f>
        <v>3343001262</v>
      </c>
      <c r="C6" s="7">
        <f>3151664182+180512808</f>
        <v>3332176990</v>
      </c>
      <c r="D6" s="7">
        <v>1286302</v>
      </c>
      <c r="E6" s="8">
        <f t="shared" si="0"/>
        <v>0.32378904917087048</v>
      </c>
    </row>
    <row r="7" spans="1:5" ht="24" customHeight="1" x14ac:dyDescent="0.3">
      <c r="A7" s="6" t="s">
        <v>5</v>
      </c>
      <c r="B7" s="7">
        <f>2630462746+147239133</f>
        <v>2777701879</v>
      </c>
      <c r="C7" s="7">
        <f>2320041568+173999630</f>
        <v>2494041198</v>
      </c>
      <c r="D7" s="7">
        <v>31294876</v>
      </c>
      <c r="E7" s="8">
        <f>(B7-C7)/B7*100</f>
        <v>10.212063545931022</v>
      </c>
    </row>
    <row r="8" spans="1:5" ht="24" customHeight="1" x14ac:dyDescent="0.3">
      <c r="A8" s="13" t="s">
        <v>6</v>
      </c>
      <c r="B8" s="14">
        <f>SUM(B6:B7)</f>
        <v>6120703141</v>
      </c>
      <c r="C8" s="14">
        <f t="shared" ref="C8:D8" si="2">SUM(C6:C7)</f>
        <v>5826218188</v>
      </c>
      <c r="D8" s="14">
        <f t="shared" si="2"/>
        <v>32581178</v>
      </c>
      <c r="E8" s="15">
        <f t="shared" si="0"/>
        <v>4.8112928566551441</v>
      </c>
    </row>
    <row r="9" spans="1:5" ht="24" customHeight="1" thickBot="1" x14ac:dyDescent="0.35">
      <c r="A9" s="9" t="s">
        <v>7</v>
      </c>
      <c r="B9" s="10">
        <f>B5+B8</f>
        <v>15477669889</v>
      </c>
      <c r="C9" s="10">
        <f t="shared" ref="C9:D9" si="3">C5+C8</f>
        <v>15109415262</v>
      </c>
      <c r="D9" s="10">
        <f t="shared" si="3"/>
        <v>45457019</v>
      </c>
      <c r="E9" s="11">
        <f t="shared" si="0"/>
        <v>2.3792639954268506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21" sqref="B21"/>
    </sheetView>
  </sheetViews>
  <sheetFormatPr defaultRowHeight="16.5" x14ac:dyDescent="0.3"/>
  <cols>
    <col min="1" max="1" width="14.125" customWidth="1"/>
    <col min="2" max="4" width="17.375" customWidth="1"/>
    <col min="5" max="5" width="13.5" customWidth="1"/>
  </cols>
  <sheetData>
    <row r="1" spans="1:5" ht="27.75" customHeight="1" thickBot="1" x14ac:dyDescent="0.35">
      <c r="A1" s="12" t="s">
        <v>13</v>
      </c>
      <c r="B1" s="12"/>
      <c r="C1" s="12"/>
      <c r="D1" s="12"/>
      <c r="E1" s="12"/>
    </row>
    <row r="2" spans="1:5" ht="25.5" customHeight="1" x14ac:dyDescent="0.3">
      <c r="A2" s="3" t="s">
        <v>0</v>
      </c>
      <c r="B2" s="4" t="s">
        <v>8</v>
      </c>
      <c r="C2" s="4" t="s">
        <v>9</v>
      </c>
      <c r="D2" s="4" t="s">
        <v>10</v>
      </c>
      <c r="E2" s="5" t="s">
        <v>11</v>
      </c>
    </row>
    <row r="3" spans="1:5" ht="25.5" customHeight="1" x14ac:dyDescent="0.3">
      <c r="A3" s="6" t="s">
        <v>1</v>
      </c>
      <c r="B3" s="7">
        <f>757604645+0</f>
        <v>757604645</v>
      </c>
      <c r="C3" s="7">
        <f>776818789+24135731</f>
        <v>800954520</v>
      </c>
      <c r="D3" s="7">
        <v>-1845925</v>
      </c>
      <c r="E3" s="8">
        <f>(B3-C3)/B3*100</f>
        <v>-5.7219653134518467</v>
      </c>
    </row>
    <row r="4" spans="1:5" ht="25.5" customHeight="1" x14ac:dyDescent="0.3">
      <c r="A4" s="6" t="s">
        <v>2</v>
      </c>
      <c r="B4" s="7">
        <f>1031664706+22726340</f>
        <v>1054391046</v>
      </c>
      <c r="C4" s="7">
        <f>1010834317+14235099</f>
        <v>1025069416</v>
      </c>
      <c r="D4" s="7">
        <v>2845050</v>
      </c>
      <c r="E4" s="8">
        <f t="shared" ref="E4:E9" si="0">(B4-C4)/B4*100</f>
        <v>2.7809065821676184</v>
      </c>
    </row>
    <row r="5" spans="1:5" ht="25.5" customHeight="1" x14ac:dyDescent="0.3">
      <c r="A5" s="13" t="s">
        <v>3</v>
      </c>
      <c r="B5" s="14">
        <f>SUM(B3:B4)</f>
        <v>1811995691</v>
      </c>
      <c r="C5" s="14">
        <f t="shared" ref="C5:D5" si="1">SUM(C3:C4)</f>
        <v>1826023936</v>
      </c>
      <c r="D5" s="14">
        <f t="shared" si="1"/>
        <v>999125</v>
      </c>
      <c r="E5" s="15">
        <f t="shared" si="0"/>
        <v>-0.77418754744709817</v>
      </c>
    </row>
    <row r="6" spans="1:5" ht="25.5" customHeight="1" x14ac:dyDescent="0.3">
      <c r="A6" s="6" t="s">
        <v>4</v>
      </c>
      <c r="B6" s="7">
        <f>1750601174+5021592</f>
        <v>1755622766</v>
      </c>
      <c r="C6" s="7">
        <f>1734500790+5518344</f>
        <v>1740019134</v>
      </c>
      <c r="D6" s="7">
        <v>1631588</v>
      </c>
      <c r="E6" s="8">
        <f t="shared" si="0"/>
        <v>0.88878045455922283</v>
      </c>
    </row>
    <row r="7" spans="1:5" ht="25.5" customHeight="1" x14ac:dyDescent="0.3">
      <c r="A7" s="6" t="s">
        <v>5</v>
      </c>
      <c r="B7" s="7">
        <f>1635467295+3781003</f>
        <v>1639248298</v>
      </c>
      <c r="C7" s="7">
        <f>1603515240+6101563</f>
        <v>1609616803</v>
      </c>
      <c r="D7" s="7">
        <v>3246638</v>
      </c>
      <c r="E7" s="8">
        <f>(B7-C7)/B7*100</f>
        <v>1.8076270102676051</v>
      </c>
    </row>
    <row r="8" spans="1:5" ht="25.5" customHeight="1" x14ac:dyDescent="0.3">
      <c r="A8" s="13" t="s">
        <v>6</v>
      </c>
      <c r="B8" s="14">
        <f>SUM(B6:B7)</f>
        <v>3394871064</v>
      </c>
      <c r="C8" s="14">
        <f t="shared" ref="C8:D8" si="2">SUM(C6:C7)</f>
        <v>3349635937</v>
      </c>
      <c r="D8" s="14">
        <f t="shared" si="2"/>
        <v>4878226</v>
      </c>
      <c r="E8" s="15">
        <f t="shared" si="0"/>
        <v>1.3324549341412042</v>
      </c>
    </row>
    <row r="9" spans="1:5" ht="25.5" customHeight="1" thickBot="1" x14ac:dyDescent="0.35">
      <c r="A9" s="9" t="s">
        <v>7</v>
      </c>
      <c r="B9" s="10">
        <f>B5+B8</f>
        <v>5206866755</v>
      </c>
      <c r="C9" s="10">
        <f t="shared" ref="C9:D9" si="3">C5+C8</f>
        <v>5175659873</v>
      </c>
      <c r="D9" s="10">
        <f t="shared" si="3"/>
        <v>5877351</v>
      </c>
      <c r="E9" s="11">
        <f t="shared" si="0"/>
        <v>0.59934089863223328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23" sqref="C23"/>
    </sheetView>
  </sheetViews>
  <sheetFormatPr defaultRowHeight="16.5" x14ac:dyDescent="0.3"/>
  <cols>
    <col min="1" max="1" width="13.75" customWidth="1"/>
    <col min="2" max="4" width="18.875" customWidth="1"/>
    <col min="5" max="5" width="14.25" customWidth="1"/>
  </cols>
  <sheetData>
    <row r="1" spans="1:5" ht="27.75" customHeight="1" thickBot="1" x14ac:dyDescent="0.35">
      <c r="A1" s="12" t="s">
        <v>14</v>
      </c>
      <c r="B1" s="12"/>
      <c r="C1" s="12"/>
      <c r="D1" s="12"/>
      <c r="E1" s="12"/>
    </row>
    <row r="2" spans="1:5" ht="25.5" customHeight="1" x14ac:dyDescent="0.3">
      <c r="A2" s="3" t="s">
        <v>0</v>
      </c>
      <c r="B2" s="4" t="s">
        <v>8</v>
      </c>
      <c r="C2" s="4" t="s">
        <v>9</v>
      </c>
      <c r="D2" s="4" t="s">
        <v>10</v>
      </c>
      <c r="E2" s="5" t="s">
        <v>11</v>
      </c>
    </row>
    <row r="3" spans="1:5" ht="25.5" customHeight="1" x14ac:dyDescent="0.3">
      <c r="A3" s="6" t="s">
        <v>1</v>
      </c>
      <c r="B3" s="7">
        <f>0</f>
        <v>0</v>
      </c>
      <c r="C3" s="7">
        <f>22385454+0</f>
        <v>22385454</v>
      </c>
      <c r="D3" s="7">
        <v>-2238546</v>
      </c>
      <c r="E3" s="8" t="e">
        <f>(B3-C3)/B3*100</f>
        <v>#DIV/0!</v>
      </c>
    </row>
    <row r="4" spans="1:5" ht="25.5" customHeight="1" x14ac:dyDescent="0.3">
      <c r="A4" s="6" t="s">
        <v>2</v>
      </c>
      <c r="B4" s="7">
        <f>2258334844+122587500</f>
        <v>2380922344</v>
      </c>
      <c r="C4" s="7">
        <f>2413583808+150670926</f>
        <v>2564254734</v>
      </c>
      <c r="D4" s="7">
        <v>-15515622</v>
      </c>
      <c r="E4" s="8">
        <f t="shared" ref="E4:E9" si="0">(B4-C4)/B4*100</f>
        <v>-7.7000575202296471</v>
      </c>
    </row>
    <row r="5" spans="1:5" ht="25.5" customHeight="1" x14ac:dyDescent="0.3">
      <c r="A5" s="6" t="s">
        <v>3</v>
      </c>
      <c r="B5" s="14">
        <f>SUM(B3:B4)</f>
        <v>2380922344</v>
      </c>
      <c r="C5" s="14">
        <f t="shared" ref="C5:D5" si="1">SUM(C3:C4)</f>
        <v>2586640188</v>
      </c>
      <c r="D5" s="14">
        <f t="shared" si="1"/>
        <v>-17754168</v>
      </c>
      <c r="E5" s="15">
        <f t="shared" si="0"/>
        <v>-8.6402584493532739</v>
      </c>
    </row>
    <row r="6" spans="1:5" ht="25.5" customHeight="1" x14ac:dyDescent="0.3">
      <c r="A6" s="6" t="s">
        <v>4</v>
      </c>
      <c r="B6" s="7">
        <f>2806395900+285503200</f>
        <v>3091899100</v>
      </c>
      <c r="C6" s="7">
        <f>2589868133+463268585</f>
        <v>3053136718</v>
      </c>
      <c r="D6" s="7">
        <v>21672741</v>
      </c>
      <c r="E6" s="8">
        <f t="shared" si="0"/>
        <v>1.2536755161253483</v>
      </c>
    </row>
    <row r="7" spans="1:5" ht="25.5" customHeight="1" x14ac:dyDescent="0.3">
      <c r="A7" s="6" t="s">
        <v>5</v>
      </c>
      <c r="B7" s="7">
        <f>3093129854+102431420</f>
        <v>3195561274</v>
      </c>
      <c r="C7" s="7">
        <f>3038850563+152402509</f>
        <v>3191253072</v>
      </c>
      <c r="D7" s="7">
        <v>5429322</v>
      </c>
      <c r="E7" s="8">
        <f>(B7-C7)/B7*100</f>
        <v>0.1348183192434069</v>
      </c>
    </row>
    <row r="8" spans="1:5" ht="25.5" customHeight="1" x14ac:dyDescent="0.3">
      <c r="A8" s="13" t="s">
        <v>6</v>
      </c>
      <c r="B8" s="14">
        <f>SUM(B6:B7)</f>
        <v>6287460374</v>
      </c>
      <c r="C8" s="14">
        <f t="shared" ref="C8:D8" si="2">SUM(C6:C7)</f>
        <v>6244389790</v>
      </c>
      <c r="D8" s="14">
        <f t="shared" si="2"/>
        <v>27102063</v>
      </c>
      <c r="E8" s="15">
        <f t="shared" si="0"/>
        <v>0.68502354588358316</v>
      </c>
    </row>
    <row r="9" spans="1:5" ht="25.5" customHeight="1" thickBot="1" x14ac:dyDescent="0.35">
      <c r="A9" s="9" t="s">
        <v>7</v>
      </c>
      <c r="B9" s="10">
        <f>B5+B8</f>
        <v>8668382718</v>
      </c>
      <c r="C9" s="10">
        <f t="shared" ref="C9:D9" si="3">C5+C8</f>
        <v>8831029978</v>
      </c>
      <c r="D9" s="10">
        <f t="shared" si="3"/>
        <v>9347895</v>
      </c>
      <c r="E9" s="11">
        <f t="shared" si="0"/>
        <v>-1.8763276298618083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2016년 부가세 부가율</vt:lpstr>
      <vt:lpstr>향천</vt:lpstr>
      <vt:lpstr>HC</vt:lpstr>
      <vt:lpstr>올마켓코리아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2017-01-25T05:51:07Z</dcterms:created>
  <dcterms:modified xsi:type="dcterms:W3CDTF">2017-01-25T10:28:33Z</dcterms:modified>
</cp:coreProperties>
</file>