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80" windowWidth="28800" windowHeight="12795" tabRatio="927" firstSheet="12" activeTab="18"/>
  </bookViews>
  <sheets>
    <sheet name="LLC매입" sheetId="3" state="hidden" r:id="rId1"/>
    <sheet name="마감(4월)" sheetId="1" state="hidden" r:id="rId2"/>
    <sheet name="마감(4월)_조성진" sheetId="18" r:id="rId3"/>
    <sheet name="마감(5월)_조성진" sheetId="10" r:id="rId4"/>
    <sheet name="특이사항(5월)_조성진" sheetId="19" r:id="rId5"/>
    <sheet name="마감(6월)" sheetId="11" state="hidden" r:id="rId6"/>
    <sheet name="려" sheetId="12" state="hidden" r:id="rId7"/>
    <sheet name="스프라이트.비빔면" sheetId="4" state="hidden" r:id="rId8"/>
    <sheet name="경호 쇠.짜 " sheetId="8" state="hidden" r:id="rId9"/>
    <sheet name="경호 회신" sheetId="5" state="hidden" r:id="rId10"/>
    <sheet name="4월 작업 계획" sheetId="6" state="hidden" r:id="rId11"/>
    <sheet name="향천 롯데제과 손익구조" sheetId="9" state="hidden" r:id="rId12"/>
    <sheet name="마감(6월)_조성진" sheetId="21" r:id="rId13"/>
    <sheet name="마감(7월)" sheetId="14" state="hidden" r:id="rId14"/>
    <sheet name="마감(7월)_조성진" sheetId="22" r:id="rId15"/>
    <sheet name="마감(8월)_조성진" sheetId="13" r:id="rId16"/>
    <sheet name="마감(9월)_조성진" sheetId="17" r:id="rId17"/>
    <sheet name="마감(10월)_조성진" sheetId="15" r:id="rId18"/>
    <sheet name="마감(11월)_조성진" sheetId="16" r:id="rId19"/>
  </sheets>
  <definedNames>
    <definedName name="_xlnm._FilterDatabase" localSheetId="0" hidden="1">LLC매입!$B$8:$X$173</definedName>
    <definedName name="_xlnm._FilterDatabase" localSheetId="17" hidden="1">'마감(10월)_조성진'!$A$3:$XEZ$164</definedName>
    <definedName name="_xlnm._FilterDatabase" localSheetId="18" hidden="1">'마감(11월)_조성진'!$A$3:$AI$118</definedName>
    <definedName name="_xlnm._FilterDatabase" localSheetId="1" hidden="1">'마감(4월)'!$A$3:$W$98</definedName>
    <definedName name="_xlnm._FilterDatabase" localSheetId="2" hidden="1">'마감(4월)_조성진'!$A$3:$AK$61</definedName>
    <definedName name="_xlnm._FilterDatabase" localSheetId="3" hidden="1">'마감(5월)_조성진'!$A$3:$AJ$91</definedName>
    <definedName name="_xlnm._FilterDatabase" localSheetId="5" hidden="1">'마감(6월)'!$A$5:$AJ$145</definedName>
    <definedName name="_xlnm._FilterDatabase" localSheetId="12" hidden="1">'마감(6월)_조성진'!$A$3:$XEZ$137</definedName>
    <definedName name="_xlnm._FilterDatabase" localSheetId="13" hidden="1">'마감(7월)'!$A$105:$AK$105</definedName>
    <definedName name="_xlnm._FilterDatabase" localSheetId="14" hidden="1">'마감(7월)_조성진'!$A$3:$XEZ$122</definedName>
    <definedName name="_xlnm._FilterDatabase" localSheetId="15" hidden="1">'마감(8월)_조성진'!$A$4:$AI$93</definedName>
    <definedName name="_xlnm._FilterDatabase" localSheetId="16" hidden="1">'마감(9월)_조성진'!$A$3:$XEZ$110</definedName>
    <definedName name="_xlnm._FilterDatabase" localSheetId="11" hidden="1">'향천 롯데제과 손익구조'!$A$3:$N$180</definedName>
  </definedNames>
  <calcPr calcId="145621" iterateCount="1"/>
</workbook>
</file>

<file path=xl/calcChain.xml><?xml version="1.0" encoding="utf-8"?>
<calcChain xmlns="http://schemas.openxmlformats.org/spreadsheetml/2006/main">
  <c r="AG26" i="16" l="1"/>
  <c r="AE26" i="16"/>
  <c r="AD26" i="16"/>
  <c r="AC26" i="16"/>
  <c r="AB26" i="16"/>
  <c r="AA26" i="16"/>
  <c r="AF26" i="16"/>
  <c r="AG22" i="16"/>
  <c r="AE22" i="16"/>
  <c r="AD22" i="16"/>
  <c r="AC22" i="16"/>
  <c r="AB22" i="16"/>
  <c r="AA22" i="16"/>
  <c r="AH115" i="16" l="1"/>
  <c r="AF115" i="16"/>
  <c r="Y115" i="16"/>
  <c r="X115" i="16" s="1"/>
  <c r="M115" i="16"/>
  <c r="J115" i="16"/>
  <c r="Q115" i="16" s="1"/>
  <c r="G115" i="16"/>
  <c r="Z115" i="16" l="1"/>
  <c r="R115" i="16"/>
  <c r="S115" i="16"/>
  <c r="L115" i="16"/>
  <c r="AG12" i="16"/>
  <c r="AE12" i="16"/>
  <c r="AD12" i="16"/>
  <c r="AC12" i="16"/>
  <c r="AB12" i="16"/>
  <c r="AA12" i="16"/>
  <c r="AG10" i="16"/>
  <c r="AE10" i="16"/>
  <c r="AD10" i="16"/>
  <c r="AC10" i="16"/>
  <c r="AB10" i="16"/>
  <c r="AA10" i="16"/>
  <c r="AG8" i="16"/>
  <c r="AE8" i="16"/>
  <c r="AD8" i="16"/>
  <c r="AC8" i="16"/>
  <c r="AB8" i="16"/>
  <c r="AA8" i="16"/>
  <c r="Y134" i="16"/>
  <c r="Y133" i="16"/>
  <c r="X133" i="16" s="1"/>
  <c r="Y131" i="16"/>
  <c r="X131" i="16" s="1"/>
  <c r="Y129" i="16"/>
  <c r="X129" i="16" s="1"/>
  <c r="Y128" i="16"/>
  <c r="X128" i="16" s="1"/>
  <c r="Y126" i="16"/>
  <c r="Z126" i="16" s="1"/>
  <c r="Y124" i="16"/>
  <c r="X124" i="16" s="1"/>
  <c r="Y117" i="16"/>
  <c r="X117" i="16" s="1"/>
  <c r="Y116" i="16"/>
  <c r="X116" i="16" s="1"/>
  <c r="Y114" i="16"/>
  <c r="X114" i="16" s="1"/>
  <c r="Y112" i="16"/>
  <c r="X112" i="16" s="1"/>
  <c r="Y111" i="16"/>
  <c r="X111" i="16" s="1"/>
  <c r="Y110" i="16"/>
  <c r="X110" i="16" s="1"/>
  <c r="Y109" i="16"/>
  <c r="Y108" i="16"/>
  <c r="X108" i="16" s="1"/>
  <c r="Y107" i="16"/>
  <c r="X107" i="16" s="1"/>
  <c r="Y106" i="16"/>
  <c r="X106" i="16" s="1"/>
  <c r="Y105" i="16"/>
  <c r="Y104" i="16"/>
  <c r="X104" i="16" s="1"/>
  <c r="Y103" i="16"/>
  <c r="X103" i="16" s="1"/>
  <c r="Y102" i="16"/>
  <c r="X102" i="16" s="1"/>
  <c r="Y101" i="16"/>
  <c r="Y99" i="16"/>
  <c r="X99" i="16" s="1"/>
  <c r="Y98" i="16"/>
  <c r="X98" i="16" s="1"/>
  <c r="Y97" i="16"/>
  <c r="X97" i="16" s="1"/>
  <c r="Y96" i="16"/>
  <c r="X96" i="16" s="1"/>
  <c r="Y95" i="16"/>
  <c r="X95" i="16" s="1"/>
  <c r="Y94" i="16"/>
  <c r="X94" i="16" s="1"/>
  <c r="Y93" i="16"/>
  <c r="X93" i="16" s="1"/>
  <c r="Y92" i="16"/>
  <c r="Y91" i="16"/>
  <c r="X91" i="16" s="1"/>
  <c r="Y90" i="16"/>
  <c r="X90" i="16" s="1"/>
  <c r="Y89" i="16"/>
  <c r="X89" i="16" s="1"/>
  <c r="Y88" i="16"/>
  <c r="Y87" i="16"/>
  <c r="X87" i="16" s="1"/>
  <c r="Y86" i="16"/>
  <c r="X86" i="16" s="1"/>
  <c r="Y85" i="16"/>
  <c r="X85" i="16" s="1"/>
  <c r="Y84" i="16"/>
  <c r="X84" i="16" s="1"/>
  <c r="Y83" i="16"/>
  <c r="X83" i="16" s="1"/>
  <c r="Y82" i="16"/>
  <c r="X82" i="16" s="1"/>
  <c r="Y81" i="16"/>
  <c r="X81" i="16" s="1"/>
  <c r="Y80" i="16"/>
  <c r="Y79" i="16"/>
  <c r="X79" i="16" s="1"/>
  <c r="Y78" i="16"/>
  <c r="X78" i="16" s="1"/>
  <c r="Y77" i="16"/>
  <c r="X77" i="16" s="1"/>
  <c r="Y76" i="16"/>
  <c r="X76" i="16" s="1"/>
  <c r="Y75" i="16"/>
  <c r="X75" i="16" s="1"/>
  <c r="Y74" i="16"/>
  <c r="X74" i="16" s="1"/>
  <c r="Y73" i="16"/>
  <c r="X73" i="16" s="1"/>
  <c r="Y72" i="16"/>
  <c r="Y71" i="16"/>
  <c r="X71" i="16" s="1"/>
  <c r="Y70" i="16"/>
  <c r="X70" i="16" s="1"/>
  <c r="Y69" i="16"/>
  <c r="X69" i="16" s="1"/>
  <c r="Y67" i="16"/>
  <c r="X67" i="16" s="1"/>
  <c r="Y66" i="16"/>
  <c r="X66" i="16" s="1"/>
  <c r="Y65" i="16"/>
  <c r="X65" i="16" s="1"/>
  <c r="Y64" i="16"/>
  <c r="X64" i="16" s="1"/>
  <c r="Y63" i="16"/>
  <c r="Y62" i="16"/>
  <c r="X62" i="16" s="1"/>
  <c r="Y61" i="16"/>
  <c r="X61" i="16" s="1"/>
  <c r="Y59" i="16"/>
  <c r="Y58" i="16"/>
  <c r="X58" i="16" s="1"/>
  <c r="Y57" i="16"/>
  <c r="X57" i="16" s="1"/>
  <c r="Y56" i="16"/>
  <c r="X56" i="16" s="1"/>
  <c r="Y55" i="16"/>
  <c r="Y54" i="16"/>
  <c r="X54" i="16" s="1"/>
  <c r="Y52" i="16"/>
  <c r="X52" i="16" s="1"/>
  <c r="Y51" i="16"/>
  <c r="X51" i="16" s="1"/>
  <c r="Y50" i="16"/>
  <c r="X50" i="16" s="1"/>
  <c r="Y49" i="16"/>
  <c r="X49" i="16" s="1"/>
  <c r="Y48" i="16"/>
  <c r="X48" i="16" s="1"/>
  <c r="Y47" i="16"/>
  <c r="X47" i="16" s="1"/>
  <c r="Y45" i="16"/>
  <c r="X45" i="16" s="1"/>
  <c r="Y44" i="16"/>
  <c r="X44" i="16" s="1"/>
  <c r="Y43" i="16"/>
  <c r="X43" i="16" s="1"/>
  <c r="Y42" i="16"/>
  <c r="X42" i="16" s="1"/>
  <c r="Y40" i="16"/>
  <c r="X40" i="16" s="1"/>
  <c r="Y38" i="16"/>
  <c r="X38" i="16" s="1"/>
  <c r="Y37" i="16"/>
  <c r="X37" i="16" s="1"/>
  <c r="Y36" i="16"/>
  <c r="X36" i="16" s="1"/>
  <c r="Y35" i="16"/>
  <c r="X35" i="16" s="1"/>
  <c r="Y34" i="16"/>
  <c r="Y33" i="16"/>
  <c r="X33" i="16" s="1"/>
  <c r="Y32" i="16"/>
  <c r="X32" i="16" s="1"/>
  <c r="Y31" i="16"/>
  <c r="X31" i="16" s="1"/>
  <c r="Y30" i="16"/>
  <c r="X30" i="16" s="1"/>
  <c r="Y29" i="16"/>
  <c r="X29" i="16" s="1"/>
  <c r="Y28" i="16"/>
  <c r="X28" i="16" s="1"/>
  <c r="Y26" i="16"/>
  <c r="X26" i="16" s="1"/>
  <c r="Y25" i="16"/>
  <c r="X25" i="16" s="1"/>
  <c r="Y24" i="16"/>
  <c r="X24" i="16" s="1"/>
  <c r="Y22" i="16"/>
  <c r="X22" i="16" s="1"/>
  <c r="Y21" i="16"/>
  <c r="X21" i="16" s="1"/>
  <c r="Y20" i="16"/>
  <c r="X20" i="16" s="1"/>
  <c r="Y18" i="16"/>
  <c r="Y16" i="16"/>
  <c r="X16" i="16" s="1"/>
  <c r="Y15" i="16"/>
  <c r="X15" i="16" s="1"/>
  <c r="Y13" i="16"/>
  <c r="X13" i="16" s="1"/>
  <c r="Y11" i="16"/>
  <c r="X11" i="16" s="1"/>
  <c r="Y9" i="16"/>
  <c r="X9" i="16" s="1"/>
  <c r="X10" i="16" s="1"/>
  <c r="Y7" i="16"/>
  <c r="X7" i="16" s="1"/>
  <c r="Y6" i="16"/>
  <c r="X6" i="16" s="1"/>
  <c r="AH134" i="16"/>
  <c r="AF134" i="16"/>
  <c r="AH133" i="16"/>
  <c r="Z133" i="16" s="1"/>
  <c r="AH131" i="16"/>
  <c r="AF131" i="16"/>
  <c r="AH129" i="16"/>
  <c r="AF129" i="16"/>
  <c r="AH128" i="16"/>
  <c r="AF128" i="16"/>
  <c r="AH126" i="16"/>
  <c r="AF126" i="16"/>
  <c r="AH124" i="16"/>
  <c r="AF124" i="16"/>
  <c r="AH117" i="16"/>
  <c r="AH116" i="16"/>
  <c r="AF116" i="16"/>
  <c r="AH114" i="16"/>
  <c r="AF114" i="16"/>
  <c r="Z116" i="16" l="1"/>
  <c r="Z129" i="16"/>
  <c r="Z134" i="16"/>
  <c r="Y10" i="16"/>
  <c r="X134" i="16"/>
  <c r="X18" i="16"/>
  <c r="X126" i="16"/>
  <c r="Z131" i="16"/>
  <c r="Z124" i="16"/>
  <c r="Y12" i="16"/>
  <c r="X34" i="16"/>
  <c r="X63" i="16"/>
  <c r="X72" i="16"/>
  <c r="X80" i="16"/>
  <c r="X88" i="16"/>
  <c r="X92" i="16"/>
  <c r="X55" i="16"/>
  <c r="X59" i="16"/>
  <c r="X101" i="16"/>
  <c r="X105" i="16"/>
  <c r="X109" i="16"/>
  <c r="Z117" i="16"/>
  <c r="Z128" i="16"/>
  <c r="Z114" i="16"/>
  <c r="G134" i="16" l="1"/>
  <c r="G133" i="16"/>
  <c r="M134" i="16"/>
  <c r="J134" i="16"/>
  <c r="Q134" i="16" s="1"/>
  <c r="M133" i="16"/>
  <c r="J133" i="16"/>
  <c r="R134" i="16" l="1"/>
  <c r="S134" i="16"/>
  <c r="L134" i="16"/>
  <c r="L133" i="16"/>
  <c r="AH107" i="16"/>
  <c r="Z107" i="16" s="1"/>
  <c r="AF107" i="16"/>
  <c r="M107" i="16"/>
  <c r="J107" i="16"/>
  <c r="G107" i="16"/>
  <c r="AH106" i="16"/>
  <c r="Z106" i="16" s="1"/>
  <c r="AF106" i="16"/>
  <c r="M106" i="16"/>
  <c r="J106" i="16"/>
  <c r="G106" i="16"/>
  <c r="AH105" i="16"/>
  <c r="Z105" i="16" s="1"/>
  <c r="AF105" i="16"/>
  <c r="M105" i="16"/>
  <c r="J105" i="16"/>
  <c r="G105" i="16"/>
  <c r="AH104" i="16"/>
  <c r="Z104" i="16" s="1"/>
  <c r="AF104" i="16"/>
  <c r="M104" i="16"/>
  <c r="J104" i="16"/>
  <c r="G104" i="16"/>
  <c r="AH108" i="16"/>
  <c r="Z108" i="16" s="1"/>
  <c r="AF108" i="16"/>
  <c r="M108" i="16"/>
  <c r="J108" i="16"/>
  <c r="G108" i="16"/>
  <c r="AH103" i="16"/>
  <c r="Z103" i="16" s="1"/>
  <c r="AF103" i="16"/>
  <c r="M103" i="16"/>
  <c r="J103" i="16"/>
  <c r="G103" i="16"/>
  <c r="AH102" i="16"/>
  <c r="Z102" i="16" s="1"/>
  <c r="AF102" i="16"/>
  <c r="M102" i="16"/>
  <c r="J102" i="16"/>
  <c r="G102" i="16"/>
  <c r="L103" i="16" l="1"/>
  <c r="L104" i="16"/>
  <c r="L106" i="16"/>
  <c r="L102" i="16"/>
  <c r="L108" i="16"/>
  <c r="L105" i="16"/>
  <c r="L107" i="16"/>
  <c r="Q102" i="16"/>
  <c r="S102" i="16" s="1"/>
  <c r="Q104" i="16"/>
  <c r="Q105" i="16"/>
  <c r="Q106" i="16"/>
  <c r="Q107" i="16"/>
  <c r="Q103" i="16"/>
  <c r="S103" i="16" s="1"/>
  <c r="Q108" i="16"/>
  <c r="S108" i="16" s="1"/>
  <c r="AH90" i="16"/>
  <c r="Z90" i="16" s="1"/>
  <c r="AF90" i="16"/>
  <c r="M90" i="16"/>
  <c r="J90" i="16"/>
  <c r="Q90" i="16" s="1"/>
  <c r="S90" i="16" s="1"/>
  <c r="G90" i="16"/>
  <c r="AH89" i="16"/>
  <c r="Z89" i="16" s="1"/>
  <c r="AF89" i="16"/>
  <c r="M89" i="16"/>
  <c r="J89" i="16"/>
  <c r="Q89" i="16" s="1"/>
  <c r="S89" i="16" s="1"/>
  <c r="G89" i="16"/>
  <c r="AH88" i="16"/>
  <c r="Z88" i="16" s="1"/>
  <c r="AF88" i="16"/>
  <c r="M88" i="16"/>
  <c r="J88" i="16"/>
  <c r="Q88" i="16" s="1"/>
  <c r="S88" i="16" s="1"/>
  <c r="G88" i="16"/>
  <c r="AH87" i="16"/>
  <c r="Z87" i="16" s="1"/>
  <c r="AF87" i="16"/>
  <c r="M87" i="16"/>
  <c r="J87" i="16"/>
  <c r="Q87" i="16" s="1"/>
  <c r="S87" i="16" s="1"/>
  <c r="G87" i="16"/>
  <c r="AH86" i="16"/>
  <c r="Z86" i="16" s="1"/>
  <c r="AF86" i="16"/>
  <c r="M86" i="16"/>
  <c r="J86" i="16"/>
  <c r="Q86" i="16" s="1"/>
  <c r="S86" i="16" s="1"/>
  <c r="G86" i="16"/>
  <c r="R102" i="16" l="1"/>
  <c r="R108" i="16"/>
  <c r="L89" i="16"/>
  <c r="R103" i="16"/>
  <c r="S106" i="16"/>
  <c r="R106" i="16"/>
  <c r="R105" i="16"/>
  <c r="S105" i="16"/>
  <c r="S104" i="16"/>
  <c r="R104" i="16"/>
  <c r="S107" i="16"/>
  <c r="R107" i="16"/>
  <c r="L86" i="16"/>
  <c r="L87" i="16"/>
  <c r="L88" i="16"/>
  <c r="L90" i="16"/>
  <c r="R86" i="16"/>
  <c r="R87" i="16"/>
  <c r="R88" i="16"/>
  <c r="R89" i="16"/>
  <c r="R90" i="16"/>
  <c r="AF13" i="16"/>
  <c r="G131" i="16" l="1"/>
  <c r="AG60" i="16"/>
  <c r="AE60" i="16"/>
  <c r="AD60" i="16"/>
  <c r="AC60" i="16"/>
  <c r="AB60" i="16"/>
  <c r="AA60" i="16"/>
  <c r="W60" i="16"/>
  <c r="V60" i="16"/>
  <c r="P60" i="16"/>
  <c r="O60" i="16"/>
  <c r="N60" i="16"/>
  <c r="K60" i="16"/>
  <c r="I60" i="16"/>
  <c r="AH59" i="16"/>
  <c r="Z59" i="16" s="1"/>
  <c r="AF59" i="16"/>
  <c r="M59" i="16"/>
  <c r="J59" i="16"/>
  <c r="Q59" i="16" s="1"/>
  <c r="S59" i="16" s="1"/>
  <c r="G59" i="16"/>
  <c r="AH58" i="16"/>
  <c r="Z58" i="16" s="1"/>
  <c r="AF58" i="16"/>
  <c r="M58" i="16"/>
  <c r="J58" i="16"/>
  <c r="Q58" i="16" s="1"/>
  <c r="S58" i="16" s="1"/>
  <c r="G58" i="16"/>
  <c r="AH57" i="16"/>
  <c r="Z57" i="16" s="1"/>
  <c r="AF57" i="16"/>
  <c r="M57" i="16"/>
  <c r="J57" i="16"/>
  <c r="Q57" i="16" s="1"/>
  <c r="S57" i="16" s="1"/>
  <c r="G57" i="16"/>
  <c r="AH56" i="16"/>
  <c r="Z56" i="16" s="1"/>
  <c r="AF56" i="16"/>
  <c r="M56" i="16"/>
  <c r="J56" i="16"/>
  <c r="Q56" i="16" s="1"/>
  <c r="S56" i="16" s="1"/>
  <c r="G56" i="16"/>
  <c r="AH55" i="16"/>
  <c r="Z55" i="16" s="1"/>
  <c r="AF55" i="16"/>
  <c r="M55" i="16"/>
  <c r="J55" i="16"/>
  <c r="Q55" i="16" s="1"/>
  <c r="S55" i="16" s="1"/>
  <c r="G55" i="16"/>
  <c r="AH54" i="16"/>
  <c r="Z54" i="16" s="1"/>
  <c r="AF54" i="16"/>
  <c r="M54" i="16"/>
  <c r="J54" i="16"/>
  <c r="G54" i="16"/>
  <c r="AG41" i="16"/>
  <c r="AE41" i="16"/>
  <c r="AD41" i="16"/>
  <c r="AC41" i="16"/>
  <c r="AB41" i="16"/>
  <c r="AA41" i="16"/>
  <c r="W41" i="16"/>
  <c r="V41" i="16"/>
  <c r="U41" i="16"/>
  <c r="T41" i="16"/>
  <c r="P41" i="16"/>
  <c r="O41" i="16"/>
  <c r="N41" i="16"/>
  <c r="I41" i="16"/>
  <c r="AH40" i="16"/>
  <c r="Z40" i="16" s="1"/>
  <c r="AF40" i="16"/>
  <c r="AF41" i="16" s="1"/>
  <c r="X41" i="16"/>
  <c r="M40" i="16"/>
  <c r="M41" i="16" s="1"/>
  <c r="J40" i="16"/>
  <c r="Q40" i="16" s="1"/>
  <c r="S40" i="16" s="1"/>
  <c r="S41" i="16" s="1"/>
  <c r="G40" i="16"/>
  <c r="AF60" i="16" l="1"/>
  <c r="Y60" i="16"/>
  <c r="J60" i="16"/>
  <c r="L54" i="16"/>
  <c r="L55" i="16"/>
  <c r="L56" i="16"/>
  <c r="L58" i="16"/>
  <c r="L59" i="16"/>
  <c r="Q54" i="16"/>
  <c r="S54" i="16" s="1"/>
  <c r="S60" i="16" s="1"/>
  <c r="L57" i="16"/>
  <c r="X60" i="16"/>
  <c r="R55" i="16"/>
  <c r="R56" i="16"/>
  <c r="R57" i="16"/>
  <c r="R58" i="16"/>
  <c r="R59" i="16"/>
  <c r="M60" i="16"/>
  <c r="J41" i="16"/>
  <c r="Y41" i="16"/>
  <c r="Q41" i="16"/>
  <c r="Z41" i="16"/>
  <c r="L40" i="16"/>
  <c r="R40" i="16"/>
  <c r="G117" i="16"/>
  <c r="G116" i="16"/>
  <c r="G114" i="16"/>
  <c r="G112" i="16"/>
  <c r="G111" i="16"/>
  <c r="G110" i="16"/>
  <c r="G109" i="16"/>
  <c r="G101" i="16"/>
  <c r="G99" i="16"/>
  <c r="G98" i="16"/>
  <c r="G97" i="16"/>
  <c r="G96" i="16"/>
  <c r="G95" i="16"/>
  <c r="G94" i="16"/>
  <c r="G93" i="16"/>
  <c r="G92" i="16"/>
  <c r="G91" i="16"/>
  <c r="G85" i="16"/>
  <c r="G84" i="16"/>
  <c r="G83" i="16"/>
  <c r="G82" i="16"/>
  <c r="G81" i="16"/>
  <c r="G80" i="16"/>
  <c r="G79" i="16"/>
  <c r="G78" i="16"/>
  <c r="G77" i="16"/>
  <c r="G76" i="16"/>
  <c r="G75" i="16"/>
  <c r="G74" i="16"/>
  <c r="G73" i="16"/>
  <c r="G72" i="16"/>
  <c r="G71" i="16"/>
  <c r="G70" i="16"/>
  <c r="G69" i="16"/>
  <c r="G67" i="16"/>
  <c r="G66" i="16"/>
  <c r="G65" i="16"/>
  <c r="G64" i="16"/>
  <c r="G63" i="16"/>
  <c r="G62" i="16"/>
  <c r="G61" i="16"/>
  <c r="G52" i="16"/>
  <c r="G51" i="16"/>
  <c r="G50" i="16"/>
  <c r="G49" i="16"/>
  <c r="G48" i="16"/>
  <c r="G47" i="16"/>
  <c r="G45" i="16"/>
  <c r="G44" i="16"/>
  <c r="G43" i="16"/>
  <c r="G42" i="16"/>
  <c r="Q60" i="16" l="1"/>
  <c r="R60" i="16" s="1"/>
  <c r="R41" i="16"/>
  <c r="R54" i="16"/>
  <c r="Z60" i="16"/>
  <c r="L60" i="16"/>
  <c r="J131" i="16"/>
  <c r="J132" i="16" s="1"/>
  <c r="J129" i="16"/>
  <c r="J128" i="16"/>
  <c r="Q128" i="16" s="1"/>
  <c r="J126" i="16"/>
  <c r="Q126" i="16" s="1"/>
  <c r="J124" i="16"/>
  <c r="J125" i="16" s="1"/>
  <c r="Q129" i="16"/>
  <c r="R129" i="16" s="1"/>
  <c r="AA132" i="16"/>
  <c r="AB132" i="16"/>
  <c r="AC132" i="16"/>
  <c r="AD132" i="16"/>
  <c r="AE132" i="16"/>
  <c r="AG132" i="16"/>
  <c r="AF132" i="16"/>
  <c r="X132" i="16"/>
  <c r="AF130" i="16"/>
  <c r="O132" i="16"/>
  <c r="O130" i="16"/>
  <c r="O127" i="16"/>
  <c r="O125" i="16"/>
  <c r="P132" i="16"/>
  <c r="P130" i="16"/>
  <c r="M131" i="16"/>
  <c r="M132" i="16" s="1"/>
  <c r="M129" i="16"/>
  <c r="M128" i="16"/>
  <c r="W132" i="16"/>
  <c r="V132" i="16"/>
  <c r="N132" i="16"/>
  <c r="K132" i="16"/>
  <c r="I132" i="16"/>
  <c r="M124" i="16"/>
  <c r="M125" i="16" s="1"/>
  <c r="AG130" i="16"/>
  <c r="AE130" i="16"/>
  <c r="AD130" i="16"/>
  <c r="AC130" i="16"/>
  <c r="AB130" i="16"/>
  <c r="AA130" i="16"/>
  <c r="W130" i="16"/>
  <c r="V130" i="16"/>
  <c r="U130" i="16"/>
  <c r="T130" i="16"/>
  <c r="N130" i="16"/>
  <c r="L130" i="16"/>
  <c r="K130" i="16"/>
  <c r="I130" i="16"/>
  <c r="G129" i="16"/>
  <c r="G128" i="16"/>
  <c r="Q131" i="16" l="1"/>
  <c r="R131" i="16" s="1"/>
  <c r="Q124" i="16"/>
  <c r="R124" i="16" s="1"/>
  <c r="S126" i="16"/>
  <c r="S127" i="16" s="1"/>
  <c r="R126" i="16"/>
  <c r="Q130" i="16"/>
  <c r="M130" i="16"/>
  <c r="Q127" i="16"/>
  <c r="J130" i="16"/>
  <c r="S124" i="16"/>
  <c r="S125" i="16" s="1"/>
  <c r="Y132" i="16"/>
  <c r="Z132" i="16"/>
  <c r="R128" i="16"/>
  <c r="S129" i="16"/>
  <c r="S128" i="16"/>
  <c r="X130" i="16"/>
  <c r="Z130" i="16"/>
  <c r="Y130" i="16"/>
  <c r="L131" i="16"/>
  <c r="L132" i="16" s="1"/>
  <c r="O39" i="16"/>
  <c r="G38" i="16"/>
  <c r="G37" i="16"/>
  <c r="G36" i="16"/>
  <c r="G35" i="16"/>
  <c r="G34" i="16"/>
  <c r="G33" i="16"/>
  <c r="G32" i="16"/>
  <c r="G31" i="16"/>
  <c r="G30" i="16"/>
  <c r="G29" i="16"/>
  <c r="G28" i="16"/>
  <c r="Q125" i="16" l="1"/>
  <c r="R125" i="16" s="1"/>
  <c r="R130" i="16"/>
  <c r="S131" i="16"/>
  <c r="S132" i="16" s="1"/>
  <c r="Q132" i="16"/>
  <c r="R132" i="16" s="1"/>
  <c r="S130" i="16"/>
  <c r="AF5" i="16"/>
  <c r="AG27" i="16"/>
  <c r="AE27" i="16"/>
  <c r="AD27" i="16"/>
  <c r="AC27" i="16"/>
  <c r="AB27" i="16"/>
  <c r="AA27" i="16"/>
  <c r="W27" i="16"/>
  <c r="V27" i="16"/>
  <c r="U27" i="16"/>
  <c r="T27" i="16"/>
  <c r="P27" i="16"/>
  <c r="O27" i="16"/>
  <c r="N27" i="16"/>
  <c r="K27" i="16"/>
  <c r="AG23" i="16"/>
  <c r="AE23" i="16"/>
  <c r="AD23" i="16"/>
  <c r="AC23" i="16"/>
  <c r="AB23" i="16"/>
  <c r="AA23" i="16"/>
  <c r="W23" i="16"/>
  <c r="V23" i="16"/>
  <c r="U23" i="16"/>
  <c r="T23" i="16"/>
  <c r="P23" i="16"/>
  <c r="O23" i="16"/>
  <c r="N23" i="16"/>
  <c r="K23" i="16"/>
  <c r="AG19" i="16"/>
  <c r="AE19" i="16"/>
  <c r="AD19" i="16"/>
  <c r="AC19" i="16"/>
  <c r="AB19" i="16"/>
  <c r="AA19" i="16"/>
  <c r="W19" i="16"/>
  <c r="V19" i="16"/>
  <c r="U19" i="16"/>
  <c r="T19" i="16"/>
  <c r="P19" i="16"/>
  <c r="O19" i="16"/>
  <c r="N19" i="16"/>
  <c r="K19" i="16"/>
  <c r="AG17" i="16"/>
  <c r="AE17" i="16"/>
  <c r="AD17" i="16"/>
  <c r="AC17" i="16"/>
  <c r="AB17" i="16"/>
  <c r="AA17" i="16"/>
  <c r="W17" i="16"/>
  <c r="V17" i="16"/>
  <c r="U17" i="16"/>
  <c r="T17" i="16"/>
  <c r="P17" i="16"/>
  <c r="O17" i="16"/>
  <c r="N17" i="16"/>
  <c r="K17" i="16"/>
  <c r="AG14" i="16"/>
  <c r="AE14" i="16"/>
  <c r="AD14" i="16"/>
  <c r="AC14" i="16"/>
  <c r="AB14" i="16"/>
  <c r="AA14" i="16"/>
  <c r="W14" i="16"/>
  <c r="V14" i="16"/>
  <c r="U14" i="16"/>
  <c r="T14" i="16"/>
  <c r="P14" i="16"/>
  <c r="O14" i="16"/>
  <c r="N14" i="16"/>
  <c r="K14" i="16"/>
  <c r="W12" i="16"/>
  <c r="V12" i="16"/>
  <c r="U12" i="16"/>
  <c r="T12" i="16"/>
  <c r="P12" i="16"/>
  <c r="O12" i="16"/>
  <c r="N12" i="16"/>
  <c r="K12" i="16"/>
  <c r="W10" i="16"/>
  <c r="V10" i="16"/>
  <c r="U10" i="16"/>
  <c r="T10" i="16"/>
  <c r="P10" i="16"/>
  <c r="O10" i="16"/>
  <c r="N10" i="16"/>
  <c r="K10" i="16"/>
  <c r="W8" i="16"/>
  <c r="V8" i="16"/>
  <c r="U8" i="16"/>
  <c r="T8" i="16"/>
  <c r="P8" i="16"/>
  <c r="O8" i="16"/>
  <c r="N8" i="16"/>
  <c r="K8" i="16"/>
  <c r="I27" i="16"/>
  <c r="I23" i="16"/>
  <c r="I19" i="16"/>
  <c r="G26" i="16"/>
  <c r="G25" i="16"/>
  <c r="G24" i="16"/>
  <c r="G22" i="16"/>
  <c r="G21" i="16"/>
  <c r="G20" i="16"/>
  <c r="G18" i="16"/>
  <c r="I125" i="16" l="1"/>
  <c r="P125" i="16" l="1"/>
  <c r="N125" i="16"/>
  <c r="AG125" i="16"/>
  <c r="AE125" i="16"/>
  <c r="AD125" i="16"/>
  <c r="AC125" i="16"/>
  <c r="AB125" i="16"/>
  <c r="AA125" i="16"/>
  <c r="W125" i="16"/>
  <c r="V125" i="16"/>
  <c r="K125" i="16"/>
  <c r="AG127" i="16"/>
  <c r="AE127" i="16"/>
  <c r="AD127" i="16"/>
  <c r="AC127" i="16"/>
  <c r="AB127" i="16"/>
  <c r="AA127" i="16"/>
  <c r="W127" i="16"/>
  <c r="V127" i="16"/>
  <c r="P127" i="16"/>
  <c r="N127" i="16"/>
  <c r="K127" i="16"/>
  <c r="I127" i="16"/>
  <c r="AF127" i="16"/>
  <c r="Y127" i="16"/>
  <c r="M126" i="16"/>
  <c r="M127" i="16" s="1"/>
  <c r="G126" i="16"/>
  <c r="AF125" i="16"/>
  <c r="X125" i="16"/>
  <c r="G124" i="16"/>
  <c r="I10" i="16"/>
  <c r="I12" i="16"/>
  <c r="I14" i="16"/>
  <c r="I17" i="16"/>
  <c r="I8" i="16"/>
  <c r="AG171" i="15"/>
  <c r="AE171" i="15"/>
  <c r="AD171" i="15"/>
  <c r="AC171" i="15"/>
  <c r="AB171" i="15"/>
  <c r="AA171" i="15"/>
  <c r="W171" i="15"/>
  <c r="V171" i="15"/>
  <c r="U171" i="15"/>
  <c r="T171" i="15"/>
  <c r="P171" i="15"/>
  <c r="O171" i="15"/>
  <c r="N171" i="15"/>
  <c r="K171" i="15"/>
  <c r="AG173" i="15"/>
  <c r="AE173" i="15"/>
  <c r="AD173" i="15"/>
  <c r="AC173" i="15"/>
  <c r="AB173" i="15"/>
  <c r="AA173" i="15"/>
  <c r="W173" i="15"/>
  <c r="V173" i="15"/>
  <c r="U173" i="15"/>
  <c r="T173" i="15"/>
  <c r="P173" i="15"/>
  <c r="O173" i="15"/>
  <c r="N173" i="15"/>
  <c r="K173" i="15"/>
  <c r="AG175" i="15"/>
  <c r="AE175" i="15"/>
  <c r="AD175" i="15"/>
  <c r="AC175" i="15"/>
  <c r="AB175" i="15"/>
  <c r="AA175" i="15"/>
  <c r="W175" i="15"/>
  <c r="V175" i="15"/>
  <c r="U175" i="15"/>
  <c r="T175" i="15"/>
  <c r="P175" i="15"/>
  <c r="O175" i="15"/>
  <c r="N175" i="15"/>
  <c r="K175" i="15"/>
  <c r="AG177" i="15"/>
  <c r="AE177" i="15"/>
  <c r="AD177" i="15"/>
  <c r="AC177" i="15"/>
  <c r="AB177" i="15"/>
  <c r="AA177" i="15"/>
  <c r="W177" i="15"/>
  <c r="V177" i="15"/>
  <c r="U177" i="15"/>
  <c r="T177" i="15"/>
  <c r="P177" i="15"/>
  <c r="O177" i="15"/>
  <c r="N177" i="15"/>
  <c r="K177" i="15"/>
  <c r="W180" i="15"/>
  <c r="V180" i="15"/>
  <c r="U180" i="15"/>
  <c r="T180" i="15"/>
  <c r="P180" i="15"/>
  <c r="O180" i="15"/>
  <c r="N180" i="15"/>
  <c r="K180" i="15"/>
  <c r="I180" i="15"/>
  <c r="I177" i="15"/>
  <c r="I175" i="15"/>
  <c r="I173" i="15"/>
  <c r="AG22" i="15"/>
  <c r="AE22" i="15"/>
  <c r="AD22" i="15"/>
  <c r="AC22" i="15"/>
  <c r="AB22" i="15"/>
  <c r="AA22" i="15"/>
  <c r="W22" i="15"/>
  <c r="V22" i="15"/>
  <c r="U22" i="15"/>
  <c r="T22" i="15"/>
  <c r="P22" i="15"/>
  <c r="O22" i="15"/>
  <c r="N22" i="15"/>
  <c r="K22" i="15"/>
  <c r="AG30" i="15"/>
  <c r="AE30" i="15"/>
  <c r="AD30" i="15"/>
  <c r="AC30" i="15"/>
  <c r="AB30" i="15"/>
  <c r="AA30" i="15"/>
  <c r="W30" i="15"/>
  <c r="V30" i="15"/>
  <c r="U30" i="15"/>
  <c r="T30" i="15"/>
  <c r="P30" i="15"/>
  <c r="O30" i="15"/>
  <c r="N30" i="15"/>
  <c r="K30" i="15"/>
  <c r="AG32" i="15"/>
  <c r="AE32" i="15"/>
  <c r="AD32" i="15"/>
  <c r="AC32" i="15"/>
  <c r="AB32" i="15"/>
  <c r="AA32" i="15"/>
  <c r="W32" i="15"/>
  <c r="V32" i="15"/>
  <c r="U32" i="15"/>
  <c r="T32" i="15"/>
  <c r="P32" i="15"/>
  <c r="O32" i="15"/>
  <c r="N32" i="15"/>
  <c r="K32" i="15"/>
  <c r="AG34" i="15"/>
  <c r="AE34" i="15"/>
  <c r="AD34" i="15"/>
  <c r="AC34" i="15"/>
  <c r="AB34" i="15"/>
  <c r="AA34" i="15"/>
  <c r="W34" i="15"/>
  <c r="V34" i="15"/>
  <c r="U34" i="15"/>
  <c r="T34" i="15"/>
  <c r="P34" i="15"/>
  <c r="O34" i="15"/>
  <c r="N34" i="15"/>
  <c r="K34" i="15"/>
  <c r="AG37" i="15"/>
  <c r="AE37" i="15"/>
  <c r="AD37" i="15"/>
  <c r="AC37" i="15"/>
  <c r="AB37" i="15"/>
  <c r="AA37" i="15"/>
  <c r="W37" i="15"/>
  <c r="V37" i="15"/>
  <c r="U37" i="15"/>
  <c r="T37" i="15"/>
  <c r="P37" i="15"/>
  <c r="O37" i="15"/>
  <c r="N37" i="15"/>
  <c r="K37" i="15"/>
  <c r="AG53" i="15"/>
  <c r="AE53" i="15"/>
  <c r="AD53" i="15"/>
  <c r="AC53" i="15"/>
  <c r="AB53" i="15"/>
  <c r="AA53" i="15"/>
  <c r="W53" i="15"/>
  <c r="V53" i="15"/>
  <c r="U53" i="15"/>
  <c r="T53" i="15"/>
  <c r="P53" i="15"/>
  <c r="O53" i="15"/>
  <c r="N53" i="15"/>
  <c r="K53" i="15"/>
  <c r="AG58" i="15"/>
  <c r="AE58" i="15"/>
  <c r="AD58" i="15"/>
  <c r="AC58" i="15"/>
  <c r="AB58" i="15"/>
  <c r="AA58" i="15"/>
  <c r="W58" i="15"/>
  <c r="V58" i="15"/>
  <c r="U58" i="15"/>
  <c r="T58" i="15"/>
  <c r="P58" i="15"/>
  <c r="O58" i="15"/>
  <c r="N58" i="15"/>
  <c r="K58" i="15"/>
  <c r="AG65" i="15"/>
  <c r="AE65" i="15"/>
  <c r="AD65" i="15"/>
  <c r="AC65" i="15"/>
  <c r="AB65" i="15"/>
  <c r="AA65" i="15"/>
  <c r="W65" i="15"/>
  <c r="V65" i="15"/>
  <c r="U65" i="15"/>
  <c r="T65" i="15"/>
  <c r="P65" i="15"/>
  <c r="O65" i="15"/>
  <c r="N65" i="15"/>
  <c r="K65" i="15"/>
  <c r="AG79" i="15"/>
  <c r="AE79" i="15"/>
  <c r="AD79" i="15"/>
  <c r="AC79" i="15"/>
  <c r="AB79" i="15"/>
  <c r="AA79" i="15"/>
  <c r="W79" i="15"/>
  <c r="V79" i="15"/>
  <c r="U79" i="15"/>
  <c r="T79" i="15"/>
  <c r="P79" i="15"/>
  <c r="O79" i="15"/>
  <c r="N79" i="15"/>
  <c r="K79" i="15"/>
  <c r="AG85" i="15"/>
  <c r="AE85" i="15"/>
  <c r="AD85" i="15"/>
  <c r="AC85" i="15"/>
  <c r="AB85" i="15"/>
  <c r="AA85" i="15"/>
  <c r="W85" i="15"/>
  <c r="V85" i="15"/>
  <c r="U85" i="15"/>
  <c r="T85" i="15"/>
  <c r="P85" i="15"/>
  <c r="O85" i="15"/>
  <c r="N85" i="15"/>
  <c r="K85" i="15"/>
  <c r="AG97" i="15"/>
  <c r="AE97" i="15"/>
  <c r="AD97" i="15"/>
  <c r="AC97" i="15"/>
  <c r="AB97" i="15"/>
  <c r="AA97" i="15"/>
  <c r="W97" i="15"/>
  <c r="V97" i="15"/>
  <c r="U97" i="15"/>
  <c r="T97" i="15"/>
  <c r="P97" i="15"/>
  <c r="O97" i="15"/>
  <c r="N97" i="15"/>
  <c r="K97" i="15"/>
  <c r="AG118" i="15"/>
  <c r="AE118" i="15"/>
  <c r="AD118" i="15"/>
  <c r="AC118" i="15"/>
  <c r="AB118" i="15"/>
  <c r="AA118" i="15"/>
  <c r="W118" i="15"/>
  <c r="V118" i="15"/>
  <c r="U118" i="15"/>
  <c r="T118" i="15"/>
  <c r="P118" i="15"/>
  <c r="O118" i="15"/>
  <c r="N118" i="15"/>
  <c r="K118" i="15"/>
  <c r="AG145" i="15"/>
  <c r="AE145" i="15"/>
  <c r="AD145" i="15"/>
  <c r="AC145" i="15"/>
  <c r="AB145" i="15"/>
  <c r="AA145" i="15"/>
  <c r="W145" i="15"/>
  <c r="V145" i="15"/>
  <c r="U145" i="15"/>
  <c r="T145" i="15"/>
  <c r="P145" i="15"/>
  <c r="O145" i="15"/>
  <c r="N145" i="15"/>
  <c r="K145" i="15"/>
  <c r="AG151" i="15"/>
  <c r="AE151" i="15"/>
  <c r="AD151" i="15"/>
  <c r="AC151" i="15"/>
  <c r="AB151" i="15"/>
  <c r="AA151" i="15"/>
  <c r="W151" i="15"/>
  <c r="V151" i="15"/>
  <c r="U151" i="15"/>
  <c r="T151" i="15"/>
  <c r="P151" i="15"/>
  <c r="O151" i="15"/>
  <c r="N151" i="15"/>
  <c r="K151" i="15"/>
  <c r="AG155" i="15"/>
  <c r="AE155" i="15"/>
  <c r="AD155" i="15"/>
  <c r="AC155" i="15"/>
  <c r="AB155" i="15"/>
  <c r="AA155" i="15"/>
  <c r="W155" i="15"/>
  <c r="V155" i="15"/>
  <c r="U155" i="15"/>
  <c r="T155" i="15"/>
  <c r="P155" i="15"/>
  <c r="O155" i="15"/>
  <c r="N155" i="15"/>
  <c r="K155" i="15"/>
  <c r="AG164" i="15"/>
  <c r="AE164" i="15"/>
  <c r="AD164" i="15"/>
  <c r="AC164" i="15"/>
  <c r="AB164" i="15"/>
  <c r="AA164" i="15"/>
  <c r="W164" i="15"/>
  <c r="V164" i="15"/>
  <c r="U164" i="15"/>
  <c r="T164" i="15"/>
  <c r="P164" i="15"/>
  <c r="O164" i="15"/>
  <c r="N164" i="15"/>
  <c r="K164" i="15"/>
  <c r="I164" i="15"/>
  <c r="I155" i="15"/>
  <c r="I151" i="15"/>
  <c r="I145" i="15"/>
  <c r="I118" i="15"/>
  <c r="I97" i="15"/>
  <c r="I85" i="15"/>
  <c r="I79" i="15"/>
  <c r="I65" i="15"/>
  <c r="I58" i="15"/>
  <c r="I53" i="15"/>
  <c r="I37" i="15"/>
  <c r="I34" i="15"/>
  <c r="I32" i="15"/>
  <c r="I30" i="15"/>
  <c r="AG179" i="15"/>
  <c r="AG180" i="15" s="1"/>
  <c r="AE179" i="15"/>
  <c r="AE180" i="15" s="1"/>
  <c r="AD179" i="15"/>
  <c r="AD180" i="15" s="1"/>
  <c r="AC179" i="15"/>
  <c r="AC180" i="15" s="1"/>
  <c r="AB179" i="15"/>
  <c r="AB180" i="15" s="1"/>
  <c r="AA179" i="15"/>
  <c r="AA180" i="15" s="1"/>
  <c r="Z125" i="16" l="1"/>
  <c r="Z127" i="16"/>
  <c r="Y125" i="16"/>
  <c r="J127" i="16"/>
  <c r="R127" i="16" s="1"/>
  <c r="L126" i="16"/>
  <c r="L127" i="16" s="1"/>
  <c r="X127" i="16"/>
  <c r="L124" i="16"/>
  <c r="L125" i="16" s="1"/>
  <c r="AF157" i="15"/>
  <c r="AG8" i="17"/>
  <c r="AE8" i="17"/>
  <c r="AD8" i="17"/>
  <c r="AC8" i="17"/>
  <c r="AB8" i="17"/>
  <c r="AA8" i="17"/>
  <c r="W8" i="17"/>
  <c r="V8" i="17"/>
  <c r="U8" i="17"/>
  <c r="T8" i="17"/>
  <c r="P8" i="17"/>
  <c r="O8" i="17"/>
  <c r="N8" i="17"/>
  <c r="K8" i="17"/>
  <c r="AG14" i="17"/>
  <c r="AE14" i="17"/>
  <c r="AD14" i="17"/>
  <c r="AC14" i="17"/>
  <c r="AB14" i="17"/>
  <c r="AA14" i="17"/>
  <c r="W14" i="17"/>
  <c r="V14" i="17"/>
  <c r="U14" i="17"/>
  <c r="T14" i="17"/>
  <c r="P14" i="17"/>
  <c r="O14" i="17"/>
  <c r="N14" i="17"/>
  <c r="K14" i="17"/>
  <c r="AG17" i="17"/>
  <c r="AE17" i="17"/>
  <c r="AD17" i="17"/>
  <c r="AC17" i="17"/>
  <c r="AB17" i="17"/>
  <c r="AA17" i="17"/>
  <c r="W17" i="17"/>
  <c r="V17" i="17"/>
  <c r="U17" i="17"/>
  <c r="T17" i="17"/>
  <c r="P17" i="17"/>
  <c r="O17" i="17"/>
  <c r="N17" i="17"/>
  <c r="K17" i="17"/>
  <c r="AG19" i="17"/>
  <c r="AE19" i="17"/>
  <c r="AD19" i="17"/>
  <c r="AC19" i="17"/>
  <c r="AB19" i="17"/>
  <c r="AA19" i="17"/>
  <c r="W19" i="17"/>
  <c r="V19" i="17"/>
  <c r="U19" i="17"/>
  <c r="T19" i="17"/>
  <c r="P19" i="17"/>
  <c r="O19" i="17"/>
  <c r="N19" i="17"/>
  <c r="K19" i="17"/>
  <c r="AG21" i="17"/>
  <c r="AE21" i="17"/>
  <c r="AD21" i="17"/>
  <c r="AC21" i="17"/>
  <c r="AB21" i="17"/>
  <c r="AA21" i="17"/>
  <c r="W21" i="17"/>
  <c r="V21" i="17"/>
  <c r="U21" i="17"/>
  <c r="T21" i="17"/>
  <c r="P21" i="17"/>
  <c r="O21" i="17"/>
  <c r="N21" i="17"/>
  <c r="K21" i="17"/>
  <c r="W32" i="17"/>
  <c r="V32" i="17"/>
  <c r="U32" i="17"/>
  <c r="T32" i="17"/>
  <c r="P32" i="17"/>
  <c r="O32" i="17"/>
  <c r="N32" i="17"/>
  <c r="K32" i="17"/>
  <c r="AG39" i="17"/>
  <c r="AE39" i="17"/>
  <c r="AD39" i="17"/>
  <c r="AC39" i="17"/>
  <c r="AB39" i="17"/>
  <c r="AA39" i="17"/>
  <c r="W39" i="17"/>
  <c r="V39" i="17"/>
  <c r="U39" i="17"/>
  <c r="T39" i="17"/>
  <c r="P39" i="17"/>
  <c r="O39" i="17"/>
  <c r="N39" i="17"/>
  <c r="K39" i="17"/>
  <c r="AG41" i="17"/>
  <c r="AE41" i="17"/>
  <c r="AD41" i="17"/>
  <c r="AC41" i="17"/>
  <c r="AB41" i="17"/>
  <c r="AA41" i="17"/>
  <c r="W41" i="17"/>
  <c r="V41" i="17"/>
  <c r="U41" i="17"/>
  <c r="T41" i="17"/>
  <c r="P41" i="17"/>
  <c r="O41" i="17"/>
  <c r="N41" i="17"/>
  <c r="K41" i="17"/>
  <c r="AG43" i="17"/>
  <c r="AE43" i="17"/>
  <c r="AD43" i="17"/>
  <c r="AC43" i="17"/>
  <c r="AB43" i="17"/>
  <c r="AA43" i="17"/>
  <c r="W43" i="17"/>
  <c r="V43" i="17"/>
  <c r="U43" i="17"/>
  <c r="T43" i="17"/>
  <c r="P43" i="17"/>
  <c r="O43" i="17"/>
  <c r="N43" i="17"/>
  <c r="K43" i="17"/>
  <c r="AG45" i="17"/>
  <c r="AE45" i="17"/>
  <c r="AD45" i="17"/>
  <c r="AC45" i="17"/>
  <c r="AB45" i="17"/>
  <c r="AA45" i="17"/>
  <c r="W45" i="17"/>
  <c r="V45" i="17"/>
  <c r="U45" i="17"/>
  <c r="T45" i="17"/>
  <c r="P45" i="17"/>
  <c r="O45" i="17"/>
  <c r="N45" i="17"/>
  <c r="K45" i="17"/>
  <c r="AG49" i="17"/>
  <c r="AE49" i="17"/>
  <c r="AD49" i="17"/>
  <c r="AC49" i="17"/>
  <c r="AB49" i="17"/>
  <c r="AA49" i="17"/>
  <c r="W49" i="17"/>
  <c r="V49" i="17"/>
  <c r="U49" i="17"/>
  <c r="T49" i="17"/>
  <c r="P49" i="17"/>
  <c r="O49" i="17"/>
  <c r="N49" i="17"/>
  <c r="K49" i="17"/>
  <c r="AG51" i="17"/>
  <c r="AE51" i="17"/>
  <c r="AD51" i="17"/>
  <c r="AC51" i="17"/>
  <c r="AB51" i="17"/>
  <c r="AA51" i="17"/>
  <c r="W51" i="17"/>
  <c r="V51" i="17"/>
  <c r="U51" i="17"/>
  <c r="T51" i="17"/>
  <c r="P51" i="17"/>
  <c r="O51" i="17"/>
  <c r="N51" i="17"/>
  <c r="K51" i="17"/>
  <c r="AG53" i="17"/>
  <c r="AE53" i="17"/>
  <c r="AD53" i="17"/>
  <c r="AC53" i="17"/>
  <c r="AB53" i="17"/>
  <c r="AA53" i="17"/>
  <c r="W53" i="17"/>
  <c r="V53" i="17"/>
  <c r="U53" i="17"/>
  <c r="T53" i="17"/>
  <c r="P53" i="17"/>
  <c r="O53" i="17"/>
  <c r="N53" i="17"/>
  <c r="K53" i="17"/>
  <c r="AG57" i="17"/>
  <c r="AE57" i="17"/>
  <c r="AD57" i="17"/>
  <c r="AC57" i="17"/>
  <c r="AB57" i="17"/>
  <c r="AA57" i="17"/>
  <c r="W57" i="17"/>
  <c r="V57" i="17"/>
  <c r="U57" i="17"/>
  <c r="T57" i="17"/>
  <c r="P57" i="17"/>
  <c r="O57" i="17"/>
  <c r="N57" i="17"/>
  <c r="K57" i="17"/>
  <c r="W68" i="17"/>
  <c r="V68" i="17"/>
  <c r="U68" i="17"/>
  <c r="T68" i="17"/>
  <c r="P68" i="17"/>
  <c r="O68" i="17"/>
  <c r="N68" i="17"/>
  <c r="K68" i="17"/>
  <c r="W74" i="17"/>
  <c r="V74" i="17"/>
  <c r="U74" i="17"/>
  <c r="T74" i="17"/>
  <c r="P74" i="17"/>
  <c r="O74" i="17"/>
  <c r="N74" i="17"/>
  <c r="K74" i="17"/>
  <c r="AG88" i="17"/>
  <c r="AE88" i="17"/>
  <c r="AD88" i="17"/>
  <c r="AC88" i="17"/>
  <c r="AB88" i="17"/>
  <c r="AA88" i="17"/>
  <c r="W88" i="17"/>
  <c r="V88" i="17"/>
  <c r="U88" i="17"/>
  <c r="T88" i="17"/>
  <c r="P88" i="17"/>
  <c r="O88" i="17"/>
  <c r="N88" i="17"/>
  <c r="K88" i="17"/>
  <c r="AG100" i="17"/>
  <c r="AE100" i="17"/>
  <c r="AD100" i="17"/>
  <c r="AC100" i="17"/>
  <c r="AB100" i="17"/>
  <c r="AA100" i="17"/>
  <c r="W100" i="17"/>
  <c r="V100" i="17"/>
  <c r="U100" i="17"/>
  <c r="T100" i="17"/>
  <c r="P100" i="17"/>
  <c r="O100" i="17"/>
  <c r="N100" i="17"/>
  <c r="K100" i="17"/>
  <c r="W110" i="17"/>
  <c r="V110" i="17"/>
  <c r="U110" i="17"/>
  <c r="T110" i="17"/>
  <c r="P110" i="17"/>
  <c r="O110" i="17"/>
  <c r="N110" i="17"/>
  <c r="K110" i="17"/>
  <c r="AG117" i="17"/>
  <c r="AE117" i="17"/>
  <c r="AD117" i="17"/>
  <c r="AC117" i="17"/>
  <c r="AB117" i="17"/>
  <c r="AA117" i="17"/>
  <c r="W117" i="17"/>
  <c r="V117" i="17"/>
  <c r="U117" i="17"/>
  <c r="T117" i="17"/>
  <c r="P117" i="17"/>
  <c r="O117" i="17"/>
  <c r="N117" i="17"/>
  <c r="K117" i="17"/>
  <c r="AG119" i="17"/>
  <c r="AE119" i="17"/>
  <c r="AD119" i="17"/>
  <c r="AC119" i="17"/>
  <c r="AB119" i="17"/>
  <c r="AA119" i="17"/>
  <c r="W119" i="17"/>
  <c r="V119" i="17"/>
  <c r="U119" i="17"/>
  <c r="T119" i="17"/>
  <c r="P119" i="17"/>
  <c r="O119" i="17"/>
  <c r="N119" i="17"/>
  <c r="K119" i="17"/>
  <c r="AG121" i="17"/>
  <c r="AE121" i="17"/>
  <c r="AD121" i="17"/>
  <c r="AC121" i="17"/>
  <c r="AB121" i="17"/>
  <c r="AA121" i="17"/>
  <c r="W121" i="17"/>
  <c r="V121" i="17"/>
  <c r="U121" i="17"/>
  <c r="T121" i="17"/>
  <c r="P121" i="17"/>
  <c r="O121" i="17"/>
  <c r="N121" i="17"/>
  <c r="K121" i="17"/>
  <c r="AE67" i="17"/>
  <c r="AE68" i="17" s="1"/>
  <c r="AG67" i="17"/>
  <c r="AG68" i="17" s="1"/>
  <c r="AD67" i="17"/>
  <c r="AD68" i="17" s="1"/>
  <c r="AC67" i="17"/>
  <c r="AC68" i="17" s="1"/>
  <c r="AB67" i="17"/>
  <c r="AB68" i="17" s="1"/>
  <c r="AA67" i="17"/>
  <c r="AA68" i="17" s="1"/>
  <c r="AG26" i="17"/>
  <c r="AE26" i="17"/>
  <c r="AD26" i="17"/>
  <c r="AD32" i="17" s="1"/>
  <c r="AC26" i="17"/>
  <c r="AB26" i="17"/>
  <c r="AA26" i="17"/>
  <c r="AF48" i="17"/>
  <c r="AA106" i="17"/>
  <c r="AA110" i="17" s="1"/>
  <c r="AG106" i="17"/>
  <c r="AG110" i="17" s="1"/>
  <c r="AG72" i="17"/>
  <c r="AG74" i="17" s="1"/>
  <c r="AE106" i="17"/>
  <c r="AE110" i="17" s="1"/>
  <c r="AE72" i="17"/>
  <c r="AE74" i="17" s="1"/>
  <c r="AD106" i="17"/>
  <c r="AD110" i="17" s="1"/>
  <c r="AD72" i="17"/>
  <c r="AD74" i="17" s="1"/>
  <c r="AC106" i="17"/>
  <c r="AC110" i="17" s="1"/>
  <c r="AB106" i="17"/>
  <c r="AB110" i="17" s="1"/>
  <c r="AB72" i="17"/>
  <c r="AB74" i="17" s="1"/>
  <c r="AA72" i="17"/>
  <c r="AA74" i="17" s="1"/>
  <c r="AC72" i="17"/>
  <c r="AC74" i="17" s="1"/>
  <c r="AG23" i="17"/>
  <c r="AE23" i="17"/>
  <c r="AD23" i="17"/>
  <c r="AC23" i="17"/>
  <c r="AB23" i="17"/>
  <c r="AA23" i="17"/>
  <c r="M13" i="17"/>
  <c r="M12" i="17"/>
  <c r="M11" i="17"/>
  <c r="M10" i="17"/>
  <c r="M9" i="17"/>
  <c r="AG88" i="13"/>
  <c r="AE88" i="13"/>
  <c r="AD88" i="13"/>
  <c r="AC88" i="13"/>
  <c r="AB88" i="13"/>
  <c r="AA88" i="13"/>
  <c r="AF63" i="13"/>
  <c r="AF46" i="13"/>
  <c r="AF45" i="13"/>
  <c r="AF48" i="13"/>
  <c r="AF91" i="13"/>
  <c r="AF49" i="13"/>
  <c r="AF101" i="13"/>
  <c r="AF100" i="13"/>
  <c r="AF99" i="13"/>
  <c r="AF86" i="13"/>
  <c r="AF80" i="13"/>
  <c r="AF38" i="13"/>
  <c r="AF35" i="13"/>
  <c r="AF33" i="13"/>
  <c r="AF29" i="13"/>
  <c r="AF23" i="13"/>
  <c r="AF17" i="13"/>
  <c r="AF12" i="13"/>
  <c r="AF11" i="13"/>
  <c r="AF31" i="13"/>
  <c r="AF27" i="13"/>
  <c r="AF21" i="13"/>
  <c r="AF19" i="13"/>
  <c r="R101" i="13"/>
  <c r="R100" i="13"/>
  <c r="AG102" i="13"/>
  <c r="AE102" i="13"/>
  <c r="AF102" i="13" s="1"/>
  <c r="AD102" i="13"/>
  <c r="AC102" i="13"/>
  <c r="AB102" i="13"/>
  <c r="AA102" i="13"/>
  <c r="W102" i="13"/>
  <c r="V102" i="13"/>
  <c r="U102" i="13"/>
  <c r="T102" i="13"/>
  <c r="P102" i="13"/>
  <c r="O102" i="13"/>
  <c r="N102" i="13"/>
  <c r="K102" i="13"/>
  <c r="I102" i="13"/>
  <c r="AH101" i="13"/>
  <c r="Y101" i="13"/>
  <c r="Y102" i="13" s="1"/>
  <c r="Q101" i="13"/>
  <c r="Q102" i="13" s="1"/>
  <c r="R102" i="13" s="1"/>
  <c r="M101" i="13"/>
  <c r="M102" i="13" s="1"/>
  <c r="J101" i="13"/>
  <c r="J102" i="13" s="1"/>
  <c r="G101" i="13"/>
  <c r="AG100" i="13"/>
  <c r="AE100" i="13"/>
  <c r="AD100" i="13"/>
  <c r="AC100" i="13"/>
  <c r="AB100" i="13"/>
  <c r="AA100" i="13"/>
  <c r="W100" i="13"/>
  <c r="V100" i="13"/>
  <c r="U100" i="13"/>
  <c r="T100" i="13"/>
  <c r="P100" i="13"/>
  <c r="O100" i="13"/>
  <c r="N100" i="13"/>
  <c r="K100" i="13"/>
  <c r="I100" i="13"/>
  <c r="AH99" i="13"/>
  <c r="Y99" i="13"/>
  <c r="Y100" i="13" s="1"/>
  <c r="M99" i="13"/>
  <c r="M100" i="13" s="1"/>
  <c r="J99" i="13"/>
  <c r="Q99" i="13" s="1"/>
  <c r="G99" i="13"/>
  <c r="O87" i="13"/>
  <c r="N87" i="13"/>
  <c r="O83" i="13"/>
  <c r="N83" i="13"/>
  <c r="O81" i="13"/>
  <c r="N81" i="13"/>
  <c r="P40" i="13"/>
  <c r="O40" i="13"/>
  <c r="N40" i="13"/>
  <c r="P37" i="13"/>
  <c r="O37" i="13"/>
  <c r="N37" i="13"/>
  <c r="P34" i="13"/>
  <c r="O34" i="13"/>
  <c r="N34" i="13"/>
  <c r="P32" i="13"/>
  <c r="O32" i="13"/>
  <c r="N32" i="13"/>
  <c r="P30" i="13"/>
  <c r="O30" i="13"/>
  <c r="N30" i="13"/>
  <c r="P28" i="13"/>
  <c r="O28" i="13"/>
  <c r="N28" i="13"/>
  <c r="P24" i="13"/>
  <c r="O24" i="13"/>
  <c r="N24" i="13"/>
  <c r="P22" i="13"/>
  <c r="O22" i="13"/>
  <c r="N22" i="13"/>
  <c r="P20" i="13"/>
  <c r="O20" i="13"/>
  <c r="N20" i="13"/>
  <c r="P18" i="13"/>
  <c r="O18" i="13"/>
  <c r="N18" i="13"/>
  <c r="P16" i="13"/>
  <c r="O16" i="13"/>
  <c r="N16" i="13"/>
  <c r="P10" i="13"/>
  <c r="O10" i="13"/>
  <c r="N10" i="13"/>
  <c r="AG93" i="13"/>
  <c r="AE93" i="13"/>
  <c r="AD93" i="13"/>
  <c r="AC93" i="13"/>
  <c r="AB93" i="13"/>
  <c r="AA93" i="13"/>
  <c r="W93" i="13"/>
  <c r="V93" i="13"/>
  <c r="U93" i="13"/>
  <c r="T93" i="13"/>
  <c r="P93" i="13"/>
  <c r="O93" i="13"/>
  <c r="N93" i="13"/>
  <c r="K93" i="13"/>
  <c r="AG87" i="13"/>
  <c r="AE87" i="13"/>
  <c r="AD87" i="13"/>
  <c r="AC87" i="13"/>
  <c r="AB87" i="13"/>
  <c r="AA87" i="13"/>
  <c r="W87" i="13"/>
  <c r="V87" i="13"/>
  <c r="U87" i="13"/>
  <c r="T87" i="13"/>
  <c r="K87" i="13"/>
  <c r="AG83" i="13"/>
  <c r="AE83" i="13"/>
  <c r="AD83" i="13"/>
  <c r="AC83" i="13"/>
  <c r="AB83" i="13"/>
  <c r="AA83" i="13"/>
  <c r="W83" i="13"/>
  <c r="V83" i="13"/>
  <c r="U83" i="13"/>
  <c r="T83" i="13"/>
  <c r="K83" i="13"/>
  <c r="AG81" i="13"/>
  <c r="AE81" i="13"/>
  <c r="AD81" i="13"/>
  <c r="AC81" i="13"/>
  <c r="AB81" i="13"/>
  <c r="AA81" i="13"/>
  <c r="W81" i="13"/>
  <c r="V81" i="13"/>
  <c r="U81" i="13"/>
  <c r="T81" i="13"/>
  <c r="K81" i="13"/>
  <c r="AG40" i="13"/>
  <c r="AE40" i="13"/>
  <c r="AD40" i="13"/>
  <c r="AC40" i="13"/>
  <c r="AB40" i="13"/>
  <c r="AA40" i="13"/>
  <c r="W40" i="13"/>
  <c r="V40" i="13"/>
  <c r="U40" i="13"/>
  <c r="T40" i="13"/>
  <c r="K40" i="13"/>
  <c r="AG37" i="13"/>
  <c r="AE37" i="13"/>
  <c r="AD37" i="13"/>
  <c r="AC37" i="13"/>
  <c r="AB37" i="13"/>
  <c r="AA37" i="13"/>
  <c r="W37" i="13"/>
  <c r="V37" i="13"/>
  <c r="U37" i="13"/>
  <c r="T37" i="13"/>
  <c r="K37" i="13"/>
  <c r="AG34" i="13"/>
  <c r="AE34" i="13"/>
  <c r="AD34" i="13"/>
  <c r="AC34" i="13"/>
  <c r="AB34" i="13"/>
  <c r="AA34" i="13"/>
  <c r="W34" i="13"/>
  <c r="V34" i="13"/>
  <c r="U34" i="13"/>
  <c r="T34" i="13"/>
  <c r="K34" i="13"/>
  <c r="AG32" i="13"/>
  <c r="AE32" i="13"/>
  <c r="AD32" i="13"/>
  <c r="AC32" i="13"/>
  <c r="AB32" i="13"/>
  <c r="AA32" i="13"/>
  <c r="W32" i="13"/>
  <c r="V32" i="13"/>
  <c r="U32" i="13"/>
  <c r="T32" i="13"/>
  <c r="K32" i="13"/>
  <c r="AG30" i="13"/>
  <c r="AE30" i="13"/>
  <c r="AD30" i="13"/>
  <c r="AC30" i="13"/>
  <c r="AB30" i="13"/>
  <c r="AA30" i="13"/>
  <c r="W30" i="13"/>
  <c r="V30" i="13"/>
  <c r="U30" i="13"/>
  <c r="T30" i="13"/>
  <c r="K30" i="13"/>
  <c r="AG28" i="13"/>
  <c r="AE28" i="13"/>
  <c r="AD28" i="13"/>
  <c r="AC28" i="13"/>
  <c r="AB28" i="13"/>
  <c r="AA28" i="13"/>
  <c r="W28" i="13"/>
  <c r="V28" i="13"/>
  <c r="U28" i="13"/>
  <c r="T28" i="13"/>
  <c r="K28" i="13"/>
  <c r="AG24" i="13"/>
  <c r="AE24" i="13"/>
  <c r="AD24" i="13"/>
  <c r="AC24" i="13"/>
  <c r="AB24" i="13"/>
  <c r="AA24" i="13"/>
  <c r="W24" i="13"/>
  <c r="V24" i="13"/>
  <c r="U24" i="13"/>
  <c r="T24" i="13"/>
  <c r="K24" i="13"/>
  <c r="AG22" i="13"/>
  <c r="AE22" i="13"/>
  <c r="AD22" i="13"/>
  <c r="AC22" i="13"/>
  <c r="AB22" i="13"/>
  <c r="AA22" i="13"/>
  <c r="W22" i="13"/>
  <c r="V22" i="13"/>
  <c r="U22" i="13"/>
  <c r="T22" i="13"/>
  <c r="K22" i="13"/>
  <c r="AG20" i="13"/>
  <c r="AE20" i="13"/>
  <c r="AD20" i="13"/>
  <c r="AC20" i="13"/>
  <c r="AB20" i="13"/>
  <c r="AA20" i="13"/>
  <c r="W20" i="13"/>
  <c r="V20" i="13"/>
  <c r="U20" i="13"/>
  <c r="T20" i="13"/>
  <c r="K20" i="13"/>
  <c r="AG18" i="13"/>
  <c r="AE18" i="13"/>
  <c r="AD18" i="13"/>
  <c r="AC18" i="13"/>
  <c r="AB18" i="13"/>
  <c r="AA18" i="13"/>
  <c r="W18" i="13"/>
  <c r="V18" i="13"/>
  <c r="U18" i="13"/>
  <c r="T18" i="13"/>
  <c r="K18" i="13"/>
  <c r="AG16" i="13"/>
  <c r="AE16" i="13"/>
  <c r="AD16" i="13"/>
  <c r="AC16" i="13"/>
  <c r="AB16" i="13"/>
  <c r="AA16" i="13"/>
  <c r="W16" i="13"/>
  <c r="V16" i="13"/>
  <c r="U16" i="13"/>
  <c r="T16" i="13"/>
  <c r="K16" i="13"/>
  <c r="AG10" i="13"/>
  <c r="AE10" i="13"/>
  <c r="AD10" i="13"/>
  <c r="AC10" i="13"/>
  <c r="AB10" i="13"/>
  <c r="AA10" i="13"/>
  <c r="W10" i="13"/>
  <c r="V10" i="13"/>
  <c r="U10" i="13"/>
  <c r="T10" i="13"/>
  <c r="K10" i="13"/>
  <c r="I16" i="13"/>
  <c r="I18" i="13"/>
  <c r="I20" i="13"/>
  <c r="I22" i="13"/>
  <c r="I24" i="13"/>
  <c r="I28" i="13"/>
  <c r="I30" i="13"/>
  <c r="I32" i="13"/>
  <c r="I34" i="13"/>
  <c r="I37" i="13"/>
  <c r="I40" i="13"/>
  <c r="I81" i="13"/>
  <c r="I83" i="13"/>
  <c r="I87" i="13"/>
  <c r="I93" i="13"/>
  <c r="I10" i="13"/>
  <c r="R134" i="22"/>
  <c r="R133" i="22"/>
  <c r="R132" i="22"/>
  <c r="R131" i="22"/>
  <c r="R130" i="22"/>
  <c r="R129" i="22"/>
  <c r="R128" i="22"/>
  <c r="AG18" i="22"/>
  <c r="AE18" i="22"/>
  <c r="AD18" i="22"/>
  <c r="AC18" i="22"/>
  <c r="AB18" i="22"/>
  <c r="AA18" i="22"/>
  <c r="W18" i="22"/>
  <c r="V18" i="22"/>
  <c r="U18" i="22"/>
  <c r="T18" i="22"/>
  <c r="P18" i="22"/>
  <c r="O18" i="22"/>
  <c r="N18" i="22"/>
  <c r="K18" i="22"/>
  <c r="AG21" i="22"/>
  <c r="AE21" i="22"/>
  <c r="AD21" i="22"/>
  <c r="AC21" i="22"/>
  <c r="AB21" i="22"/>
  <c r="AA21" i="22"/>
  <c r="W21" i="22"/>
  <c r="V21" i="22"/>
  <c r="U21" i="22"/>
  <c r="T21" i="22"/>
  <c r="P21" i="22"/>
  <c r="O21" i="22"/>
  <c r="N21" i="22"/>
  <c r="K21" i="22"/>
  <c r="AG26" i="22"/>
  <c r="AE26" i="22"/>
  <c r="AD26" i="22"/>
  <c r="AC26" i="22"/>
  <c r="AB26" i="22"/>
  <c r="AA26" i="22"/>
  <c r="W26" i="22"/>
  <c r="V26" i="22"/>
  <c r="U26" i="22"/>
  <c r="T26" i="22"/>
  <c r="P26" i="22"/>
  <c r="O26" i="22"/>
  <c r="N26" i="22"/>
  <c r="K26" i="22"/>
  <c r="AG30" i="22"/>
  <c r="AE30" i="22"/>
  <c r="AD30" i="22"/>
  <c r="AC30" i="22"/>
  <c r="AB30" i="22"/>
  <c r="AA30" i="22"/>
  <c r="W30" i="22"/>
  <c r="V30" i="22"/>
  <c r="U30" i="22"/>
  <c r="T30" i="22"/>
  <c r="P30" i="22"/>
  <c r="O30" i="22"/>
  <c r="N30" i="22"/>
  <c r="K30" i="22"/>
  <c r="AG34" i="22"/>
  <c r="AE34" i="22"/>
  <c r="AD34" i="22"/>
  <c r="AC34" i="22"/>
  <c r="AB34" i="22"/>
  <c r="AA34" i="22"/>
  <c r="W34" i="22"/>
  <c r="V34" i="22"/>
  <c r="U34" i="22"/>
  <c r="T34" i="22"/>
  <c r="P34" i="22"/>
  <c r="O34" i="22"/>
  <c r="N34" i="22"/>
  <c r="K34" i="22"/>
  <c r="AG40" i="22"/>
  <c r="AE40" i="22"/>
  <c r="AD40" i="22"/>
  <c r="AC40" i="22"/>
  <c r="AB40" i="22"/>
  <c r="AA40" i="22"/>
  <c r="W40" i="22"/>
  <c r="V40" i="22"/>
  <c r="U40" i="22"/>
  <c r="T40" i="22"/>
  <c r="P40" i="22"/>
  <c r="O40" i="22"/>
  <c r="N40" i="22"/>
  <c r="K40" i="22"/>
  <c r="AG44" i="22"/>
  <c r="AE44" i="22"/>
  <c r="AD44" i="22"/>
  <c r="AC44" i="22"/>
  <c r="AB44" i="22"/>
  <c r="AA44" i="22"/>
  <c r="W44" i="22"/>
  <c r="V44" i="22"/>
  <c r="U44" i="22"/>
  <c r="T44" i="22"/>
  <c r="P44" i="22"/>
  <c r="O44" i="22"/>
  <c r="N44" i="22"/>
  <c r="K44" i="22"/>
  <c r="AG65" i="22"/>
  <c r="AE65" i="22"/>
  <c r="AD65" i="22"/>
  <c r="AC65" i="22"/>
  <c r="AB65" i="22"/>
  <c r="AA65" i="22"/>
  <c r="W65" i="22"/>
  <c r="V65" i="22"/>
  <c r="U65" i="22"/>
  <c r="T65" i="22"/>
  <c r="P65" i="22"/>
  <c r="O65" i="22"/>
  <c r="N65" i="22"/>
  <c r="K65" i="22"/>
  <c r="AG71" i="22"/>
  <c r="AE71" i="22"/>
  <c r="AD71" i="22"/>
  <c r="AC71" i="22"/>
  <c r="AB71" i="22"/>
  <c r="AA71" i="22"/>
  <c r="W71" i="22"/>
  <c r="V71" i="22"/>
  <c r="U71" i="22"/>
  <c r="T71" i="22"/>
  <c r="P71" i="22"/>
  <c r="O71" i="22"/>
  <c r="N71" i="22"/>
  <c r="K71" i="22"/>
  <c r="AG78" i="22"/>
  <c r="AE78" i="22"/>
  <c r="AD78" i="22"/>
  <c r="AC78" i="22"/>
  <c r="AB78" i="22"/>
  <c r="AA78" i="22"/>
  <c r="W78" i="22"/>
  <c r="V78" i="22"/>
  <c r="U78" i="22"/>
  <c r="T78" i="22"/>
  <c r="P78" i="22"/>
  <c r="O78" i="22"/>
  <c r="N78" i="22"/>
  <c r="K78" i="22"/>
  <c r="AG81" i="22"/>
  <c r="AE81" i="22"/>
  <c r="AD81" i="22"/>
  <c r="AC81" i="22"/>
  <c r="AB81" i="22"/>
  <c r="AA81" i="22"/>
  <c r="W81" i="22"/>
  <c r="V81" i="22"/>
  <c r="U81" i="22"/>
  <c r="T81" i="22"/>
  <c r="P81" i="22"/>
  <c r="O81" i="22"/>
  <c r="N81" i="22"/>
  <c r="K81" i="22"/>
  <c r="W89" i="22"/>
  <c r="V89" i="22"/>
  <c r="U89" i="22"/>
  <c r="T89" i="22"/>
  <c r="P89" i="22"/>
  <c r="O89" i="22"/>
  <c r="N89" i="22"/>
  <c r="K89" i="22"/>
  <c r="W97" i="22"/>
  <c r="V97" i="22"/>
  <c r="U97" i="22"/>
  <c r="T97" i="22"/>
  <c r="P97" i="22"/>
  <c r="O97" i="22"/>
  <c r="N97" i="22"/>
  <c r="K97" i="22"/>
  <c r="AG103" i="22"/>
  <c r="AE103" i="22"/>
  <c r="AD103" i="22"/>
  <c r="AC103" i="22"/>
  <c r="AB103" i="22"/>
  <c r="AA103" i="22"/>
  <c r="W103" i="22"/>
  <c r="V103" i="22"/>
  <c r="U103" i="22"/>
  <c r="T103" i="22"/>
  <c r="P103" i="22"/>
  <c r="O103" i="22"/>
  <c r="N103" i="22"/>
  <c r="K103" i="22"/>
  <c r="AG113" i="22"/>
  <c r="AE113" i="22"/>
  <c r="AD113" i="22"/>
  <c r="AC113" i="22"/>
  <c r="AB113" i="22"/>
  <c r="AA113" i="22"/>
  <c r="W113" i="22"/>
  <c r="V113" i="22"/>
  <c r="U113" i="22"/>
  <c r="T113" i="22"/>
  <c r="P113" i="22"/>
  <c r="O113" i="22"/>
  <c r="N113" i="22"/>
  <c r="K113" i="22"/>
  <c r="AG119" i="22"/>
  <c r="AE119" i="22"/>
  <c r="AD119" i="22"/>
  <c r="AC119" i="22"/>
  <c r="AB119" i="22"/>
  <c r="AA119" i="22"/>
  <c r="W119" i="22"/>
  <c r="V119" i="22"/>
  <c r="U119" i="22"/>
  <c r="T119" i="22"/>
  <c r="P119" i="22"/>
  <c r="O119" i="22"/>
  <c r="N119" i="22"/>
  <c r="K119" i="22"/>
  <c r="AG122" i="22"/>
  <c r="AE122" i="22"/>
  <c r="AD122" i="22"/>
  <c r="AC122" i="22"/>
  <c r="AB122" i="22"/>
  <c r="AA122" i="22"/>
  <c r="W122" i="22"/>
  <c r="V122" i="22"/>
  <c r="U122" i="22"/>
  <c r="T122" i="22"/>
  <c r="P122" i="22"/>
  <c r="O122" i="22"/>
  <c r="N122" i="22"/>
  <c r="K122" i="22"/>
  <c r="AG129" i="22"/>
  <c r="AE129" i="22"/>
  <c r="AD129" i="22"/>
  <c r="AC129" i="22"/>
  <c r="AB129" i="22"/>
  <c r="AA129" i="22"/>
  <c r="Z129" i="22"/>
  <c r="Y129" i="22"/>
  <c r="X129" i="22"/>
  <c r="W129" i="22"/>
  <c r="V129" i="22"/>
  <c r="U129" i="22"/>
  <c r="T129" i="22"/>
  <c r="S129" i="22"/>
  <c r="Q129" i="22"/>
  <c r="P129" i="22"/>
  <c r="O129" i="22"/>
  <c r="N129" i="22"/>
  <c r="M129" i="22"/>
  <c r="L129" i="22"/>
  <c r="K129" i="22"/>
  <c r="J129" i="22"/>
  <c r="AG132" i="22"/>
  <c r="AE132" i="22"/>
  <c r="AD132" i="22"/>
  <c r="AC132" i="22"/>
  <c r="AB132" i="22"/>
  <c r="AA132" i="22"/>
  <c r="Z132" i="22"/>
  <c r="Y132" i="22"/>
  <c r="X132" i="22"/>
  <c r="W132" i="22"/>
  <c r="V132" i="22"/>
  <c r="U132" i="22"/>
  <c r="T132" i="22"/>
  <c r="S132" i="22"/>
  <c r="Q132" i="22"/>
  <c r="P132" i="22"/>
  <c r="O132" i="22"/>
  <c r="N132" i="22"/>
  <c r="M132" i="22"/>
  <c r="L132" i="22"/>
  <c r="K132" i="22"/>
  <c r="J132" i="22"/>
  <c r="AG134" i="22"/>
  <c r="AF134" i="22"/>
  <c r="AE134" i="22"/>
  <c r="AD134" i="22"/>
  <c r="AC134" i="22"/>
  <c r="AB134" i="22"/>
  <c r="AA134" i="22"/>
  <c r="Z134" i="22"/>
  <c r="Y134" i="22"/>
  <c r="X134" i="22"/>
  <c r="W134" i="22"/>
  <c r="V134" i="22"/>
  <c r="U134" i="22"/>
  <c r="T134" i="22"/>
  <c r="S134" i="22"/>
  <c r="Q134" i="22"/>
  <c r="P134" i="22"/>
  <c r="O134" i="22"/>
  <c r="N134" i="22"/>
  <c r="M134" i="22"/>
  <c r="L134" i="22"/>
  <c r="K134" i="22"/>
  <c r="J134" i="22"/>
  <c r="R7" i="21"/>
  <c r="Q7" i="21"/>
  <c r="S7" i="21"/>
  <c r="Y7" i="21"/>
  <c r="R153" i="21"/>
  <c r="R152" i="21"/>
  <c r="R151" i="21"/>
  <c r="R150" i="21"/>
  <c r="R149" i="21"/>
  <c r="R148" i="21"/>
  <c r="R147" i="21"/>
  <c r="R146" i="21"/>
  <c r="R145" i="21"/>
  <c r="R144" i="21"/>
  <c r="R143" i="21"/>
  <c r="R134" i="21"/>
  <c r="R133" i="21"/>
  <c r="R132" i="21"/>
  <c r="R131" i="21"/>
  <c r="R130" i="21"/>
  <c r="R129" i="21"/>
  <c r="R128" i="21"/>
  <c r="R127" i="21"/>
  <c r="R126" i="21"/>
  <c r="R125" i="21"/>
  <c r="R124" i="21"/>
  <c r="R123" i="21"/>
  <c r="R122" i="21"/>
  <c r="R121" i="21"/>
  <c r="R120" i="21"/>
  <c r="R119" i="21"/>
  <c r="R118" i="21"/>
  <c r="R117" i="21"/>
  <c r="R116" i="21"/>
  <c r="R137" i="21"/>
  <c r="R136" i="21"/>
  <c r="R135" i="21"/>
  <c r="R115" i="21"/>
  <c r="R114" i="21"/>
  <c r="R113" i="21"/>
  <c r="R112" i="21"/>
  <c r="R111" i="21"/>
  <c r="R110" i="21"/>
  <c r="R109" i="21"/>
  <c r="R108" i="21"/>
  <c r="R107" i="21"/>
  <c r="R106" i="21"/>
  <c r="R105" i="21"/>
  <c r="R104" i="21"/>
  <c r="R103" i="21"/>
  <c r="R102" i="21"/>
  <c r="R101" i="21"/>
  <c r="R100" i="21"/>
  <c r="R99" i="21"/>
  <c r="R98" i="21"/>
  <c r="R97" i="21"/>
  <c r="R96" i="21"/>
  <c r="R95" i="21"/>
  <c r="R94" i="21"/>
  <c r="R93" i="21"/>
  <c r="R92" i="21"/>
  <c r="R91" i="21"/>
  <c r="R90" i="21"/>
  <c r="R89" i="21"/>
  <c r="R88" i="21"/>
  <c r="R87" i="21"/>
  <c r="R86" i="21"/>
  <c r="R85" i="21"/>
  <c r="R84" i="21"/>
  <c r="R83" i="21"/>
  <c r="R82" i="21"/>
  <c r="R81" i="21"/>
  <c r="R80" i="21"/>
  <c r="R79" i="21"/>
  <c r="R78" i="21"/>
  <c r="R77" i="21"/>
  <c r="R76" i="21"/>
  <c r="R75" i="21"/>
  <c r="R74" i="21"/>
  <c r="R73" i="21"/>
  <c r="R72" i="21"/>
  <c r="R71" i="21"/>
  <c r="R70" i="21"/>
  <c r="R69" i="21"/>
  <c r="R68" i="21"/>
  <c r="R67" i="21"/>
  <c r="R66" i="21"/>
  <c r="R65" i="21"/>
  <c r="R64" i="21"/>
  <c r="R63" i="21"/>
  <c r="R62" i="21"/>
  <c r="R61" i="21"/>
  <c r="R60" i="21"/>
  <c r="R59" i="21"/>
  <c r="R58" i="21"/>
  <c r="R57" i="21"/>
  <c r="R56" i="21"/>
  <c r="R55" i="21"/>
  <c r="R54" i="21"/>
  <c r="R53" i="21"/>
  <c r="R52" i="21"/>
  <c r="R51" i="21"/>
  <c r="R50" i="21"/>
  <c r="R49" i="21"/>
  <c r="R48" i="21"/>
  <c r="R47" i="21"/>
  <c r="R46" i="21"/>
  <c r="R45" i="21"/>
  <c r="R44" i="21"/>
  <c r="R43" i="21"/>
  <c r="R42" i="21"/>
  <c r="R41" i="21"/>
  <c r="R40" i="21"/>
  <c r="R39" i="21"/>
  <c r="R38" i="21"/>
  <c r="R37" i="21"/>
  <c r="R36" i="21"/>
  <c r="R35" i="21"/>
  <c r="R34" i="21"/>
  <c r="R33" i="21"/>
  <c r="R32" i="21"/>
  <c r="R31" i="21"/>
  <c r="R30" i="21"/>
  <c r="R29" i="21"/>
  <c r="R28" i="21"/>
  <c r="R27" i="21"/>
  <c r="R26" i="21"/>
  <c r="R25" i="21"/>
  <c r="R24" i="21"/>
  <c r="R23" i="21"/>
  <c r="R22" i="21"/>
  <c r="R21" i="21"/>
  <c r="R20" i="21"/>
  <c r="R19" i="21"/>
  <c r="R18" i="21"/>
  <c r="R17" i="21"/>
  <c r="R16" i="21"/>
  <c r="R15" i="21"/>
  <c r="R14" i="21"/>
  <c r="R13" i="21"/>
  <c r="R12" i="21"/>
  <c r="R11" i="21"/>
  <c r="R10" i="21"/>
  <c r="R9" i="21"/>
  <c r="R8" i="21"/>
  <c r="R103" i="10"/>
  <c r="R102" i="10"/>
  <c r="R101" i="10"/>
  <c r="R100" i="10"/>
  <c r="R99" i="10"/>
  <c r="R98" i="10"/>
  <c r="R97" i="10"/>
  <c r="R91" i="10"/>
  <c r="R90" i="10"/>
  <c r="R89" i="10"/>
  <c r="R88" i="10"/>
  <c r="R87" i="10"/>
  <c r="R86" i="10"/>
  <c r="R85" i="10"/>
  <c r="R84" i="10"/>
  <c r="R83" i="10"/>
  <c r="R82" i="10"/>
  <c r="R81" i="10"/>
  <c r="R80" i="10"/>
  <c r="R79" i="10"/>
  <c r="R78" i="10"/>
  <c r="R77" i="10"/>
  <c r="R76" i="10"/>
  <c r="R75" i="10"/>
  <c r="R74" i="10"/>
  <c r="R73" i="10"/>
  <c r="R72" i="10"/>
  <c r="R71" i="10"/>
  <c r="R70" i="10"/>
  <c r="R69" i="10"/>
  <c r="R68" i="10"/>
  <c r="R67" i="10"/>
  <c r="R66" i="10"/>
  <c r="R65" i="10"/>
  <c r="R64" i="10"/>
  <c r="R63" i="10"/>
  <c r="R62" i="10"/>
  <c r="R61" i="10"/>
  <c r="R60" i="10"/>
  <c r="R59" i="10"/>
  <c r="R58" i="10"/>
  <c r="R57" i="10"/>
  <c r="R56" i="10"/>
  <c r="R55" i="10"/>
  <c r="R54" i="10"/>
  <c r="R53" i="10"/>
  <c r="R52" i="10"/>
  <c r="R51" i="10"/>
  <c r="R50" i="10"/>
  <c r="R49" i="10"/>
  <c r="R48" i="10"/>
  <c r="R47" i="10"/>
  <c r="R46" i="10"/>
  <c r="R45" i="10"/>
  <c r="R44" i="10"/>
  <c r="R43" i="10"/>
  <c r="R42" i="10"/>
  <c r="R41" i="10"/>
  <c r="R40" i="10"/>
  <c r="R39" i="10"/>
  <c r="R38" i="10"/>
  <c r="R37" i="10"/>
  <c r="R36" i="10"/>
  <c r="R35" i="10"/>
  <c r="R34" i="10"/>
  <c r="R33" i="10"/>
  <c r="R32" i="10"/>
  <c r="R31" i="10"/>
  <c r="R30" i="10"/>
  <c r="R29" i="10"/>
  <c r="R28" i="10"/>
  <c r="R27" i="10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R6" i="10"/>
  <c r="R5" i="10"/>
  <c r="AA13" i="18"/>
  <c r="R44" i="18"/>
  <c r="R61" i="18"/>
  <c r="R60" i="18"/>
  <c r="R59" i="18"/>
  <c r="R58" i="18"/>
  <c r="R57" i="18"/>
  <c r="R56" i="18"/>
  <c r="R55" i="18"/>
  <c r="R54" i="18"/>
  <c r="R53" i="18"/>
  <c r="R52" i="18"/>
  <c r="R51" i="18"/>
  <c r="R50" i="18"/>
  <c r="R49" i="18"/>
  <c r="R48" i="18"/>
  <c r="R47" i="18"/>
  <c r="R46" i="18"/>
  <c r="R45" i="18"/>
  <c r="R43" i="18"/>
  <c r="R42" i="18"/>
  <c r="R41" i="18"/>
  <c r="R40" i="18"/>
  <c r="R39" i="18"/>
  <c r="R38" i="18"/>
  <c r="R37" i="18"/>
  <c r="R36" i="18"/>
  <c r="R35" i="18"/>
  <c r="R34" i="18"/>
  <c r="R33" i="18"/>
  <c r="R32" i="18"/>
  <c r="R31" i="18"/>
  <c r="R30" i="18"/>
  <c r="R29" i="18"/>
  <c r="R28" i="18"/>
  <c r="R27" i="18"/>
  <c r="R26" i="18"/>
  <c r="R25" i="18"/>
  <c r="R24" i="18"/>
  <c r="R23" i="18"/>
  <c r="R22" i="18"/>
  <c r="R21" i="18"/>
  <c r="R20" i="18"/>
  <c r="R19" i="18"/>
  <c r="R18" i="18"/>
  <c r="R17" i="18"/>
  <c r="R16" i="18"/>
  <c r="R15" i="18"/>
  <c r="R14" i="18"/>
  <c r="R13" i="18"/>
  <c r="R12" i="18"/>
  <c r="R11" i="18"/>
  <c r="R10" i="18"/>
  <c r="R9" i="18"/>
  <c r="R8" i="18"/>
  <c r="R7" i="18"/>
  <c r="R6" i="18"/>
  <c r="R5" i="18"/>
  <c r="L29" i="10"/>
  <c r="L28" i="10"/>
  <c r="I103" i="10"/>
  <c r="AF45" i="22"/>
  <c r="AF43" i="22"/>
  <c r="AF42" i="22"/>
  <c r="AF41" i="22"/>
  <c r="AF44" i="22" s="1"/>
  <c r="AF39" i="22"/>
  <c r="AF38" i="22"/>
  <c r="AF37" i="22"/>
  <c r="AF36" i="22"/>
  <c r="AF35" i="22"/>
  <c r="AF33" i="22"/>
  <c r="AF32" i="22"/>
  <c r="AF31" i="22"/>
  <c r="AF34" i="22" s="1"/>
  <c r="AF29" i="22"/>
  <c r="AF28" i="22"/>
  <c r="AF27" i="22"/>
  <c r="AF30" i="22" s="1"/>
  <c r="AF25" i="22"/>
  <c r="AF24" i="22"/>
  <c r="AF23" i="22"/>
  <c r="AF22" i="22"/>
  <c r="AF20" i="22"/>
  <c r="AF19" i="22"/>
  <c r="AF17" i="22"/>
  <c r="AF131" i="22"/>
  <c r="AF128" i="22"/>
  <c r="AF129" i="22" s="1"/>
  <c r="AF133" i="22"/>
  <c r="AF121" i="22"/>
  <c r="AF118" i="22"/>
  <c r="AF116" i="22"/>
  <c r="AG96" i="22"/>
  <c r="AE96" i="22"/>
  <c r="AD96" i="22"/>
  <c r="AC96" i="22"/>
  <c r="AB96" i="22"/>
  <c r="AA96" i="22"/>
  <c r="AG90" i="22"/>
  <c r="AE90" i="22"/>
  <c r="AD90" i="22"/>
  <c r="AC90" i="22"/>
  <c r="AB90" i="22"/>
  <c r="AA90" i="22"/>
  <c r="AF26" i="22" l="1"/>
  <c r="AF21" i="22"/>
  <c r="AF40" i="22"/>
  <c r="AA32" i="17"/>
  <c r="AE32" i="17"/>
  <c r="AC32" i="17"/>
  <c r="AB32" i="17"/>
  <c r="AG32" i="17"/>
  <c r="M14" i="17"/>
  <c r="L101" i="13"/>
  <c r="L102" i="13" s="1"/>
  <c r="X101" i="13"/>
  <c r="X102" i="13" s="1"/>
  <c r="L99" i="13"/>
  <c r="L100" i="13" s="1"/>
  <c r="X99" i="13"/>
  <c r="X100" i="13" s="1"/>
  <c r="S101" i="13"/>
  <c r="S102" i="13" s="1"/>
  <c r="Z101" i="13"/>
  <c r="Z102" i="13" s="1"/>
  <c r="Z99" i="13"/>
  <c r="Z100" i="13" s="1"/>
  <c r="Q100" i="13"/>
  <c r="R99" i="13"/>
  <c r="S99" i="13"/>
  <c r="S100" i="13" s="1"/>
  <c r="J100" i="13"/>
  <c r="AF130" i="22"/>
  <c r="AF132" i="22" s="1"/>
  <c r="AG130" i="22"/>
  <c r="AE130" i="22"/>
  <c r="AD130" i="22"/>
  <c r="AC130" i="22"/>
  <c r="AB130" i="22"/>
  <c r="AA130" i="22"/>
  <c r="AG35" i="22"/>
  <c r="AE35" i="22"/>
  <c r="AD35" i="22"/>
  <c r="AC35" i="22"/>
  <c r="AB35" i="22"/>
  <c r="AA35" i="22"/>
  <c r="AG87" i="22"/>
  <c r="AG89" i="22" s="1"/>
  <c r="AE87" i="22"/>
  <c r="AE89" i="22" s="1"/>
  <c r="AD87" i="22"/>
  <c r="AD89" i="22" s="1"/>
  <c r="AC87" i="22"/>
  <c r="AC89" i="22" s="1"/>
  <c r="AB87" i="22"/>
  <c r="AB89" i="22" s="1"/>
  <c r="AA87" i="22"/>
  <c r="AA89" i="22" s="1"/>
  <c r="AF107" i="22"/>
  <c r="AF80" i="22"/>
  <c r="AF79" i="22"/>
  <c r="AF81" i="22" s="1"/>
  <c r="AF73" i="22"/>
  <c r="AF72" i="22"/>
  <c r="AF67" i="22"/>
  <c r="AF106" i="22"/>
  <c r="AG92" i="22"/>
  <c r="AH92" i="22" s="1"/>
  <c r="AE92" i="22"/>
  <c r="AF92" i="22" s="1"/>
  <c r="AD92" i="22"/>
  <c r="AD97" i="22" s="1"/>
  <c r="AC92" i="22"/>
  <c r="AC97" i="22" s="1"/>
  <c r="AB92" i="22"/>
  <c r="AB97" i="22" s="1"/>
  <c r="AA92" i="22"/>
  <c r="AA97" i="22" s="1"/>
  <c r="AF91" i="22"/>
  <c r="AF86" i="22"/>
  <c r="AF66" i="22"/>
  <c r="AF75" i="22"/>
  <c r="AF16" i="22"/>
  <c r="AF120" i="22"/>
  <c r="AF122" i="22" s="1"/>
  <c r="AF117" i="22"/>
  <c r="AF115" i="22"/>
  <c r="AF114" i="22"/>
  <c r="AF119" i="22" s="1"/>
  <c r="AF112" i="22"/>
  <c r="AF111" i="22"/>
  <c r="AF110" i="22"/>
  <c r="AF109" i="22"/>
  <c r="AF108" i="22"/>
  <c r="AF105" i="22"/>
  <c r="AF104" i="22"/>
  <c r="AF102" i="22"/>
  <c r="AF101" i="22"/>
  <c r="AF100" i="22"/>
  <c r="AF99" i="22"/>
  <c r="AF98" i="22"/>
  <c r="AF96" i="22"/>
  <c r="AF95" i="22"/>
  <c r="AF94" i="22"/>
  <c r="AF93" i="22"/>
  <c r="AF90" i="22"/>
  <c r="AF97" i="22" s="1"/>
  <c r="AF88" i="22"/>
  <c r="AF85" i="22"/>
  <c r="AF84" i="22"/>
  <c r="AF83" i="22"/>
  <c r="AF82" i="22"/>
  <c r="AF77" i="22"/>
  <c r="AF76" i="22"/>
  <c r="AF74" i="22"/>
  <c r="AF70" i="22"/>
  <c r="AF69" i="22"/>
  <c r="AF68" i="22"/>
  <c r="AF64" i="22"/>
  <c r="AF63" i="22"/>
  <c r="AF62" i="22"/>
  <c r="AF61" i="22"/>
  <c r="AF60" i="22"/>
  <c r="AF59" i="22"/>
  <c r="AF58" i="22"/>
  <c r="AF57" i="22"/>
  <c r="AF56" i="22"/>
  <c r="AF55" i="22"/>
  <c r="AF54" i="22"/>
  <c r="AF53" i="22"/>
  <c r="AF52" i="22"/>
  <c r="AF51" i="22"/>
  <c r="AF50" i="22"/>
  <c r="AF49" i="22"/>
  <c r="AF48" i="22"/>
  <c r="AF47" i="22"/>
  <c r="AF46" i="22"/>
  <c r="AF15" i="22"/>
  <c r="AF14" i="22"/>
  <c r="AF13" i="22"/>
  <c r="AF12" i="22"/>
  <c r="AF11" i="22"/>
  <c r="AF10" i="22"/>
  <c r="AF9" i="22"/>
  <c r="AF8" i="22"/>
  <c r="AF7" i="22"/>
  <c r="AF6" i="22"/>
  <c r="AF5" i="22"/>
  <c r="I129" i="22"/>
  <c r="I132" i="22"/>
  <c r="AH131" i="22"/>
  <c r="Y131" i="22"/>
  <c r="X131" i="22" s="1"/>
  <c r="M131" i="22"/>
  <c r="J131" i="22"/>
  <c r="Q131" i="22" s="1"/>
  <c r="G131" i="22"/>
  <c r="AH130" i="22"/>
  <c r="Y130" i="22"/>
  <c r="X130" i="22" s="1"/>
  <c r="M130" i="22"/>
  <c r="J130" i="22"/>
  <c r="G130" i="22"/>
  <c r="AG153" i="21"/>
  <c r="AF153" i="21"/>
  <c r="AE153" i="21"/>
  <c r="AD153" i="21"/>
  <c r="AC153" i="21"/>
  <c r="AB153" i="21"/>
  <c r="AA153" i="21"/>
  <c r="Z153" i="21"/>
  <c r="Y153" i="21"/>
  <c r="X153" i="21"/>
  <c r="W153" i="21"/>
  <c r="V153" i="21"/>
  <c r="U153" i="21"/>
  <c r="T153" i="21"/>
  <c r="S153" i="21"/>
  <c r="Q153" i="21"/>
  <c r="P153" i="21"/>
  <c r="O153" i="21"/>
  <c r="N153" i="21"/>
  <c r="M153" i="21"/>
  <c r="L153" i="21"/>
  <c r="K153" i="21"/>
  <c r="J153" i="21"/>
  <c r="AG150" i="21"/>
  <c r="AF150" i="21"/>
  <c r="AE150" i="21"/>
  <c r="AD150" i="21"/>
  <c r="AC150" i="21"/>
  <c r="AB150" i="21"/>
  <c r="AA150" i="21"/>
  <c r="Z150" i="21"/>
  <c r="Y150" i="21"/>
  <c r="X150" i="21"/>
  <c r="W150" i="21"/>
  <c r="V150" i="21"/>
  <c r="U150" i="21"/>
  <c r="T150" i="21"/>
  <c r="S150" i="21"/>
  <c r="Q150" i="21"/>
  <c r="P150" i="21"/>
  <c r="O150" i="21"/>
  <c r="N150" i="21"/>
  <c r="M150" i="21"/>
  <c r="L150" i="21"/>
  <c r="K150" i="21"/>
  <c r="J150" i="21"/>
  <c r="AG148" i="21"/>
  <c r="AF148" i="21"/>
  <c r="AE148" i="21"/>
  <c r="AD148" i="21"/>
  <c r="AC148" i="21"/>
  <c r="AB148" i="21"/>
  <c r="AA148" i="21"/>
  <c r="Z148" i="21"/>
  <c r="Y148" i="21"/>
  <c r="X148" i="21"/>
  <c r="W148" i="21"/>
  <c r="V148" i="21"/>
  <c r="U148" i="21"/>
  <c r="T148" i="21"/>
  <c r="S148" i="21"/>
  <c r="Q148" i="21"/>
  <c r="P148" i="21"/>
  <c r="O148" i="21"/>
  <c r="N148" i="21"/>
  <c r="M148" i="21"/>
  <c r="L148" i="21"/>
  <c r="K148" i="21"/>
  <c r="J148" i="21"/>
  <c r="AG146" i="21"/>
  <c r="AF146" i="21"/>
  <c r="AE146" i="21"/>
  <c r="AD146" i="21"/>
  <c r="AC146" i="21"/>
  <c r="AB146" i="21"/>
  <c r="AA146" i="21"/>
  <c r="Z146" i="21"/>
  <c r="Y146" i="21"/>
  <c r="X146" i="21"/>
  <c r="W146" i="21"/>
  <c r="V146" i="21"/>
  <c r="U146" i="21"/>
  <c r="T146" i="21"/>
  <c r="S146" i="21"/>
  <c r="Q146" i="21"/>
  <c r="P146" i="21"/>
  <c r="O146" i="21"/>
  <c r="N146" i="21"/>
  <c r="M146" i="21"/>
  <c r="L146" i="21"/>
  <c r="K146" i="21"/>
  <c r="J146" i="21"/>
  <c r="AG144" i="21"/>
  <c r="AF144" i="21"/>
  <c r="AE144" i="21"/>
  <c r="AD144" i="21"/>
  <c r="AC144" i="21"/>
  <c r="AB144" i="21"/>
  <c r="AA144" i="21"/>
  <c r="Z144" i="21"/>
  <c r="Y144" i="21"/>
  <c r="X144" i="21"/>
  <c r="W144" i="21"/>
  <c r="V144" i="21"/>
  <c r="U144" i="21"/>
  <c r="T144" i="21"/>
  <c r="S144" i="21"/>
  <c r="Q144" i="21"/>
  <c r="P144" i="21"/>
  <c r="O144" i="21"/>
  <c r="N144" i="21"/>
  <c r="M144" i="21"/>
  <c r="L144" i="21"/>
  <c r="K144" i="21"/>
  <c r="J144" i="21"/>
  <c r="AG137" i="21"/>
  <c r="AF137" i="21"/>
  <c r="AE137" i="21"/>
  <c r="AD137" i="21"/>
  <c r="AC137" i="21"/>
  <c r="AB137" i="21"/>
  <c r="AA137" i="21"/>
  <c r="Z137" i="21"/>
  <c r="Y137" i="21"/>
  <c r="X137" i="21"/>
  <c r="W137" i="21"/>
  <c r="V137" i="21"/>
  <c r="U137" i="21"/>
  <c r="T137" i="21"/>
  <c r="S137" i="21"/>
  <c r="Q137" i="21"/>
  <c r="P137" i="21"/>
  <c r="O137" i="21"/>
  <c r="N137" i="21"/>
  <c r="M137" i="21"/>
  <c r="L137" i="21"/>
  <c r="K137" i="21"/>
  <c r="J137" i="21"/>
  <c r="AG128" i="21"/>
  <c r="AF128" i="21"/>
  <c r="AE128" i="21"/>
  <c r="AD128" i="21"/>
  <c r="AC128" i="21"/>
  <c r="AB128" i="21"/>
  <c r="AA128" i="21"/>
  <c r="Z128" i="21"/>
  <c r="Y128" i="21"/>
  <c r="X128" i="21"/>
  <c r="W128" i="21"/>
  <c r="V128" i="21"/>
  <c r="U128" i="21"/>
  <c r="T128" i="21"/>
  <c r="S128" i="21"/>
  <c r="Q128" i="21"/>
  <c r="P128" i="21"/>
  <c r="O128" i="21"/>
  <c r="N128" i="21"/>
  <c r="M128" i="21"/>
  <c r="L128" i="21"/>
  <c r="K128" i="21"/>
  <c r="J128" i="21"/>
  <c r="AG124" i="21"/>
  <c r="AF124" i="21"/>
  <c r="AE124" i="21"/>
  <c r="AD124" i="21"/>
  <c r="AC124" i="21"/>
  <c r="AB124" i="21"/>
  <c r="AA124" i="21"/>
  <c r="Z124" i="21"/>
  <c r="Y124" i="21"/>
  <c r="X124" i="21"/>
  <c r="W124" i="21"/>
  <c r="V124" i="21"/>
  <c r="U124" i="21"/>
  <c r="T124" i="21"/>
  <c r="S124" i="21"/>
  <c r="Q124" i="21"/>
  <c r="P124" i="21"/>
  <c r="O124" i="21"/>
  <c r="N124" i="21"/>
  <c r="M124" i="21"/>
  <c r="L124" i="21"/>
  <c r="K124" i="21"/>
  <c r="J124" i="21"/>
  <c r="AG116" i="21"/>
  <c r="AF116" i="21"/>
  <c r="AE116" i="21"/>
  <c r="AD116" i="21"/>
  <c r="AC116" i="21"/>
  <c r="AB116" i="21"/>
  <c r="AA116" i="21"/>
  <c r="Z116" i="21"/>
  <c r="Y116" i="21"/>
  <c r="X116" i="21"/>
  <c r="W116" i="21"/>
  <c r="V116" i="21"/>
  <c r="U116" i="21"/>
  <c r="T116" i="21"/>
  <c r="S116" i="21"/>
  <c r="Q116" i="21"/>
  <c r="P116" i="21"/>
  <c r="O116" i="21"/>
  <c r="N116" i="21"/>
  <c r="M116" i="21"/>
  <c r="L116" i="21"/>
  <c r="K116" i="21"/>
  <c r="J116" i="21"/>
  <c r="AG113" i="21"/>
  <c r="AF113" i="21"/>
  <c r="AE113" i="21"/>
  <c r="AD113" i="21"/>
  <c r="AC113" i="21"/>
  <c r="AB113" i="21"/>
  <c r="AA113" i="21"/>
  <c r="Z113" i="21"/>
  <c r="Y113" i="21"/>
  <c r="X113" i="21"/>
  <c r="W113" i="21"/>
  <c r="V113" i="21"/>
  <c r="U113" i="21"/>
  <c r="T113" i="21"/>
  <c r="S113" i="21"/>
  <c r="Q113" i="21"/>
  <c r="P113" i="21"/>
  <c r="O113" i="21"/>
  <c r="N113" i="21"/>
  <c r="M113" i="21"/>
  <c r="L113" i="21"/>
  <c r="K113" i="21"/>
  <c r="J113" i="21"/>
  <c r="AG89" i="21"/>
  <c r="AF89" i="21"/>
  <c r="AE89" i="21"/>
  <c r="AD89" i="21"/>
  <c r="AC89" i="21"/>
  <c r="AB89" i="21"/>
  <c r="AA89" i="21"/>
  <c r="Z89" i="21"/>
  <c r="Y89" i="21"/>
  <c r="X89" i="21"/>
  <c r="W89" i="21"/>
  <c r="V89" i="21"/>
  <c r="U89" i="21"/>
  <c r="T89" i="21"/>
  <c r="S89" i="21"/>
  <c r="Q89" i="21"/>
  <c r="P89" i="21"/>
  <c r="O89" i="21"/>
  <c r="N89" i="21"/>
  <c r="M89" i="21"/>
  <c r="L89" i="21"/>
  <c r="K89" i="21"/>
  <c r="J89" i="21"/>
  <c r="AG62" i="21"/>
  <c r="AF62" i="21"/>
  <c r="AE62" i="21"/>
  <c r="AD62" i="21"/>
  <c r="AC62" i="21"/>
  <c r="AB62" i="21"/>
  <c r="AA62" i="21"/>
  <c r="Z62" i="21"/>
  <c r="Y62" i="21"/>
  <c r="X62" i="21"/>
  <c r="W62" i="21"/>
  <c r="V62" i="21"/>
  <c r="U62" i="21"/>
  <c r="T62" i="21"/>
  <c r="S62" i="21"/>
  <c r="Q62" i="21"/>
  <c r="P62" i="21"/>
  <c r="O62" i="21"/>
  <c r="N62" i="21"/>
  <c r="M62" i="21"/>
  <c r="L62" i="21"/>
  <c r="K62" i="21"/>
  <c r="J62" i="21"/>
  <c r="AG59" i="21"/>
  <c r="AF59" i="21"/>
  <c r="AE59" i="21"/>
  <c r="AD59" i="21"/>
  <c r="AC59" i="21"/>
  <c r="AB59" i="21"/>
  <c r="AA59" i="21"/>
  <c r="Z59" i="21"/>
  <c r="Y59" i="21"/>
  <c r="X59" i="21"/>
  <c r="W59" i="21"/>
  <c r="V59" i="21"/>
  <c r="U59" i="21"/>
  <c r="T59" i="21"/>
  <c r="S59" i="21"/>
  <c r="Q59" i="21"/>
  <c r="P59" i="21"/>
  <c r="O59" i="21"/>
  <c r="N59" i="21"/>
  <c r="M59" i="21"/>
  <c r="L59" i="21"/>
  <c r="K59" i="21"/>
  <c r="J59" i="21"/>
  <c r="AG55" i="21"/>
  <c r="AF55" i="21"/>
  <c r="AE55" i="21"/>
  <c r="AD55" i="21"/>
  <c r="AC55" i="21"/>
  <c r="AB55" i="21"/>
  <c r="AA55" i="21"/>
  <c r="Z55" i="21"/>
  <c r="Y55" i="21"/>
  <c r="X55" i="21"/>
  <c r="W55" i="21"/>
  <c r="V55" i="21"/>
  <c r="U55" i="21"/>
  <c r="T55" i="21"/>
  <c r="S55" i="21"/>
  <c r="Q55" i="21"/>
  <c r="P55" i="21"/>
  <c r="O55" i="21"/>
  <c r="N55" i="21"/>
  <c r="M55" i="21"/>
  <c r="L55" i="21"/>
  <c r="K55" i="21"/>
  <c r="J55" i="21"/>
  <c r="AG53" i="21"/>
  <c r="AF53" i="21"/>
  <c r="AE53" i="21"/>
  <c r="AD53" i="21"/>
  <c r="AC53" i="21"/>
  <c r="AB53" i="21"/>
  <c r="AA53" i="21"/>
  <c r="Z53" i="21"/>
  <c r="Y53" i="21"/>
  <c r="X53" i="21"/>
  <c r="W53" i="21"/>
  <c r="V53" i="21"/>
  <c r="U53" i="21"/>
  <c r="T53" i="21"/>
  <c r="S53" i="21"/>
  <c r="Q53" i="21"/>
  <c r="P53" i="21"/>
  <c r="O53" i="21"/>
  <c r="N53" i="21"/>
  <c r="M53" i="21"/>
  <c r="L53" i="21"/>
  <c r="K53" i="21"/>
  <c r="J53" i="21"/>
  <c r="AG49" i="21"/>
  <c r="AF49" i="21"/>
  <c r="AE49" i="21"/>
  <c r="AD49" i="21"/>
  <c r="AC49" i="21"/>
  <c r="AB49" i="21"/>
  <c r="AA49" i="21"/>
  <c r="Z49" i="21"/>
  <c r="Y49" i="21"/>
  <c r="X49" i="21"/>
  <c r="W49" i="21"/>
  <c r="V49" i="21"/>
  <c r="U49" i="21"/>
  <c r="T49" i="21"/>
  <c r="S49" i="21"/>
  <c r="Q49" i="21"/>
  <c r="P49" i="21"/>
  <c r="O49" i="21"/>
  <c r="N49" i="21"/>
  <c r="M49" i="21"/>
  <c r="L49" i="21"/>
  <c r="K49" i="21"/>
  <c r="J49" i="21"/>
  <c r="AG47" i="21"/>
  <c r="AF47" i="21"/>
  <c r="AE47" i="21"/>
  <c r="AD47" i="21"/>
  <c r="AC47" i="21"/>
  <c r="AB47" i="21"/>
  <c r="AA47" i="21"/>
  <c r="Z47" i="21"/>
  <c r="Y47" i="21"/>
  <c r="X47" i="21"/>
  <c r="W47" i="21"/>
  <c r="V47" i="21"/>
  <c r="U47" i="21"/>
  <c r="T47" i="21"/>
  <c r="S47" i="21"/>
  <c r="Q47" i="21"/>
  <c r="P47" i="21"/>
  <c r="O47" i="21"/>
  <c r="N47" i="21"/>
  <c r="M47" i="21"/>
  <c r="L47" i="21"/>
  <c r="K47" i="21"/>
  <c r="J47" i="21"/>
  <c r="AG45" i="21"/>
  <c r="AF45" i="21"/>
  <c r="AE45" i="21"/>
  <c r="AD45" i="21"/>
  <c r="AC45" i="21"/>
  <c r="AB45" i="21"/>
  <c r="AA45" i="21"/>
  <c r="Z45" i="21"/>
  <c r="Y45" i="21"/>
  <c r="X45" i="21"/>
  <c r="W45" i="21"/>
  <c r="V45" i="21"/>
  <c r="U45" i="21"/>
  <c r="T45" i="21"/>
  <c r="S45" i="21"/>
  <c r="Q45" i="21"/>
  <c r="P45" i="21"/>
  <c r="O45" i="21"/>
  <c r="N45" i="21"/>
  <c r="M45" i="21"/>
  <c r="L45" i="21"/>
  <c r="K45" i="21"/>
  <c r="J45" i="21"/>
  <c r="AG42" i="21"/>
  <c r="AF42" i="21"/>
  <c r="AE42" i="21"/>
  <c r="AD42" i="21"/>
  <c r="AC42" i="21"/>
  <c r="AB42" i="21"/>
  <c r="AA42" i="21"/>
  <c r="Z42" i="21"/>
  <c r="Y42" i="21"/>
  <c r="X42" i="21"/>
  <c r="W42" i="21"/>
  <c r="V42" i="21"/>
  <c r="U42" i="21"/>
  <c r="T42" i="21"/>
  <c r="S42" i="21"/>
  <c r="Q42" i="21"/>
  <c r="P42" i="21"/>
  <c r="O42" i="21"/>
  <c r="N42" i="21"/>
  <c r="M42" i="21"/>
  <c r="L42" i="21"/>
  <c r="K42" i="21"/>
  <c r="J4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Q32" i="21"/>
  <c r="P32" i="21"/>
  <c r="O32" i="21"/>
  <c r="N32" i="21"/>
  <c r="M32" i="21"/>
  <c r="L32" i="21"/>
  <c r="K32" i="21"/>
  <c r="J32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Q23" i="21"/>
  <c r="P23" i="21"/>
  <c r="O23" i="21"/>
  <c r="N23" i="21"/>
  <c r="M23" i="21"/>
  <c r="L23" i="21"/>
  <c r="K23" i="21"/>
  <c r="J23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Q21" i="21"/>
  <c r="P21" i="21"/>
  <c r="O21" i="21"/>
  <c r="N21" i="21"/>
  <c r="M21" i="21"/>
  <c r="L21" i="21"/>
  <c r="K21" i="21"/>
  <c r="J21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Q15" i="21"/>
  <c r="P15" i="21"/>
  <c r="O15" i="21"/>
  <c r="N15" i="21"/>
  <c r="M15" i="21"/>
  <c r="L15" i="21"/>
  <c r="K15" i="21"/>
  <c r="J15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Q12" i="21"/>
  <c r="P12" i="21"/>
  <c r="O12" i="21"/>
  <c r="N12" i="21"/>
  <c r="M12" i="21"/>
  <c r="L12" i="21"/>
  <c r="K12" i="21"/>
  <c r="J12" i="21"/>
  <c r="I119" i="22"/>
  <c r="I113" i="22"/>
  <c r="I103" i="22"/>
  <c r="I97" i="22"/>
  <c r="I89" i="22"/>
  <c r="I81" i="22"/>
  <c r="I78" i="22"/>
  <c r="I71" i="22"/>
  <c r="I65" i="22"/>
  <c r="I44" i="22"/>
  <c r="I40" i="22"/>
  <c r="I34" i="22"/>
  <c r="I30" i="22"/>
  <c r="I26" i="22"/>
  <c r="I21" i="22"/>
  <c r="I18" i="22"/>
  <c r="AH118" i="22"/>
  <c r="Y118" i="22"/>
  <c r="X118" i="22" s="1"/>
  <c r="M118" i="22"/>
  <c r="J118" i="22"/>
  <c r="Q118" i="22" s="1"/>
  <c r="R118" i="22" s="1"/>
  <c r="G118" i="22"/>
  <c r="AH117" i="22"/>
  <c r="Y117" i="22"/>
  <c r="X117" i="22" s="1"/>
  <c r="M117" i="22"/>
  <c r="J117" i="22"/>
  <c r="Q117" i="22" s="1"/>
  <c r="R117" i="22" s="1"/>
  <c r="G117" i="22"/>
  <c r="Y116" i="22"/>
  <c r="X116" i="22" s="1"/>
  <c r="M116" i="22"/>
  <c r="J116" i="22"/>
  <c r="G116" i="22"/>
  <c r="AH115" i="22"/>
  <c r="Y115" i="22"/>
  <c r="X115" i="22" s="1"/>
  <c r="M115" i="22"/>
  <c r="J115" i="22"/>
  <c r="Q115" i="22" s="1"/>
  <c r="G115" i="22"/>
  <c r="AH114" i="22"/>
  <c r="Y114" i="22"/>
  <c r="M114" i="22"/>
  <c r="J114" i="22"/>
  <c r="J119" i="22" s="1"/>
  <c r="G114" i="22"/>
  <c r="AH102" i="22"/>
  <c r="Y102" i="22"/>
  <c r="X102" i="22" s="1"/>
  <c r="M102" i="22"/>
  <c r="J102" i="22"/>
  <c r="G102" i="22"/>
  <c r="AH101" i="22"/>
  <c r="Y101" i="22"/>
  <c r="X101" i="22" s="1"/>
  <c r="M101" i="22"/>
  <c r="J101" i="22"/>
  <c r="Q101" i="22" s="1"/>
  <c r="R101" i="22" s="1"/>
  <c r="G101" i="22"/>
  <c r="AH100" i="22"/>
  <c r="Y100" i="22"/>
  <c r="X100" i="22" s="1"/>
  <c r="M100" i="22"/>
  <c r="J100" i="22"/>
  <c r="G100" i="22"/>
  <c r="AH99" i="22"/>
  <c r="Y99" i="22"/>
  <c r="X99" i="22" s="1"/>
  <c r="M99" i="22"/>
  <c r="J99" i="22"/>
  <c r="Q99" i="22" s="1"/>
  <c r="R99" i="22" s="1"/>
  <c r="G99" i="22"/>
  <c r="AH98" i="22"/>
  <c r="Y98" i="22"/>
  <c r="M98" i="22"/>
  <c r="M103" i="22" s="1"/>
  <c r="J98" i="22"/>
  <c r="G98" i="22"/>
  <c r="AH96" i="22"/>
  <c r="Y96" i="22"/>
  <c r="X96" i="22" s="1"/>
  <c r="M96" i="22"/>
  <c r="J96" i="22"/>
  <c r="Q96" i="22" s="1"/>
  <c r="R96" i="22" s="1"/>
  <c r="G96" i="22"/>
  <c r="AH95" i="22"/>
  <c r="Y95" i="22"/>
  <c r="X95" i="22" s="1"/>
  <c r="M95" i="22"/>
  <c r="J95" i="22"/>
  <c r="Q95" i="22" s="1"/>
  <c r="R95" i="22" s="1"/>
  <c r="G95" i="22"/>
  <c r="AH94" i="22"/>
  <c r="Y94" i="22"/>
  <c r="X94" i="22" s="1"/>
  <c r="M94" i="22"/>
  <c r="J94" i="22"/>
  <c r="Q94" i="22" s="1"/>
  <c r="R94" i="22" s="1"/>
  <c r="G94" i="22"/>
  <c r="AH93" i="22"/>
  <c r="Y93" i="22"/>
  <c r="X93" i="22" s="1"/>
  <c r="M93" i="22"/>
  <c r="J93" i="22"/>
  <c r="Q93" i="22" s="1"/>
  <c r="R93" i="22" s="1"/>
  <c r="G93" i="22"/>
  <c r="M92" i="22"/>
  <c r="J92" i="22"/>
  <c r="G92" i="22"/>
  <c r="AH91" i="22"/>
  <c r="Y91" i="22"/>
  <c r="X91" i="22" s="1"/>
  <c r="M91" i="22"/>
  <c r="J91" i="22"/>
  <c r="Q91" i="22" s="1"/>
  <c r="R91" i="22" s="1"/>
  <c r="G91" i="22"/>
  <c r="AH90" i="22"/>
  <c r="Y90" i="22"/>
  <c r="M90" i="22"/>
  <c r="J90" i="22"/>
  <c r="G90" i="22"/>
  <c r="AH70" i="22"/>
  <c r="Y70" i="22"/>
  <c r="X70" i="22" s="1"/>
  <c r="M70" i="22"/>
  <c r="J70" i="22"/>
  <c r="Q70" i="22" s="1"/>
  <c r="R70" i="22" s="1"/>
  <c r="G70" i="22"/>
  <c r="AH69" i="22"/>
  <c r="Y69" i="22"/>
  <c r="X69" i="22" s="1"/>
  <c r="M69" i="22"/>
  <c r="J69" i="22"/>
  <c r="Q69" i="22" s="1"/>
  <c r="R69" i="22" s="1"/>
  <c r="G69" i="22"/>
  <c r="AH68" i="22"/>
  <c r="Y68" i="22"/>
  <c r="X68" i="22" s="1"/>
  <c r="M68" i="22"/>
  <c r="J68" i="22"/>
  <c r="Q68" i="22" s="1"/>
  <c r="R68" i="22" s="1"/>
  <c r="G68" i="22"/>
  <c r="AH67" i="22"/>
  <c r="Y67" i="22"/>
  <c r="X67" i="22" s="1"/>
  <c r="M67" i="22"/>
  <c r="J67" i="22"/>
  <c r="Q67" i="22" s="1"/>
  <c r="R67" i="22" s="1"/>
  <c r="G67" i="22"/>
  <c r="AH66" i="22"/>
  <c r="Y66" i="22"/>
  <c r="M66" i="22"/>
  <c r="J66" i="22"/>
  <c r="G66" i="22"/>
  <c r="AH77" i="22"/>
  <c r="Y77" i="22"/>
  <c r="X77" i="22" s="1"/>
  <c r="M77" i="22"/>
  <c r="J77" i="22"/>
  <c r="Q77" i="22" s="1"/>
  <c r="R77" i="22" s="1"/>
  <c r="G77" i="22"/>
  <c r="AH76" i="22"/>
  <c r="Y76" i="22"/>
  <c r="X76" i="22" s="1"/>
  <c r="M76" i="22"/>
  <c r="J76" i="22"/>
  <c r="G76" i="22"/>
  <c r="AH75" i="22"/>
  <c r="Y75" i="22"/>
  <c r="X75" i="22" s="1"/>
  <c r="M75" i="22"/>
  <c r="J75" i="22"/>
  <c r="Q75" i="22" s="1"/>
  <c r="R75" i="22" s="1"/>
  <c r="G75" i="22"/>
  <c r="AH74" i="22"/>
  <c r="Y74" i="22"/>
  <c r="X74" i="22" s="1"/>
  <c r="M74" i="22"/>
  <c r="J74" i="22"/>
  <c r="Q74" i="22" s="1"/>
  <c r="R74" i="22" s="1"/>
  <c r="G74" i="22"/>
  <c r="AH73" i="22"/>
  <c r="Y73" i="22"/>
  <c r="X73" i="22" s="1"/>
  <c r="M73" i="22"/>
  <c r="J73" i="22"/>
  <c r="Q73" i="22" s="1"/>
  <c r="R73" i="22" s="1"/>
  <c r="G73" i="22"/>
  <c r="AH72" i="22"/>
  <c r="Y72" i="22"/>
  <c r="M72" i="22"/>
  <c r="M78" i="22" s="1"/>
  <c r="J72" i="22"/>
  <c r="G72" i="22"/>
  <c r="AH54" i="22"/>
  <c r="Y54" i="22"/>
  <c r="X54" i="22" s="1"/>
  <c r="M54" i="22"/>
  <c r="J54" i="22"/>
  <c r="G54" i="22"/>
  <c r="AH53" i="22"/>
  <c r="Y53" i="22"/>
  <c r="X53" i="22" s="1"/>
  <c r="M53" i="22"/>
  <c r="J53" i="22"/>
  <c r="G53" i="22"/>
  <c r="AH52" i="22"/>
  <c r="Y52" i="22"/>
  <c r="X52" i="22" s="1"/>
  <c r="M52" i="22"/>
  <c r="J52" i="22"/>
  <c r="Q52" i="22" s="1"/>
  <c r="G52" i="22"/>
  <c r="AH51" i="22"/>
  <c r="Y51" i="22"/>
  <c r="X51" i="22" s="1"/>
  <c r="M51" i="22"/>
  <c r="J51" i="22"/>
  <c r="Q51" i="22" s="1"/>
  <c r="G51" i="22"/>
  <c r="AH57" i="22"/>
  <c r="Y57" i="22"/>
  <c r="X57" i="22" s="1"/>
  <c r="M57" i="22"/>
  <c r="J57" i="22"/>
  <c r="Q57" i="22" s="1"/>
  <c r="R57" i="22" s="1"/>
  <c r="G57" i="22"/>
  <c r="AH56" i="22"/>
  <c r="Y56" i="22"/>
  <c r="X56" i="22" s="1"/>
  <c r="M56" i="22"/>
  <c r="J56" i="22"/>
  <c r="Q56" i="22" s="1"/>
  <c r="R56" i="22" s="1"/>
  <c r="G56" i="22"/>
  <c r="AH55" i="22"/>
  <c r="Y55" i="22"/>
  <c r="X55" i="22" s="1"/>
  <c r="M55" i="22"/>
  <c r="J55" i="22"/>
  <c r="Q55" i="22" s="1"/>
  <c r="R55" i="22" s="1"/>
  <c r="G55" i="22"/>
  <c r="AH50" i="22"/>
  <c r="Y50" i="22"/>
  <c r="X50" i="22" s="1"/>
  <c r="M50" i="22"/>
  <c r="J50" i="22"/>
  <c r="G50" i="22"/>
  <c r="AH49" i="22"/>
  <c r="Y49" i="22"/>
  <c r="X49" i="22" s="1"/>
  <c r="M49" i="22"/>
  <c r="J49" i="22"/>
  <c r="Q49" i="22" s="1"/>
  <c r="R49" i="22" s="1"/>
  <c r="G49" i="22"/>
  <c r="AH48" i="22"/>
  <c r="Y48" i="22"/>
  <c r="X48" i="22" s="1"/>
  <c r="M48" i="22"/>
  <c r="J48" i="22"/>
  <c r="G48" i="22"/>
  <c r="AH47" i="22"/>
  <c r="Y47" i="22"/>
  <c r="X47" i="22" s="1"/>
  <c r="M47" i="22"/>
  <c r="J47" i="22"/>
  <c r="Q47" i="22" s="1"/>
  <c r="R47" i="22" s="1"/>
  <c r="G47" i="22"/>
  <c r="AH43" i="22"/>
  <c r="Y43" i="22"/>
  <c r="X43" i="22" s="1"/>
  <c r="M43" i="22"/>
  <c r="J43" i="22"/>
  <c r="Q43" i="22" s="1"/>
  <c r="R43" i="22" s="1"/>
  <c r="G43" i="22"/>
  <c r="AH42" i="22"/>
  <c r="Y42" i="22"/>
  <c r="X42" i="22" s="1"/>
  <c r="M42" i="22"/>
  <c r="J42" i="22"/>
  <c r="Q42" i="22" s="1"/>
  <c r="R42" i="22" s="1"/>
  <c r="G42" i="22"/>
  <c r="AH41" i="22"/>
  <c r="Y41" i="22"/>
  <c r="M41" i="22"/>
  <c r="J41" i="22"/>
  <c r="G41" i="22"/>
  <c r="AH33" i="22"/>
  <c r="Y33" i="22"/>
  <c r="X33" i="22" s="1"/>
  <c r="M33" i="22"/>
  <c r="J33" i="22"/>
  <c r="Q33" i="22" s="1"/>
  <c r="R33" i="22" s="1"/>
  <c r="G33" i="22"/>
  <c r="AH32" i="22"/>
  <c r="Y32" i="22"/>
  <c r="X32" i="22" s="1"/>
  <c r="M32" i="22"/>
  <c r="J32" i="22"/>
  <c r="G32" i="22"/>
  <c r="AH31" i="22"/>
  <c r="Y31" i="22"/>
  <c r="Y34" i="22" s="1"/>
  <c r="M31" i="22"/>
  <c r="J31" i="22"/>
  <c r="G31" i="22"/>
  <c r="AH24" i="22"/>
  <c r="Y24" i="22"/>
  <c r="X24" i="22" s="1"/>
  <c r="M24" i="22"/>
  <c r="J24" i="22"/>
  <c r="G24" i="22"/>
  <c r="AH23" i="22"/>
  <c r="M23" i="22"/>
  <c r="J23" i="22"/>
  <c r="G23" i="22"/>
  <c r="AH13" i="22"/>
  <c r="Y13" i="22"/>
  <c r="M13" i="22"/>
  <c r="J13" i="22"/>
  <c r="Q13" i="22" s="1"/>
  <c r="G13" i="22"/>
  <c r="AH12" i="22"/>
  <c r="Y12" i="22"/>
  <c r="M12" i="22"/>
  <c r="J12" i="22"/>
  <c r="G12" i="22"/>
  <c r="AH11" i="22"/>
  <c r="Y11" i="22"/>
  <c r="X11" i="22" s="1"/>
  <c r="M11" i="22"/>
  <c r="J11" i="22"/>
  <c r="Q11" i="22" s="1"/>
  <c r="G11" i="22"/>
  <c r="AH16" i="22"/>
  <c r="Y16" i="22"/>
  <c r="X16" i="22" s="1"/>
  <c r="M16" i="22"/>
  <c r="J16" i="22"/>
  <c r="G16" i="22"/>
  <c r="AH15" i="22"/>
  <c r="Y15" i="22"/>
  <c r="X15" i="22" s="1"/>
  <c r="M15" i="22"/>
  <c r="J15" i="22"/>
  <c r="Q15" i="22" s="1"/>
  <c r="R15" i="22" s="1"/>
  <c r="G15" i="22"/>
  <c r="AH14" i="22"/>
  <c r="Y14" i="22"/>
  <c r="X14" i="22" s="1"/>
  <c r="M14" i="22"/>
  <c r="J14" i="22"/>
  <c r="G14" i="22"/>
  <c r="AH10" i="22"/>
  <c r="Y10" i="22"/>
  <c r="X10" i="22" s="1"/>
  <c r="M10" i="22"/>
  <c r="J10" i="22"/>
  <c r="Q10" i="22" s="1"/>
  <c r="S10" i="22" s="1"/>
  <c r="G10" i="22"/>
  <c r="AH9" i="22"/>
  <c r="Y9" i="22"/>
  <c r="X9" i="22" s="1"/>
  <c r="M9" i="22"/>
  <c r="J9" i="22"/>
  <c r="G9" i="22"/>
  <c r="AH8" i="22"/>
  <c r="Y8" i="22"/>
  <c r="X8" i="22" s="1"/>
  <c r="M8" i="22"/>
  <c r="J8" i="22"/>
  <c r="Q8" i="22" s="1"/>
  <c r="S8" i="22" s="1"/>
  <c r="G8" i="22"/>
  <c r="AH7" i="22"/>
  <c r="Y7" i="22"/>
  <c r="X7" i="22" s="1"/>
  <c r="M7" i="22"/>
  <c r="J7" i="22"/>
  <c r="G7" i="22"/>
  <c r="AH6" i="22"/>
  <c r="Y6" i="22"/>
  <c r="X6" i="22" s="1"/>
  <c r="M6" i="22"/>
  <c r="J6" i="22"/>
  <c r="G6" i="22"/>
  <c r="I134" i="22"/>
  <c r="AH133" i="22"/>
  <c r="Y133" i="22"/>
  <c r="M133" i="22"/>
  <c r="J133" i="22"/>
  <c r="G133" i="22"/>
  <c r="AH128" i="22"/>
  <c r="Y128" i="22"/>
  <c r="M128" i="22"/>
  <c r="J128" i="22"/>
  <c r="Q128" i="22" s="1"/>
  <c r="S128" i="22" s="1"/>
  <c r="G128" i="22"/>
  <c r="I122" i="22"/>
  <c r="AH121" i="22"/>
  <c r="Y121" i="22"/>
  <c r="X121" i="22" s="1"/>
  <c r="M121" i="22"/>
  <c r="J121" i="22"/>
  <c r="Q121" i="22" s="1"/>
  <c r="G121" i="22"/>
  <c r="AH120" i="22"/>
  <c r="Y120" i="22"/>
  <c r="Y122" i="22" s="1"/>
  <c r="M120" i="22"/>
  <c r="M122" i="22" s="1"/>
  <c r="J120" i="22"/>
  <c r="J122" i="22" s="1"/>
  <c r="G120" i="22"/>
  <c r="AH112" i="22"/>
  <c r="Y112" i="22"/>
  <c r="X112" i="22" s="1"/>
  <c r="M112" i="22"/>
  <c r="J112" i="22"/>
  <c r="G112" i="22"/>
  <c r="AH111" i="22"/>
  <c r="Y111" i="22"/>
  <c r="X111" i="22" s="1"/>
  <c r="M111" i="22"/>
  <c r="J111" i="22"/>
  <c r="Q111" i="22" s="1"/>
  <c r="R111" i="22" s="1"/>
  <c r="G111" i="22"/>
  <c r="AH110" i="22"/>
  <c r="Y110" i="22"/>
  <c r="X110" i="22" s="1"/>
  <c r="M110" i="22"/>
  <c r="J110" i="22"/>
  <c r="Q110" i="22" s="1"/>
  <c r="R110" i="22" s="1"/>
  <c r="G110" i="22"/>
  <c r="AH109" i="22"/>
  <c r="Y109" i="22"/>
  <c r="M109" i="22"/>
  <c r="J109" i="22"/>
  <c r="Q109" i="22" s="1"/>
  <c r="R109" i="22" s="1"/>
  <c r="G109" i="22"/>
  <c r="AH108" i="22"/>
  <c r="Y108" i="22"/>
  <c r="M108" i="22"/>
  <c r="J108" i="22"/>
  <c r="G108" i="22"/>
  <c r="AH107" i="22"/>
  <c r="Y107" i="22"/>
  <c r="X107" i="22" s="1"/>
  <c r="M107" i="22"/>
  <c r="J107" i="22"/>
  <c r="Q107" i="22" s="1"/>
  <c r="G107" i="22"/>
  <c r="AH106" i="22"/>
  <c r="Y106" i="22"/>
  <c r="M106" i="22"/>
  <c r="J106" i="22"/>
  <c r="G106" i="22"/>
  <c r="AH105" i="22"/>
  <c r="Y105" i="22"/>
  <c r="X105" i="22" s="1"/>
  <c r="M105" i="22"/>
  <c r="J105" i="22"/>
  <c r="G105" i="22"/>
  <c r="AH104" i="22"/>
  <c r="Y104" i="22"/>
  <c r="M104" i="22"/>
  <c r="M113" i="22" s="1"/>
  <c r="J104" i="22"/>
  <c r="G104" i="22"/>
  <c r="AH88" i="22"/>
  <c r="Y88" i="22"/>
  <c r="X88" i="22" s="1"/>
  <c r="M88" i="22"/>
  <c r="J88" i="22"/>
  <c r="Q88" i="22" s="1"/>
  <c r="R88" i="22" s="1"/>
  <c r="G88" i="22"/>
  <c r="M87" i="22"/>
  <c r="J87" i="22"/>
  <c r="G87" i="22"/>
  <c r="AH86" i="22"/>
  <c r="Y86" i="22"/>
  <c r="X86" i="22" s="1"/>
  <c r="M86" i="22"/>
  <c r="J86" i="22"/>
  <c r="Q86" i="22" s="1"/>
  <c r="R86" i="22" s="1"/>
  <c r="G86" i="22"/>
  <c r="AH85" i="22"/>
  <c r="Y85" i="22"/>
  <c r="X85" i="22" s="1"/>
  <c r="M85" i="22"/>
  <c r="J85" i="22"/>
  <c r="Q85" i="22" s="1"/>
  <c r="R85" i="22" s="1"/>
  <c r="G85" i="22"/>
  <c r="AH84" i="22"/>
  <c r="Y84" i="22"/>
  <c r="X84" i="22" s="1"/>
  <c r="M84" i="22"/>
  <c r="J84" i="22"/>
  <c r="Q84" i="22" s="1"/>
  <c r="R84" i="22" s="1"/>
  <c r="G84" i="22"/>
  <c r="AH83" i="22"/>
  <c r="Y83" i="22"/>
  <c r="X83" i="22" s="1"/>
  <c r="M83" i="22"/>
  <c r="J83" i="22"/>
  <c r="Q83" i="22" s="1"/>
  <c r="R83" i="22" s="1"/>
  <c r="G83" i="22"/>
  <c r="AH82" i="22"/>
  <c r="Y82" i="22"/>
  <c r="M82" i="22"/>
  <c r="J82" i="22"/>
  <c r="G82" i="22"/>
  <c r="AH80" i="22"/>
  <c r="Y80" i="22"/>
  <c r="X80" i="22" s="1"/>
  <c r="M80" i="22"/>
  <c r="J80" i="22"/>
  <c r="G80" i="22"/>
  <c r="AH79" i="22"/>
  <c r="Y79" i="22"/>
  <c r="Y81" i="22" s="1"/>
  <c r="M79" i="22"/>
  <c r="M81" i="22" s="1"/>
  <c r="J79" i="22"/>
  <c r="J81" i="22" s="1"/>
  <c r="G79" i="22"/>
  <c r="AH64" i="22"/>
  <c r="Y64" i="22"/>
  <c r="X64" i="22" s="1"/>
  <c r="M64" i="22"/>
  <c r="J64" i="22"/>
  <c r="G64" i="22"/>
  <c r="AH63" i="22"/>
  <c r="Y63" i="22"/>
  <c r="M63" i="22"/>
  <c r="J63" i="22"/>
  <c r="G63" i="22"/>
  <c r="AH62" i="22"/>
  <c r="Y62" i="22"/>
  <c r="M62" i="22"/>
  <c r="J62" i="22"/>
  <c r="G62" i="22"/>
  <c r="AH61" i="22"/>
  <c r="Y61" i="22"/>
  <c r="M61" i="22"/>
  <c r="J61" i="22"/>
  <c r="G61" i="22"/>
  <c r="AH60" i="22"/>
  <c r="Y60" i="22"/>
  <c r="X60" i="22" s="1"/>
  <c r="M60" i="22"/>
  <c r="J60" i="22"/>
  <c r="G60" i="22"/>
  <c r="AH59" i="22"/>
  <c r="Y59" i="22"/>
  <c r="X59" i="22" s="1"/>
  <c r="M59" i="22"/>
  <c r="J59" i="22"/>
  <c r="G59" i="22"/>
  <c r="AH58" i="22"/>
  <c r="Y58" i="22"/>
  <c r="M58" i="22"/>
  <c r="J58" i="22"/>
  <c r="G58" i="22"/>
  <c r="AH46" i="22"/>
  <c r="Y46" i="22"/>
  <c r="M46" i="22"/>
  <c r="J46" i="22"/>
  <c r="G46" i="22"/>
  <c r="AH45" i="22"/>
  <c r="Y45" i="22"/>
  <c r="M45" i="22"/>
  <c r="M65" i="22" s="1"/>
  <c r="J45" i="22"/>
  <c r="G45" i="22"/>
  <c r="AH39" i="22"/>
  <c r="Y39" i="22"/>
  <c r="X39" i="22" s="1"/>
  <c r="M39" i="22"/>
  <c r="J39" i="22"/>
  <c r="G39" i="22"/>
  <c r="AH38" i="22"/>
  <c r="Y38" i="22"/>
  <c r="X38" i="22" s="1"/>
  <c r="M38" i="22"/>
  <c r="J38" i="22"/>
  <c r="G38" i="22"/>
  <c r="AH37" i="22"/>
  <c r="Y37" i="22"/>
  <c r="M37" i="22"/>
  <c r="J37" i="22"/>
  <c r="G37" i="22"/>
  <c r="AH36" i="22"/>
  <c r="Y36" i="22"/>
  <c r="X36" i="22" s="1"/>
  <c r="M36" i="22"/>
  <c r="J36" i="22"/>
  <c r="G36" i="22"/>
  <c r="AH35" i="22"/>
  <c r="Y35" i="22"/>
  <c r="M35" i="22"/>
  <c r="J35" i="22"/>
  <c r="G35" i="22"/>
  <c r="AH29" i="22"/>
  <c r="Y29" i="22"/>
  <c r="X29" i="22" s="1"/>
  <c r="M29" i="22"/>
  <c r="J29" i="22"/>
  <c r="G29" i="22"/>
  <c r="AH28" i="22"/>
  <c r="Y28" i="22"/>
  <c r="X28" i="22" s="1"/>
  <c r="M28" i="22"/>
  <c r="J28" i="22"/>
  <c r="Q28" i="22" s="1"/>
  <c r="R28" i="22" s="1"/>
  <c r="G28" i="22"/>
  <c r="AH27" i="22"/>
  <c r="Y27" i="22"/>
  <c r="M27" i="22"/>
  <c r="M30" i="22" s="1"/>
  <c r="J27" i="22"/>
  <c r="G27" i="22"/>
  <c r="AH25" i="22"/>
  <c r="Y25" i="22"/>
  <c r="X25" i="22" s="1"/>
  <c r="M25" i="22"/>
  <c r="J25" i="22"/>
  <c r="G25" i="22"/>
  <c r="AH22" i="22"/>
  <c r="Y22" i="22"/>
  <c r="M22" i="22"/>
  <c r="M26" i="22" s="1"/>
  <c r="J22" i="22"/>
  <c r="J26" i="22" s="1"/>
  <c r="G22" i="22"/>
  <c r="AH20" i="22"/>
  <c r="Y20" i="22"/>
  <c r="M20" i="22"/>
  <c r="J20" i="22"/>
  <c r="G20" i="22"/>
  <c r="AH19" i="22"/>
  <c r="Y19" i="22"/>
  <c r="M19" i="22"/>
  <c r="M21" i="22" s="1"/>
  <c r="J19" i="22"/>
  <c r="G19" i="22"/>
  <c r="AH17" i="22"/>
  <c r="Y17" i="22"/>
  <c r="X17" i="22" s="1"/>
  <c r="M17" i="22"/>
  <c r="J17" i="22"/>
  <c r="G17" i="22"/>
  <c r="M5" i="22"/>
  <c r="M18" i="22" s="1"/>
  <c r="J5" i="22"/>
  <c r="G5" i="22"/>
  <c r="AG121" i="21"/>
  <c r="AE121" i="21"/>
  <c r="AD121" i="21"/>
  <c r="AC121" i="21"/>
  <c r="AB121" i="21"/>
  <c r="AA121" i="21"/>
  <c r="AE32" i="18"/>
  <c r="AG50" i="18"/>
  <c r="AE50" i="18"/>
  <c r="AB50" i="18"/>
  <c r="AA50" i="18"/>
  <c r="AG49" i="18"/>
  <c r="AE49" i="18"/>
  <c r="AB49" i="18"/>
  <c r="AA49" i="18"/>
  <c r="AG32" i="18"/>
  <c r="AD32" i="18"/>
  <c r="AC32" i="18"/>
  <c r="AB32" i="18"/>
  <c r="AA32" i="18"/>
  <c r="AG13" i="18"/>
  <c r="AE13" i="18"/>
  <c r="AB13" i="18"/>
  <c r="AG5" i="21"/>
  <c r="AG7" i="21" s="1"/>
  <c r="AE5" i="21"/>
  <c r="AF5" i="21" s="1"/>
  <c r="AD5" i="21"/>
  <c r="AD7" i="21" s="1"/>
  <c r="AC5" i="21"/>
  <c r="AC7" i="21" s="1"/>
  <c r="AB5" i="21"/>
  <c r="AB7" i="21" s="1"/>
  <c r="AA5" i="21"/>
  <c r="AA7" i="21" s="1"/>
  <c r="AG80" i="10"/>
  <c r="AE80" i="10"/>
  <c r="AD80" i="10"/>
  <c r="AC80" i="10"/>
  <c r="AB80" i="10"/>
  <c r="AA80" i="10"/>
  <c r="AG17" i="21"/>
  <c r="AE17" i="21"/>
  <c r="AF17" i="21" s="1"/>
  <c r="AD17" i="21"/>
  <c r="AC17" i="21"/>
  <c r="AB17" i="21"/>
  <c r="AA17" i="21"/>
  <c r="AG73" i="10"/>
  <c r="AE73" i="10"/>
  <c r="AD73" i="10"/>
  <c r="AC73" i="10"/>
  <c r="AB73" i="10"/>
  <c r="AA73" i="10"/>
  <c r="AF6" i="21"/>
  <c r="AF8" i="21"/>
  <c r="AF9" i="21"/>
  <c r="AF10" i="21"/>
  <c r="AF11" i="21"/>
  <c r="AF13" i="21"/>
  <c r="AF14" i="21"/>
  <c r="AF16" i="21"/>
  <c r="AF18" i="21"/>
  <c r="AF19" i="21"/>
  <c r="AF20" i="21"/>
  <c r="AF22" i="21"/>
  <c r="AF25" i="21"/>
  <c r="AF26" i="21"/>
  <c r="AF27" i="21"/>
  <c r="AF28" i="21"/>
  <c r="AF29" i="21"/>
  <c r="AF30" i="21"/>
  <c r="AF31" i="21"/>
  <c r="AF33" i="21"/>
  <c r="AF34" i="21"/>
  <c r="AF35" i="21"/>
  <c r="AF36" i="21"/>
  <c r="AF37" i="21"/>
  <c r="AF38" i="21"/>
  <c r="AF39" i="21"/>
  <c r="AF40" i="21"/>
  <c r="AF41" i="21"/>
  <c r="AF43" i="21"/>
  <c r="AF44" i="21"/>
  <c r="AF46" i="21"/>
  <c r="AF48" i="21"/>
  <c r="AF50" i="21"/>
  <c r="AF51" i="21"/>
  <c r="AF52" i="21"/>
  <c r="AF54" i="21"/>
  <c r="AF56" i="21"/>
  <c r="AF57" i="21"/>
  <c r="AF58" i="21"/>
  <c r="AF60" i="21"/>
  <c r="AF61" i="21"/>
  <c r="AF63" i="21"/>
  <c r="AF64" i="21"/>
  <c r="AF65" i="21"/>
  <c r="AF66" i="21"/>
  <c r="AF67" i="21"/>
  <c r="AF68" i="21"/>
  <c r="AF69" i="21"/>
  <c r="AF70" i="21"/>
  <c r="AF71" i="21"/>
  <c r="AF72" i="21"/>
  <c r="AF73" i="21"/>
  <c r="AF74" i="21"/>
  <c r="AF75" i="21"/>
  <c r="AF76" i="21"/>
  <c r="AF77" i="21"/>
  <c r="AF78" i="21"/>
  <c r="AF79" i="21"/>
  <c r="AF80" i="21"/>
  <c r="AF81" i="21"/>
  <c r="AF82" i="21"/>
  <c r="AF83" i="21"/>
  <c r="AF84" i="21"/>
  <c r="AF85" i="21"/>
  <c r="AF86" i="21"/>
  <c r="AF87" i="21"/>
  <c r="AF88" i="21"/>
  <c r="AF90" i="21"/>
  <c r="AF91" i="21"/>
  <c r="AF92" i="21"/>
  <c r="AF93" i="21"/>
  <c r="AF94" i="21"/>
  <c r="AF95" i="21"/>
  <c r="AF96" i="21"/>
  <c r="AF97" i="21"/>
  <c r="AF98" i="21"/>
  <c r="AF99" i="21"/>
  <c r="AF100" i="21"/>
  <c r="AF101" i="21"/>
  <c r="AF102" i="21"/>
  <c r="AF103" i="21"/>
  <c r="AF104" i="21"/>
  <c r="AF105" i="21"/>
  <c r="AF106" i="21"/>
  <c r="AF107" i="21"/>
  <c r="AF108" i="21"/>
  <c r="AF109" i="21"/>
  <c r="AF111" i="21"/>
  <c r="AF112" i="21"/>
  <c r="AF114" i="21"/>
  <c r="AF115" i="21"/>
  <c r="AF117" i="21"/>
  <c r="AF118" i="21"/>
  <c r="AF119" i="21"/>
  <c r="AF120" i="21"/>
  <c r="AF121" i="21"/>
  <c r="AF122" i="21"/>
  <c r="AF123" i="21"/>
  <c r="AF125" i="21"/>
  <c r="AF126" i="21"/>
  <c r="AF127" i="21"/>
  <c r="AF129" i="21"/>
  <c r="AF130" i="21"/>
  <c r="AF131" i="21"/>
  <c r="AF132" i="21"/>
  <c r="AF134" i="21"/>
  <c r="AF135" i="21"/>
  <c r="AF136" i="21"/>
  <c r="I150" i="21"/>
  <c r="I148" i="21"/>
  <c r="I146" i="21"/>
  <c r="I144" i="21"/>
  <c r="W7" i="21"/>
  <c r="V7" i="21"/>
  <c r="U7" i="21"/>
  <c r="T7" i="21"/>
  <c r="P7" i="21"/>
  <c r="O7" i="21"/>
  <c r="N7" i="21"/>
  <c r="K7" i="21"/>
  <c r="I128" i="21"/>
  <c r="I124" i="21"/>
  <c r="I116" i="21"/>
  <c r="I113" i="21"/>
  <c r="I89" i="21"/>
  <c r="I62" i="21"/>
  <c r="I59" i="21"/>
  <c r="I55" i="21"/>
  <c r="I53" i="21"/>
  <c r="I49" i="21"/>
  <c r="I47" i="21"/>
  <c r="I45" i="21"/>
  <c r="I42" i="21"/>
  <c r="I32" i="21"/>
  <c r="I23" i="21"/>
  <c r="I21" i="21"/>
  <c r="I15" i="21"/>
  <c r="I12" i="21"/>
  <c r="I7" i="21"/>
  <c r="AH127" i="21"/>
  <c r="Y127" i="21"/>
  <c r="X127" i="21" s="1"/>
  <c r="M127" i="21"/>
  <c r="J127" i="21"/>
  <c r="Q127" i="21" s="1"/>
  <c r="S127" i="21" s="1"/>
  <c r="G127" i="21"/>
  <c r="AH126" i="21"/>
  <c r="Y126" i="21"/>
  <c r="X126" i="21" s="1"/>
  <c r="M126" i="21"/>
  <c r="J126" i="21"/>
  <c r="Q126" i="21" s="1"/>
  <c r="S126" i="21" s="1"/>
  <c r="G126" i="21"/>
  <c r="AH125" i="21"/>
  <c r="Y125" i="21"/>
  <c r="M125" i="21"/>
  <c r="J125" i="21"/>
  <c r="G125" i="21"/>
  <c r="AH115" i="21"/>
  <c r="Y115" i="21"/>
  <c r="X115" i="21" s="1"/>
  <c r="M115" i="21"/>
  <c r="J115" i="21"/>
  <c r="Q115" i="21" s="1"/>
  <c r="S115" i="21" s="1"/>
  <c r="G115" i="21"/>
  <c r="AH114" i="21"/>
  <c r="Y114" i="21"/>
  <c r="M114" i="21"/>
  <c r="J114" i="21"/>
  <c r="G114" i="21"/>
  <c r="AH105" i="21"/>
  <c r="Y105" i="21"/>
  <c r="X105" i="21" s="1"/>
  <c r="M105" i="21"/>
  <c r="J105" i="21"/>
  <c r="Q105" i="21" s="1"/>
  <c r="S105" i="21" s="1"/>
  <c r="G105" i="21"/>
  <c r="AH104" i="21"/>
  <c r="Y104" i="21"/>
  <c r="X104" i="21" s="1"/>
  <c r="M104" i="21"/>
  <c r="J104" i="21"/>
  <c r="Q104" i="21" s="1"/>
  <c r="S104" i="21" s="1"/>
  <c r="G104" i="21"/>
  <c r="AH103" i="21"/>
  <c r="Y103" i="21"/>
  <c r="X103" i="21" s="1"/>
  <c r="M103" i="21"/>
  <c r="J103" i="21"/>
  <c r="G103" i="21"/>
  <c r="AH77" i="21"/>
  <c r="Y77" i="21"/>
  <c r="X77" i="21" s="1"/>
  <c r="M77" i="21"/>
  <c r="J77" i="21"/>
  <c r="Q77" i="21" s="1"/>
  <c r="G77" i="21"/>
  <c r="AH76" i="21"/>
  <c r="Y76" i="21"/>
  <c r="X76" i="21" s="1"/>
  <c r="M76" i="21"/>
  <c r="J76" i="21"/>
  <c r="Q76" i="21" s="1"/>
  <c r="G76" i="21"/>
  <c r="AH75" i="21"/>
  <c r="Y75" i="21"/>
  <c r="X75" i="21" s="1"/>
  <c r="M75" i="21"/>
  <c r="J75" i="21"/>
  <c r="G75" i="21"/>
  <c r="AH74" i="21"/>
  <c r="Y74" i="21"/>
  <c r="X74" i="21" s="1"/>
  <c r="M74" i="21"/>
  <c r="J74" i="21"/>
  <c r="G74" i="21"/>
  <c r="AH73" i="21"/>
  <c r="Y73" i="21"/>
  <c r="X73" i="21" s="1"/>
  <c r="M73" i="21"/>
  <c r="J73" i="21"/>
  <c r="Q73" i="21" s="1"/>
  <c r="G73" i="21"/>
  <c r="AH72" i="21"/>
  <c r="Y72" i="21"/>
  <c r="X72" i="21" s="1"/>
  <c r="M72" i="21"/>
  <c r="J72" i="21"/>
  <c r="Q72" i="21" s="1"/>
  <c r="G72" i="21"/>
  <c r="AH78" i="21"/>
  <c r="Y78" i="21"/>
  <c r="X78" i="21" s="1"/>
  <c r="M78" i="21"/>
  <c r="J78" i="21"/>
  <c r="G78" i="21"/>
  <c r="AH71" i="21"/>
  <c r="Y71" i="21"/>
  <c r="X71" i="21" s="1"/>
  <c r="M71" i="21"/>
  <c r="J71" i="21"/>
  <c r="G71" i="21"/>
  <c r="AH70" i="21"/>
  <c r="Y70" i="21"/>
  <c r="X70" i="21" s="1"/>
  <c r="M70" i="21"/>
  <c r="J70" i="21"/>
  <c r="Q70" i="21" s="1"/>
  <c r="G70" i="21"/>
  <c r="AH69" i="21"/>
  <c r="Y69" i="21"/>
  <c r="X69" i="21" s="1"/>
  <c r="M69" i="21"/>
  <c r="J69" i="21"/>
  <c r="Q69" i="21" s="1"/>
  <c r="G69" i="21"/>
  <c r="AH68" i="21"/>
  <c r="Y68" i="21"/>
  <c r="X68" i="21" s="1"/>
  <c r="M68" i="21"/>
  <c r="J68" i="21"/>
  <c r="Q68" i="21" s="1"/>
  <c r="G68" i="21"/>
  <c r="AH67" i="21"/>
  <c r="Y67" i="21"/>
  <c r="X67" i="21" s="1"/>
  <c r="M67" i="21"/>
  <c r="J67" i="21"/>
  <c r="G67" i="21"/>
  <c r="AH66" i="21"/>
  <c r="Y66" i="21"/>
  <c r="X66" i="21" s="1"/>
  <c r="M66" i="21"/>
  <c r="J66" i="21"/>
  <c r="Q66" i="21" s="1"/>
  <c r="G66" i="21"/>
  <c r="AH65" i="21"/>
  <c r="Y65" i="21"/>
  <c r="X65" i="21" s="1"/>
  <c r="M65" i="21"/>
  <c r="J65" i="21"/>
  <c r="Q65" i="21" s="1"/>
  <c r="G65" i="21"/>
  <c r="AH64" i="21"/>
  <c r="Y64" i="21"/>
  <c r="X64" i="21" s="1"/>
  <c r="M64" i="21"/>
  <c r="J64" i="21"/>
  <c r="G64" i="21"/>
  <c r="AH61" i="21"/>
  <c r="Y61" i="21"/>
  <c r="X61" i="21" s="1"/>
  <c r="M61" i="21"/>
  <c r="J61" i="21"/>
  <c r="Q61" i="21" s="1"/>
  <c r="G61" i="21"/>
  <c r="AH60" i="21"/>
  <c r="Y60" i="21"/>
  <c r="M60" i="21"/>
  <c r="J60" i="21"/>
  <c r="Q60" i="21" s="1"/>
  <c r="G60" i="21"/>
  <c r="AH58" i="21"/>
  <c r="Y58" i="21"/>
  <c r="X58" i="21" s="1"/>
  <c r="M58" i="21"/>
  <c r="J58" i="21"/>
  <c r="Q58" i="21" s="1"/>
  <c r="G58" i="21"/>
  <c r="AH57" i="21"/>
  <c r="Y57" i="21"/>
  <c r="X57" i="21" s="1"/>
  <c r="M57" i="21"/>
  <c r="J57" i="21"/>
  <c r="Q57" i="21" s="1"/>
  <c r="G57" i="21"/>
  <c r="AH56" i="21"/>
  <c r="Y56" i="21"/>
  <c r="M56" i="21"/>
  <c r="J56" i="21"/>
  <c r="Q56" i="21" s="1"/>
  <c r="G56" i="21"/>
  <c r="AH54" i="21"/>
  <c r="Y54" i="21"/>
  <c r="M54" i="21"/>
  <c r="J54" i="21"/>
  <c r="Q54" i="21" s="1"/>
  <c r="G54" i="21"/>
  <c r="AH52" i="21"/>
  <c r="Y52" i="21"/>
  <c r="X52" i="21" s="1"/>
  <c r="M52" i="21"/>
  <c r="J52" i="21"/>
  <c r="Q52" i="21" s="1"/>
  <c r="S52" i="21" s="1"/>
  <c r="G52" i="21"/>
  <c r="AH51" i="21"/>
  <c r="Y51" i="21"/>
  <c r="X51" i="21" s="1"/>
  <c r="M51" i="21"/>
  <c r="J51" i="21"/>
  <c r="Q51" i="21" s="1"/>
  <c r="S51" i="21" s="1"/>
  <c r="G51" i="21"/>
  <c r="AH50" i="21"/>
  <c r="Y50" i="21"/>
  <c r="M50" i="21"/>
  <c r="J50" i="21"/>
  <c r="G50" i="21"/>
  <c r="AH48" i="21"/>
  <c r="Y48" i="21"/>
  <c r="M48" i="21"/>
  <c r="J48" i="21"/>
  <c r="G48" i="21"/>
  <c r="AH46" i="21"/>
  <c r="Y46" i="21"/>
  <c r="X46" i="21" s="1"/>
  <c r="M46" i="21"/>
  <c r="J46" i="21"/>
  <c r="Q46" i="21" s="1"/>
  <c r="G46" i="21"/>
  <c r="AH28" i="21"/>
  <c r="Y28" i="21"/>
  <c r="X28" i="21" s="1"/>
  <c r="M28" i="21"/>
  <c r="J28" i="21"/>
  <c r="Q28" i="21" s="1"/>
  <c r="S28" i="21" s="1"/>
  <c r="G28" i="21"/>
  <c r="AH27" i="21"/>
  <c r="Y27" i="21"/>
  <c r="X27" i="21" s="1"/>
  <c r="M27" i="21"/>
  <c r="J27" i="21"/>
  <c r="Q27" i="21" s="1"/>
  <c r="S27" i="21" s="1"/>
  <c r="G27" i="21"/>
  <c r="AH26" i="21"/>
  <c r="Y26" i="21"/>
  <c r="X26" i="21" s="1"/>
  <c r="M26" i="21"/>
  <c r="J26" i="21"/>
  <c r="Q26" i="21" s="1"/>
  <c r="G26" i="21"/>
  <c r="AH25" i="21"/>
  <c r="Y25" i="21"/>
  <c r="X25" i="21" s="1"/>
  <c r="M25" i="21"/>
  <c r="J25" i="21"/>
  <c r="Q25" i="21" s="1"/>
  <c r="S25" i="21" s="1"/>
  <c r="G25" i="21"/>
  <c r="AH22" i="21"/>
  <c r="Y22" i="21"/>
  <c r="M22" i="21"/>
  <c r="J22" i="21"/>
  <c r="G22" i="21"/>
  <c r="AH14" i="21"/>
  <c r="Y14" i="21"/>
  <c r="X14" i="21" s="1"/>
  <c r="M14" i="21"/>
  <c r="J14" i="21"/>
  <c r="Q14" i="21" s="1"/>
  <c r="G14" i="21"/>
  <c r="AH13" i="21"/>
  <c r="Y13" i="21"/>
  <c r="X13" i="21" s="1"/>
  <c r="M13" i="21"/>
  <c r="J13" i="21"/>
  <c r="Q13" i="21" s="1"/>
  <c r="G13" i="21"/>
  <c r="I153" i="21"/>
  <c r="AH152" i="21"/>
  <c r="AF152" i="21"/>
  <c r="Y152" i="21"/>
  <c r="X152" i="21" s="1"/>
  <c r="M152" i="21"/>
  <c r="J152" i="21"/>
  <c r="G152" i="21"/>
  <c r="AH151" i="21"/>
  <c r="AF151" i="21"/>
  <c r="Y151" i="21"/>
  <c r="M151" i="21"/>
  <c r="J151" i="21"/>
  <c r="G151" i="21"/>
  <c r="AH149" i="21"/>
  <c r="AF149" i="21"/>
  <c r="Y149" i="21"/>
  <c r="M149" i="21"/>
  <c r="J149" i="21"/>
  <c r="G149" i="21"/>
  <c r="AH147" i="21"/>
  <c r="AF147" i="21"/>
  <c r="Y147" i="21"/>
  <c r="M147" i="21"/>
  <c r="J147" i="21"/>
  <c r="G147" i="21"/>
  <c r="AH145" i="21"/>
  <c r="AF145" i="21"/>
  <c r="Y145" i="21"/>
  <c r="X145" i="21" s="1"/>
  <c r="M145" i="21"/>
  <c r="J145" i="21"/>
  <c r="G145" i="21"/>
  <c r="AH143" i="21"/>
  <c r="AF143" i="21"/>
  <c r="Y143" i="21"/>
  <c r="M143" i="21"/>
  <c r="J143" i="21"/>
  <c r="G143" i="21"/>
  <c r="I137" i="21"/>
  <c r="AH136" i="21"/>
  <c r="Y136" i="21"/>
  <c r="M136" i="21"/>
  <c r="J136" i="21"/>
  <c r="G136" i="21"/>
  <c r="AH135" i="21"/>
  <c r="Y135" i="21"/>
  <c r="M135" i="21"/>
  <c r="J135" i="21"/>
  <c r="Q135" i="21" s="1"/>
  <c r="G135" i="21"/>
  <c r="AH134" i="21"/>
  <c r="Y134" i="21"/>
  <c r="M134" i="21"/>
  <c r="J134" i="21"/>
  <c r="Q134" i="21" s="1"/>
  <c r="G134" i="21"/>
  <c r="AH133" i="21"/>
  <c r="Y133" i="21"/>
  <c r="M133" i="21"/>
  <c r="J133" i="21"/>
  <c r="Q133" i="21" s="1"/>
  <c r="G133" i="21"/>
  <c r="AH132" i="21"/>
  <c r="Y132" i="21"/>
  <c r="M132" i="21"/>
  <c r="J132" i="21"/>
  <c r="G132" i="21"/>
  <c r="AH131" i="21"/>
  <c r="Y131" i="21"/>
  <c r="M131" i="21"/>
  <c r="J131" i="21"/>
  <c r="G131" i="21"/>
  <c r="AH130" i="21"/>
  <c r="Y130" i="21"/>
  <c r="M130" i="21"/>
  <c r="J130" i="21"/>
  <c r="G130" i="21"/>
  <c r="AH129" i="21"/>
  <c r="Y129" i="21"/>
  <c r="X129" i="21" s="1"/>
  <c r="M129" i="21"/>
  <c r="J129" i="21"/>
  <c r="G129" i="21"/>
  <c r="AH123" i="21"/>
  <c r="Y123" i="21"/>
  <c r="X123" i="21" s="1"/>
  <c r="M123" i="21"/>
  <c r="J123" i="21"/>
  <c r="G123" i="21"/>
  <c r="AH122" i="21"/>
  <c r="Y122" i="21"/>
  <c r="X122" i="21" s="1"/>
  <c r="M122" i="21"/>
  <c r="J122" i="21"/>
  <c r="G122" i="21"/>
  <c r="AH121" i="21"/>
  <c r="Y121" i="21"/>
  <c r="X121" i="21" s="1"/>
  <c r="M121" i="21"/>
  <c r="J121" i="21"/>
  <c r="G121" i="21"/>
  <c r="AH120" i="21"/>
  <c r="Y120" i="21"/>
  <c r="X120" i="21" s="1"/>
  <c r="M120" i="21"/>
  <c r="J120" i="21"/>
  <c r="G120" i="21"/>
  <c r="AH119" i="21"/>
  <c r="Y119" i="21"/>
  <c r="X119" i="21" s="1"/>
  <c r="M119" i="21"/>
  <c r="J119" i="21"/>
  <c r="G119" i="21"/>
  <c r="AH118" i="21"/>
  <c r="Y118" i="21"/>
  <c r="X118" i="21" s="1"/>
  <c r="M118" i="21"/>
  <c r="J118" i="21"/>
  <c r="G118" i="21"/>
  <c r="AH117" i="21"/>
  <c r="Y117" i="21"/>
  <c r="X117" i="21" s="1"/>
  <c r="M117" i="21"/>
  <c r="J117" i="21"/>
  <c r="G117" i="21"/>
  <c r="AH112" i="21"/>
  <c r="Y112" i="21"/>
  <c r="X112" i="21" s="1"/>
  <c r="M112" i="21"/>
  <c r="J112" i="21"/>
  <c r="Q112" i="21" s="1"/>
  <c r="S112" i="21" s="1"/>
  <c r="G112" i="21"/>
  <c r="AH111" i="21"/>
  <c r="Y111" i="21"/>
  <c r="M111" i="21"/>
  <c r="J111" i="21"/>
  <c r="G111" i="21"/>
  <c r="AH110" i="21"/>
  <c r="Y110" i="21"/>
  <c r="X110" i="21" s="1"/>
  <c r="M110" i="21"/>
  <c r="J110" i="21"/>
  <c r="Q110" i="21" s="1"/>
  <c r="S110" i="21" s="1"/>
  <c r="G110" i="21"/>
  <c r="AH109" i="21"/>
  <c r="Y109" i="21"/>
  <c r="X109" i="21" s="1"/>
  <c r="M109" i="21"/>
  <c r="J109" i="21"/>
  <c r="G109" i="21"/>
  <c r="AH108" i="21"/>
  <c r="Y108" i="21"/>
  <c r="X108" i="21" s="1"/>
  <c r="M108" i="21"/>
  <c r="J108" i="21"/>
  <c r="Q108" i="21" s="1"/>
  <c r="S108" i="21" s="1"/>
  <c r="G108" i="21"/>
  <c r="AH107" i="21"/>
  <c r="Y107" i="21"/>
  <c r="M107" i="21"/>
  <c r="J107" i="21"/>
  <c r="G107" i="21"/>
  <c r="AH106" i="21"/>
  <c r="Y106" i="21"/>
  <c r="X106" i="21" s="1"/>
  <c r="M106" i="21"/>
  <c r="J106" i="21"/>
  <c r="Q106" i="21" s="1"/>
  <c r="S106" i="21" s="1"/>
  <c r="G106" i="21"/>
  <c r="AH102" i="21"/>
  <c r="Y102" i="21"/>
  <c r="X102" i="21" s="1"/>
  <c r="M102" i="21"/>
  <c r="J102" i="21"/>
  <c r="G102" i="21"/>
  <c r="AH101" i="21"/>
  <c r="Y101" i="21"/>
  <c r="X101" i="21" s="1"/>
  <c r="M101" i="21"/>
  <c r="J101" i="21"/>
  <c r="Q101" i="21" s="1"/>
  <c r="S101" i="21" s="1"/>
  <c r="G101" i="21"/>
  <c r="AH100" i="21"/>
  <c r="Y100" i="21"/>
  <c r="M100" i="21"/>
  <c r="J100" i="21"/>
  <c r="G100" i="21"/>
  <c r="AH99" i="21"/>
  <c r="Y99" i="21"/>
  <c r="X99" i="21" s="1"/>
  <c r="M99" i="21"/>
  <c r="J99" i="21"/>
  <c r="Q99" i="21" s="1"/>
  <c r="S99" i="21" s="1"/>
  <c r="G99" i="21"/>
  <c r="AH98" i="21"/>
  <c r="Y98" i="21"/>
  <c r="X98" i="21" s="1"/>
  <c r="M98" i="21"/>
  <c r="J98" i="21"/>
  <c r="G98" i="21"/>
  <c r="AH97" i="21"/>
  <c r="Y97" i="21"/>
  <c r="X97" i="21" s="1"/>
  <c r="M97" i="21"/>
  <c r="J97" i="21"/>
  <c r="Q97" i="21" s="1"/>
  <c r="S97" i="21" s="1"/>
  <c r="G97" i="21"/>
  <c r="AH96" i="21"/>
  <c r="Y96" i="21"/>
  <c r="M96" i="21"/>
  <c r="J96" i="21"/>
  <c r="G96" i="21"/>
  <c r="AH95" i="21"/>
  <c r="Y95" i="21"/>
  <c r="X95" i="21" s="1"/>
  <c r="M95" i="21"/>
  <c r="J95" i="21"/>
  <c r="Q95" i="21" s="1"/>
  <c r="S95" i="21" s="1"/>
  <c r="G95" i="21"/>
  <c r="AH94" i="21"/>
  <c r="Y94" i="21"/>
  <c r="X94" i="21" s="1"/>
  <c r="M94" i="21"/>
  <c r="J94" i="21"/>
  <c r="G94" i="21"/>
  <c r="AH93" i="21"/>
  <c r="Y93" i="21"/>
  <c r="X93" i="21" s="1"/>
  <c r="M93" i="21"/>
  <c r="J93" i="21"/>
  <c r="Q93" i="21" s="1"/>
  <c r="S93" i="21" s="1"/>
  <c r="G93" i="21"/>
  <c r="AH92" i="21"/>
  <c r="Y92" i="21"/>
  <c r="M92" i="21"/>
  <c r="J92" i="21"/>
  <c r="G92" i="21"/>
  <c r="AH91" i="21"/>
  <c r="Y91" i="21"/>
  <c r="X91" i="21" s="1"/>
  <c r="M91" i="21"/>
  <c r="J91" i="21"/>
  <c r="G91" i="21"/>
  <c r="AH90" i="21"/>
  <c r="Y90" i="21"/>
  <c r="M90" i="21"/>
  <c r="J90" i="21"/>
  <c r="G90" i="21"/>
  <c r="AH88" i="21"/>
  <c r="Y88" i="21"/>
  <c r="M88" i="21"/>
  <c r="J88" i="21"/>
  <c r="G88" i="21"/>
  <c r="AH87" i="21"/>
  <c r="Y87" i="21"/>
  <c r="X87" i="21" s="1"/>
  <c r="M87" i="21"/>
  <c r="J87" i="21"/>
  <c r="G87" i="21"/>
  <c r="AH86" i="21"/>
  <c r="Y86" i="21"/>
  <c r="X86" i="21" s="1"/>
  <c r="M86" i="21"/>
  <c r="J86" i="21"/>
  <c r="G86" i="21"/>
  <c r="AH85" i="21"/>
  <c r="Y85" i="21"/>
  <c r="X85" i="21" s="1"/>
  <c r="M85" i="21"/>
  <c r="J85" i="21"/>
  <c r="G85" i="21"/>
  <c r="AH84" i="21"/>
  <c r="Y84" i="21"/>
  <c r="X84" i="21" s="1"/>
  <c r="M84" i="21"/>
  <c r="J84" i="21"/>
  <c r="G84" i="21"/>
  <c r="AH83" i="21"/>
  <c r="Y83" i="21"/>
  <c r="X83" i="21" s="1"/>
  <c r="M83" i="21"/>
  <c r="J83" i="21"/>
  <c r="G83" i="21"/>
  <c r="AH82" i="21"/>
  <c r="Y82" i="21"/>
  <c r="X82" i="21" s="1"/>
  <c r="M82" i="21"/>
  <c r="J82" i="21"/>
  <c r="G82" i="21"/>
  <c r="AH81" i="21"/>
  <c r="Y81" i="21"/>
  <c r="M81" i="21"/>
  <c r="J81" i="21"/>
  <c r="G81" i="21"/>
  <c r="AH80" i="21"/>
  <c r="Y80" i="21"/>
  <c r="M80" i="21"/>
  <c r="J80" i="21"/>
  <c r="G80" i="21"/>
  <c r="AH79" i="21"/>
  <c r="Y79" i="21"/>
  <c r="X79" i="21" s="1"/>
  <c r="M79" i="21"/>
  <c r="J79" i="21"/>
  <c r="G79" i="21"/>
  <c r="AH63" i="21"/>
  <c r="Y63" i="21"/>
  <c r="M63" i="21"/>
  <c r="J63" i="21"/>
  <c r="G63" i="21"/>
  <c r="AH44" i="21"/>
  <c r="Y44" i="21"/>
  <c r="M44" i="21"/>
  <c r="J44" i="21"/>
  <c r="G44" i="21"/>
  <c r="AH43" i="21"/>
  <c r="Y43" i="21"/>
  <c r="M43" i="21"/>
  <c r="J43" i="21"/>
  <c r="G43" i="21"/>
  <c r="AH41" i="21"/>
  <c r="Y41" i="21"/>
  <c r="X41" i="21" s="1"/>
  <c r="M41" i="21"/>
  <c r="J41" i="21"/>
  <c r="G41" i="21"/>
  <c r="AH40" i="21"/>
  <c r="Y40" i="21"/>
  <c r="X40" i="21" s="1"/>
  <c r="M40" i="21"/>
  <c r="J40" i="21"/>
  <c r="G40" i="21"/>
  <c r="AH39" i="21"/>
  <c r="Y39" i="21"/>
  <c r="X39" i="21" s="1"/>
  <c r="M39" i="21"/>
  <c r="J39" i="21"/>
  <c r="G39" i="21"/>
  <c r="AH38" i="21"/>
  <c r="Y38" i="21"/>
  <c r="X38" i="21" s="1"/>
  <c r="M38" i="21"/>
  <c r="J38" i="21"/>
  <c r="G38" i="21"/>
  <c r="AH37" i="21"/>
  <c r="Y37" i="21"/>
  <c r="X37" i="21" s="1"/>
  <c r="M37" i="21"/>
  <c r="J37" i="21"/>
  <c r="G37" i="21"/>
  <c r="AH36" i="21"/>
  <c r="Y36" i="21"/>
  <c r="X36" i="21" s="1"/>
  <c r="M36" i="21"/>
  <c r="J36" i="21"/>
  <c r="G36" i="21"/>
  <c r="AH35" i="21"/>
  <c r="Y35" i="21"/>
  <c r="X35" i="21" s="1"/>
  <c r="M35" i="21"/>
  <c r="J35" i="21"/>
  <c r="G35" i="21"/>
  <c r="AH34" i="21"/>
  <c r="Y34" i="21"/>
  <c r="X34" i="21" s="1"/>
  <c r="M34" i="21"/>
  <c r="J34" i="21"/>
  <c r="G34" i="21"/>
  <c r="AH33" i="21"/>
  <c r="Y33" i="21"/>
  <c r="X33" i="21" s="1"/>
  <c r="M33" i="21"/>
  <c r="J33" i="21"/>
  <c r="G33" i="21"/>
  <c r="AH31" i="21"/>
  <c r="Y31" i="21"/>
  <c r="X31" i="21" s="1"/>
  <c r="M31" i="21"/>
  <c r="J31" i="21"/>
  <c r="G31" i="21"/>
  <c r="AH30" i="21"/>
  <c r="Y30" i="21"/>
  <c r="X30" i="21" s="1"/>
  <c r="M30" i="21"/>
  <c r="J30" i="21"/>
  <c r="G30" i="21"/>
  <c r="AH29" i="21"/>
  <c r="Y29" i="21"/>
  <c r="X29" i="21" s="1"/>
  <c r="M29" i="21"/>
  <c r="J29" i="21"/>
  <c r="G29" i="21"/>
  <c r="AH24" i="21"/>
  <c r="Y24" i="21"/>
  <c r="M24" i="21"/>
  <c r="J24" i="21"/>
  <c r="G24" i="21"/>
  <c r="AH20" i="21"/>
  <c r="Y20" i="21"/>
  <c r="X20" i="21" s="1"/>
  <c r="M20" i="21"/>
  <c r="J20" i="21"/>
  <c r="G20" i="21"/>
  <c r="AH19" i="21"/>
  <c r="Y19" i="21"/>
  <c r="X19" i="21" s="1"/>
  <c r="M19" i="21"/>
  <c r="J19" i="21"/>
  <c r="G19" i="21"/>
  <c r="AH18" i="21"/>
  <c r="M18" i="21"/>
  <c r="J18" i="21"/>
  <c r="G18" i="21"/>
  <c r="M17" i="21"/>
  <c r="J17" i="21"/>
  <c r="G17" i="21"/>
  <c r="AH16" i="21"/>
  <c r="Y16" i="21"/>
  <c r="X16" i="21" s="1"/>
  <c r="M16" i="21"/>
  <c r="J16" i="21"/>
  <c r="G16" i="21"/>
  <c r="AH11" i="21"/>
  <c r="Y11" i="21"/>
  <c r="X11" i="21" s="1"/>
  <c r="M11" i="21"/>
  <c r="J11" i="21"/>
  <c r="Q11" i="21" s="1"/>
  <c r="G11" i="21"/>
  <c r="AH10" i="21"/>
  <c r="Y10" i="21"/>
  <c r="X10" i="21" s="1"/>
  <c r="M10" i="21"/>
  <c r="J10" i="21"/>
  <c r="Q10" i="21" s="1"/>
  <c r="G10" i="21"/>
  <c r="AH9" i="21"/>
  <c r="Y9" i="21"/>
  <c r="X9" i="21" s="1"/>
  <c r="M9" i="21"/>
  <c r="J9" i="21"/>
  <c r="G9" i="21"/>
  <c r="AH8" i="21"/>
  <c r="Y8" i="21"/>
  <c r="X8" i="21" s="1"/>
  <c r="M8" i="21"/>
  <c r="J8" i="21"/>
  <c r="G8" i="21"/>
  <c r="AH6" i="21"/>
  <c r="M6" i="21"/>
  <c r="J6" i="21"/>
  <c r="G6" i="21"/>
  <c r="M5" i="21"/>
  <c r="J5" i="21"/>
  <c r="G5" i="21"/>
  <c r="G8" i="11"/>
  <c r="J8" i="11"/>
  <c r="N8" i="11" s="1"/>
  <c r="X8" i="11"/>
  <c r="Y8" i="11"/>
  <c r="AF8" i="11"/>
  <c r="AH8" i="11"/>
  <c r="Z8" i="11" s="1"/>
  <c r="G9" i="11"/>
  <c r="J9" i="11"/>
  <c r="X9" i="11"/>
  <c r="Y9" i="11"/>
  <c r="AF9" i="11"/>
  <c r="AH9" i="11"/>
  <c r="Z9" i="11" s="1"/>
  <c r="G10" i="11"/>
  <c r="J10" i="11"/>
  <c r="N10" i="11" s="1"/>
  <c r="X10" i="11"/>
  <c r="Y10" i="11"/>
  <c r="AF10" i="11"/>
  <c r="AH10" i="11"/>
  <c r="Z10" i="11" s="1"/>
  <c r="G11" i="11"/>
  <c r="J11" i="11"/>
  <c r="X11" i="11"/>
  <c r="Y11" i="11"/>
  <c r="AF11" i="11"/>
  <c r="AH11" i="11"/>
  <c r="Z11" i="11" s="1"/>
  <c r="G12" i="11"/>
  <c r="J12" i="11"/>
  <c r="N12" i="11" s="1"/>
  <c r="X12" i="11"/>
  <c r="Y12" i="11"/>
  <c r="Z12" i="11"/>
  <c r="AF12" i="11"/>
  <c r="AH12" i="11"/>
  <c r="G13" i="11"/>
  <c r="J13" i="11"/>
  <c r="X13" i="11"/>
  <c r="Y13" i="11"/>
  <c r="AF13" i="11"/>
  <c r="AH13" i="11"/>
  <c r="Z13" i="11" s="1"/>
  <c r="H19" i="11"/>
  <c r="J19" i="11"/>
  <c r="N19" i="11" s="1"/>
  <c r="Y19" i="11"/>
  <c r="X19" i="11" s="1"/>
  <c r="AF19" i="11"/>
  <c r="AH19" i="11"/>
  <c r="H20" i="11"/>
  <c r="J20" i="11"/>
  <c r="Y20" i="11"/>
  <c r="X20" i="11" s="1"/>
  <c r="AF20" i="11"/>
  <c r="AH20" i="11"/>
  <c r="Z20" i="11" s="1"/>
  <c r="X35" i="22" l="1"/>
  <c r="Y40" i="22"/>
  <c r="S52" i="22"/>
  <c r="R52" i="22"/>
  <c r="X27" i="22"/>
  <c r="X30" i="22" s="1"/>
  <c r="Y30" i="22"/>
  <c r="Y113" i="22"/>
  <c r="Q41" i="22"/>
  <c r="S41" i="22" s="1"/>
  <c r="S44" i="22" s="1"/>
  <c r="J44" i="22"/>
  <c r="Q66" i="22"/>
  <c r="J71" i="22"/>
  <c r="X98" i="22"/>
  <c r="X103" i="22" s="1"/>
  <c r="Y103" i="22"/>
  <c r="S115" i="22"/>
  <c r="R115" i="22"/>
  <c r="AF103" i="22"/>
  <c r="J18" i="22"/>
  <c r="Q19" i="22"/>
  <c r="J21" i="22"/>
  <c r="J30" i="22"/>
  <c r="M40" i="22"/>
  <c r="J65" i="22"/>
  <c r="M89" i="22"/>
  <c r="Q104" i="22"/>
  <c r="S104" i="22" s="1"/>
  <c r="J113" i="22"/>
  <c r="M34" i="22"/>
  <c r="X41" i="22"/>
  <c r="X44" i="22" s="1"/>
  <c r="Y44" i="22"/>
  <c r="S51" i="22"/>
  <c r="R51" i="22"/>
  <c r="J78" i="22"/>
  <c r="X66" i="22"/>
  <c r="X71" i="22" s="1"/>
  <c r="Y71" i="22"/>
  <c r="M97" i="22"/>
  <c r="J103" i="22"/>
  <c r="AF18" i="22"/>
  <c r="AF71" i="22"/>
  <c r="AG97" i="22"/>
  <c r="X82" i="22"/>
  <c r="X90" i="22"/>
  <c r="X97" i="22" s="1"/>
  <c r="X19" i="22"/>
  <c r="Y21" i="22"/>
  <c r="Y65" i="22"/>
  <c r="S121" i="22"/>
  <c r="R121" i="22"/>
  <c r="X72" i="22"/>
  <c r="X78" i="22" s="1"/>
  <c r="Y78" i="22"/>
  <c r="M119" i="22"/>
  <c r="J40" i="22"/>
  <c r="Q82" i="22"/>
  <c r="J89" i="22"/>
  <c r="S107" i="22"/>
  <c r="R107" i="22"/>
  <c r="J34" i="22"/>
  <c r="M44" i="22"/>
  <c r="M71" i="22"/>
  <c r="Q90" i="22"/>
  <c r="J97" i="22"/>
  <c r="Y119" i="22"/>
  <c r="AF65" i="22"/>
  <c r="AF113" i="22"/>
  <c r="AF78" i="22"/>
  <c r="AE97" i="22"/>
  <c r="AH87" i="22"/>
  <c r="Q87" i="22"/>
  <c r="R87" i="22" s="1"/>
  <c r="AF87" i="22"/>
  <c r="AF89" i="22" s="1"/>
  <c r="Y87" i="22"/>
  <c r="X87" i="22" s="1"/>
  <c r="Q92" i="22"/>
  <c r="R92" i="22" s="1"/>
  <c r="Y92" i="22"/>
  <c r="X92" i="22" s="1"/>
  <c r="L130" i="22"/>
  <c r="Q130" i="22"/>
  <c r="Z131" i="22"/>
  <c r="Z130" i="22"/>
  <c r="S131" i="22"/>
  <c r="L131" i="22"/>
  <c r="L117" i="22"/>
  <c r="L114" i="22"/>
  <c r="L116" i="22"/>
  <c r="L118" i="22"/>
  <c r="Z114" i="22"/>
  <c r="Q116" i="22"/>
  <c r="S117" i="22"/>
  <c r="Z117" i="22"/>
  <c r="Q114" i="22"/>
  <c r="L115" i="22"/>
  <c r="S118" i="22"/>
  <c r="Z118" i="22"/>
  <c r="Z115" i="22"/>
  <c r="AH116" i="22"/>
  <c r="Z116" i="22" s="1"/>
  <c r="L98" i="22"/>
  <c r="X114" i="22"/>
  <c r="X119" i="22" s="1"/>
  <c r="Z96" i="22"/>
  <c r="Z121" i="22"/>
  <c r="L100" i="22"/>
  <c r="L102" i="22"/>
  <c r="Q98" i="22"/>
  <c r="Z101" i="22"/>
  <c r="Q102" i="22"/>
  <c r="R102" i="22" s="1"/>
  <c r="Z93" i="22"/>
  <c r="Z99" i="22"/>
  <c r="Q100" i="22"/>
  <c r="R100" i="22" s="1"/>
  <c r="L53" i="22"/>
  <c r="L72" i="22"/>
  <c r="S99" i="22"/>
  <c r="S101" i="22"/>
  <c r="L99" i="22"/>
  <c r="L101" i="22"/>
  <c r="Z98" i="22"/>
  <c r="Z100" i="22"/>
  <c r="Z102" i="22"/>
  <c r="L104" i="22"/>
  <c r="Z90" i="22"/>
  <c r="Z94" i="22"/>
  <c r="Z91" i="22"/>
  <c r="Z95" i="22"/>
  <c r="S90" i="22"/>
  <c r="S94" i="22"/>
  <c r="S93" i="22"/>
  <c r="S96" i="22"/>
  <c r="S91" i="22"/>
  <c r="S95" i="22"/>
  <c r="L73" i="22"/>
  <c r="L90" i="22"/>
  <c r="L91" i="22"/>
  <c r="L92" i="22"/>
  <c r="L93" i="22"/>
  <c r="L94" i="22"/>
  <c r="L95" i="22"/>
  <c r="L96" i="22"/>
  <c r="L77" i="22"/>
  <c r="Q72" i="22"/>
  <c r="Z56" i="22"/>
  <c r="L76" i="22"/>
  <c r="Z74" i="22"/>
  <c r="Q76" i="22"/>
  <c r="R76" i="22" s="1"/>
  <c r="Z72" i="22"/>
  <c r="L50" i="22"/>
  <c r="L74" i="22"/>
  <c r="L75" i="22"/>
  <c r="Z76" i="22"/>
  <c r="S77" i="22"/>
  <c r="S75" i="22"/>
  <c r="S73" i="22"/>
  <c r="Z66" i="22"/>
  <c r="Z67" i="22"/>
  <c r="Z68" i="22"/>
  <c r="Z69" i="22"/>
  <c r="Z70" i="22"/>
  <c r="Z73" i="22"/>
  <c r="Z75" i="22"/>
  <c r="Z77" i="22"/>
  <c r="S74" i="22"/>
  <c r="L112" i="22"/>
  <c r="L52" i="22"/>
  <c r="S66" i="22"/>
  <c r="S67" i="22"/>
  <c r="S68" i="22"/>
  <c r="S69" i="22"/>
  <c r="S70" i="22"/>
  <c r="L47" i="22"/>
  <c r="L66" i="22"/>
  <c r="L67" i="22"/>
  <c r="L68" i="22"/>
  <c r="L69" i="22"/>
  <c r="L70" i="22"/>
  <c r="Z41" i="22"/>
  <c r="Z24" i="22"/>
  <c r="L48" i="22"/>
  <c r="L55" i="22"/>
  <c r="L56" i="22"/>
  <c r="L57" i="22"/>
  <c r="L54" i="22"/>
  <c r="L49" i="22"/>
  <c r="Q50" i="22"/>
  <c r="R50" i="22" s="1"/>
  <c r="Z50" i="22"/>
  <c r="L51" i="22"/>
  <c r="Q53" i="22"/>
  <c r="Q48" i="22"/>
  <c r="R48" i="22" s="1"/>
  <c r="Z48" i="22"/>
  <c r="Q54" i="22"/>
  <c r="S56" i="22"/>
  <c r="Z51" i="22"/>
  <c r="Z52" i="22"/>
  <c r="Z53" i="22"/>
  <c r="Z54" i="22"/>
  <c r="L46" i="22"/>
  <c r="L61" i="22"/>
  <c r="S47" i="22"/>
  <c r="Z47" i="22"/>
  <c r="S49" i="22"/>
  <c r="Z49" i="22"/>
  <c r="S55" i="22"/>
  <c r="Z55" i="22"/>
  <c r="S57" i="22"/>
  <c r="Z57" i="22"/>
  <c r="Z43" i="22"/>
  <c r="Z42" i="22"/>
  <c r="S42" i="22"/>
  <c r="S43" i="22"/>
  <c r="L24" i="22"/>
  <c r="L32" i="22"/>
  <c r="Z32" i="22"/>
  <c r="L41" i="22"/>
  <c r="L42" i="22"/>
  <c r="L43" i="22"/>
  <c r="L27" i="22"/>
  <c r="L45" i="22"/>
  <c r="L60" i="22"/>
  <c r="L64" i="22"/>
  <c r="L85" i="22"/>
  <c r="Q112" i="22"/>
  <c r="R112" i="22" s="1"/>
  <c r="S33" i="22"/>
  <c r="Z31" i="22"/>
  <c r="Z33" i="22"/>
  <c r="L83" i="22"/>
  <c r="L121" i="22"/>
  <c r="Q23" i="22"/>
  <c r="R23" i="22" s="1"/>
  <c r="L31" i="22"/>
  <c r="L34" i="22" s="1"/>
  <c r="X31" i="22"/>
  <c r="X34" i="22" s="1"/>
  <c r="Q32" i="22"/>
  <c r="R32" i="22" s="1"/>
  <c r="L33" i="22"/>
  <c r="L28" i="22"/>
  <c r="L87" i="22"/>
  <c r="Q31" i="22"/>
  <c r="L14" i="22"/>
  <c r="Z25" i="22"/>
  <c r="Q27" i="22"/>
  <c r="Q45" i="22"/>
  <c r="Q46" i="22"/>
  <c r="R46" i="22" s="1"/>
  <c r="Q60" i="22"/>
  <c r="R60" i="22" s="1"/>
  <c r="Q61" i="22"/>
  <c r="Q64" i="22"/>
  <c r="R64" i="22" s="1"/>
  <c r="L82" i="22"/>
  <c r="L86" i="22"/>
  <c r="L109" i="22"/>
  <c r="L110" i="22"/>
  <c r="Z110" i="22"/>
  <c r="Z111" i="22"/>
  <c r="L7" i="22"/>
  <c r="L9" i="22"/>
  <c r="Z11" i="22"/>
  <c r="Z105" i="22"/>
  <c r="L84" i="22"/>
  <c r="L88" i="22"/>
  <c r="L107" i="22"/>
  <c r="S109" i="22"/>
  <c r="Q9" i="22"/>
  <c r="S9" i="22" s="1"/>
  <c r="L12" i="22"/>
  <c r="L23" i="22"/>
  <c r="Y23" i="22"/>
  <c r="X23" i="22" s="1"/>
  <c r="Z19" i="22"/>
  <c r="Z6" i="22"/>
  <c r="Q7" i="22"/>
  <c r="S7" i="22" s="1"/>
  <c r="Q24" i="22"/>
  <c r="R24" i="22" s="1"/>
  <c r="L19" i="22"/>
  <c r="Z22" i="22"/>
  <c r="Z15" i="22"/>
  <c r="X22" i="22"/>
  <c r="X26" i="22" s="1"/>
  <c r="Q58" i="22"/>
  <c r="R58" i="22" s="1"/>
  <c r="L58" i="22"/>
  <c r="Z79" i="22"/>
  <c r="X79" i="22"/>
  <c r="X81" i="22" s="1"/>
  <c r="Z80" i="22"/>
  <c r="Q106" i="22"/>
  <c r="R106" i="22" s="1"/>
  <c r="L106" i="22"/>
  <c r="Z107" i="22"/>
  <c r="Z108" i="22"/>
  <c r="X108" i="22"/>
  <c r="X109" i="22"/>
  <c r="Z109" i="22"/>
  <c r="Q14" i="22"/>
  <c r="R14" i="22" s="1"/>
  <c r="Z17" i="22"/>
  <c r="S28" i="22"/>
  <c r="L62" i="22"/>
  <c r="Q62" i="22"/>
  <c r="R62" i="22" s="1"/>
  <c r="X104" i="22"/>
  <c r="Z104" i="22"/>
  <c r="S111" i="22"/>
  <c r="Z120" i="22"/>
  <c r="Z122" i="22" s="1"/>
  <c r="L133" i="22"/>
  <c r="X13" i="22"/>
  <c r="Z13" i="22"/>
  <c r="L29" i="22"/>
  <c r="Q29" i="22"/>
  <c r="R29" i="22" s="1"/>
  <c r="Q59" i="22"/>
  <c r="R59" i="22" s="1"/>
  <c r="L59" i="22"/>
  <c r="X106" i="22"/>
  <c r="Z106" i="22"/>
  <c r="X133" i="22"/>
  <c r="AH5" i="22"/>
  <c r="L20" i="22"/>
  <c r="Q20" i="22"/>
  <c r="R20" i="22" s="1"/>
  <c r="Z36" i="22"/>
  <c r="X37" i="22"/>
  <c r="Z37" i="22"/>
  <c r="Z38" i="22"/>
  <c r="L63" i="22"/>
  <c r="Q63" i="22"/>
  <c r="R63" i="22" s="1"/>
  <c r="Q120" i="22"/>
  <c r="L120" i="22"/>
  <c r="L122" i="22" s="1"/>
  <c r="X128" i="22"/>
  <c r="Z128" i="22"/>
  <c r="L16" i="22"/>
  <c r="Q16" i="22"/>
  <c r="R16" i="22" s="1"/>
  <c r="X12" i="22"/>
  <c r="Z12" i="22"/>
  <c r="Z39" i="22"/>
  <c r="L111" i="22"/>
  <c r="Z112" i="22"/>
  <c r="Q133" i="22"/>
  <c r="L10" i="22"/>
  <c r="Z14" i="22"/>
  <c r="Z35" i="22"/>
  <c r="L128" i="22"/>
  <c r="L8" i="22"/>
  <c r="L15" i="22"/>
  <c r="S13" i="22"/>
  <c r="R13" i="22"/>
  <c r="S11" i="22"/>
  <c r="R11" i="22"/>
  <c r="L11" i="22"/>
  <c r="L13" i="22"/>
  <c r="Z7" i="22"/>
  <c r="Z8" i="22"/>
  <c r="Z9" i="22"/>
  <c r="Z10" i="22"/>
  <c r="Q12" i="22"/>
  <c r="L6" i="22"/>
  <c r="S15" i="22"/>
  <c r="Z16" i="22"/>
  <c r="Q6" i="22"/>
  <c r="R8" i="22"/>
  <c r="R10" i="22"/>
  <c r="Q22" i="22"/>
  <c r="L22" i="22"/>
  <c r="Q38" i="22"/>
  <c r="R38" i="22" s="1"/>
  <c r="L38" i="22"/>
  <c r="X45" i="22"/>
  <c r="Z45" i="22"/>
  <c r="L80" i="22"/>
  <c r="Q80" i="22"/>
  <c r="R80" i="22" s="1"/>
  <c r="Q5" i="22"/>
  <c r="L5" i="22"/>
  <c r="Q25" i="22"/>
  <c r="R25" i="22" s="1"/>
  <c r="L25" i="22"/>
  <c r="Z28" i="22"/>
  <c r="Q35" i="22"/>
  <c r="L35" i="22"/>
  <c r="Q39" i="22"/>
  <c r="R39" i="22" s="1"/>
  <c r="L39" i="22"/>
  <c r="X46" i="22"/>
  <c r="Z46" i="22"/>
  <c r="Z59" i="22"/>
  <c r="X61" i="22"/>
  <c r="Z61" i="22"/>
  <c r="Z27" i="22"/>
  <c r="Z29" i="22"/>
  <c r="Q36" i="22"/>
  <c r="R36" i="22" s="1"/>
  <c r="L36" i="22"/>
  <c r="X58" i="22"/>
  <c r="Z58" i="22"/>
  <c r="Z60" i="22"/>
  <c r="X62" i="22"/>
  <c r="Z62" i="22"/>
  <c r="Z64" i="22"/>
  <c r="L17" i="22"/>
  <c r="Q17" i="22"/>
  <c r="Z20" i="22"/>
  <c r="X20" i="22"/>
  <c r="Q37" i="22"/>
  <c r="R37" i="22" s="1"/>
  <c r="L37" i="22"/>
  <c r="X63" i="22"/>
  <c r="Z63" i="22"/>
  <c r="L79" i="22"/>
  <c r="L81" i="22" s="1"/>
  <c r="Q79" i="22"/>
  <c r="Y5" i="22"/>
  <c r="Y18" i="22" s="1"/>
  <c r="S82" i="22"/>
  <c r="Z82" i="22"/>
  <c r="S83" i="22"/>
  <c r="Z83" i="22"/>
  <c r="S84" i="22"/>
  <c r="Z84" i="22"/>
  <c r="S85" i="22"/>
  <c r="Z85" i="22"/>
  <c r="S86" i="22"/>
  <c r="Z86" i="22"/>
  <c r="S88" i="22"/>
  <c r="Z88" i="22"/>
  <c r="Q105" i="22"/>
  <c r="R105" i="22" s="1"/>
  <c r="L105" i="22"/>
  <c r="Q108" i="22"/>
  <c r="R108" i="22" s="1"/>
  <c r="L108" i="22"/>
  <c r="S110" i="22"/>
  <c r="Z133" i="22"/>
  <c r="X120" i="22"/>
  <c r="X122" i="22" s="1"/>
  <c r="Y5" i="21"/>
  <c r="X5" i="21" s="1"/>
  <c r="AH17" i="21"/>
  <c r="AH5" i="21"/>
  <c r="J7" i="21"/>
  <c r="Y17" i="21"/>
  <c r="X17" i="21" s="1"/>
  <c r="AE7" i="21"/>
  <c r="Y6" i="21"/>
  <c r="X6" i="21" s="1"/>
  <c r="M7" i="21"/>
  <c r="Y18" i="21"/>
  <c r="X18" i="21" s="1"/>
  <c r="AF7" i="21"/>
  <c r="L115" i="21"/>
  <c r="L75" i="21"/>
  <c r="L127" i="21"/>
  <c r="X48" i="21"/>
  <c r="Q125" i="21"/>
  <c r="Z125" i="21"/>
  <c r="Z126" i="21"/>
  <c r="L125" i="21"/>
  <c r="L126" i="21"/>
  <c r="L74" i="21"/>
  <c r="L103" i="21"/>
  <c r="Z115" i="21"/>
  <c r="X125" i="21"/>
  <c r="L114" i="21"/>
  <c r="Z114" i="21"/>
  <c r="Z105" i="21"/>
  <c r="Q114" i="21"/>
  <c r="Z22" i="21"/>
  <c r="L48" i="21"/>
  <c r="Z127" i="21"/>
  <c r="Z104" i="21"/>
  <c r="X114" i="21"/>
  <c r="L70" i="21"/>
  <c r="L64" i="21"/>
  <c r="L66" i="21"/>
  <c r="Z46" i="21"/>
  <c r="Q48" i="21"/>
  <c r="Z48" i="21"/>
  <c r="L67" i="21"/>
  <c r="L78" i="21"/>
  <c r="Z103" i="21"/>
  <c r="Z54" i="21"/>
  <c r="Q64" i="21"/>
  <c r="Z78" i="21"/>
  <c r="Z77" i="21"/>
  <c r="Q103" i="21"/>
  <c r="S103" i="21" s="1"/>
  <c r="L22" i="21"/>
  <c r="X54" i="21"/>
  <c r="Z61" i="21"/>
  <c r="Q78" i="21"/>
  <c r="L104" i="21"/>
  <c r="L105" i="21"/>
  <c r="L73" i="21"/>
  <c r="L76" i="21"/>
  <c r="Z58" i="21"/>
  <c r="Z75" i="21"/>
  <c r="L68" i="21"/>
  <c r="L71" i="21"/>
  <c r="S77" i="21"/>
  <c r="S72" i="21"/>
  <c r="Z66" i="21"/>
  <c r="Z70" i="21"/>
  <c r="Z73" i="21"/>
  <c r="Z74" i="21"/>
  <c r="L65" i="21"/>
  <c r="Q67" i="21"/>
  <c r="L69" i="21"/>
  <c r="Q71" i="21"/>
  <c r="L72" i="21"/>
  <c r="S73" i="21"/>
  <c r="Q74" i="21"/>
  <c r="S74" i="21" s="1"/>
  <c r="Q75" i="21"/>
  <c r="L77" i="21"/>
  <c r="Z76" i="21"/>
  <c r="Z72" i="21"/>
  <c r="S76" i="21"/>
  <c r="S65" i="21"/>
  <c r="Z65" i="21"/>
  <c r="Z67" i="21"/>
  <c r="S69" i="21"/>
  <c r="Z69" i="21"/>
  <c r="Z71" i="21"/>
  <c r="Z57" i="21"/>
  <c r="Z64" i="21"/>
  <c r="S66" i="21"/>
  <c r="S68" i="21"/>
  <c r="Z68" i="21"/>
  <c r="S70" i="21"/>
  <c r="L52" i="21"/>
  <c r="Z56" i="21"/>
  <c r="Z60" i="21"/>
  <c r="L50" i="21"/>
  <c r="X56" i="21"/>
  <c r="X60" i="21"/>
  <c r="S60" i="21"/>
  <c r="S61" i="21"/>
  <c r="L51" i="21"/>
  <c r="L60" i="21"/>
  <c r="L61" i="21"/>
  <c r="X50" i="21"/>
  <c r="S56" i="21"/>
  <c r="S57" i="21"/>
  <c r="S58" i="21"/>
  <c r="Q50" i="21"/>
  <c r="Z50" i="21"/>
  <c r="Z51" i="21"/>
  <c r="Z52" i="21"/>
  <c r="L56" i="21"/>
  <c r="L57" i="21"/>
  <c r="L58" i="21"/>
  <c r="S54" i="21"/>
  <c r="L27" i="21"/>
  <c r="L54" i="21"/>
  <c r="S46" i="21"/>
  <c r="L46" i="21"/>
  <c r="Z27" i="21"/>
  <c r="Z26" i="21"/>
  <c r="L28" i="21"/>
  <c r="Z28" i="21"/>
  <c r="L95" i="21"/>
  <c r="Q22" i="21"/>
  <c r="S26" i="21"/>
  <c r="L25" i="21"/>
  <c r="L26" i="21"/>
  <c r="Z25" i="21"/>
  <c r="X22" i="21"/>
  <c r="Z33" i="21"/>
  <c r="L19" i="21"/>
  <c r="Z123" i="21"/>
  <c r="Z95" i="21"/>
  <c r="L16" i="21"/>
  <c r="L131" i="21"/>
  <c r="Z91" i="21"/>
  <c r="Z93" i="21"/>
  <c r="Z14" i="21"/>
  <c r="L17" i="21"/>
  <c r="L18" i="21"/>
  <c r="L20" i="21"/>
  <c r="Z118" i="21"/>
  <c r="L130" i="21"/>
  <c r="L8" i="21"/>
  <c r="Z34" i="21"/>
  <c r="Z36" i="21"/>
  <c r="Z106" i="21"/>
  <c r="Z110" i="21"/>
  <c r="L9" i="21"/>
  <c r="L31" i="21"/>
  <c r="Z13" i="21"/>
  <c r="S13" i="21"/>
  <c r="S14" i="21"/>
  <c r="L13" i="21"/>
  <c r="L14" i="21"/>
  <c r="Q16" i="21"/>
  <c r="Q17" i="21"/>
  <c r="S17" i="21" s="1"/>
  <c r="Q18" i="21"/>
  <c r="S18" i="21" s="1"/>
  <c r="Q19" i="21"/>
  <c r="S19" i="21" s="1"/>
  <c r="Q20" i="21"/>
  <c r="S20" i="21" s="1"/>
  <c r="Q130" i="21"/>
  <c r="S130" i="21" s="1"/>
  <c r="Q131" i="21"/>
  <c r="S131" i="21" s="1"/>
  <c r="L133" i="21"/>
  <c r="L134" i="21"/>
  <c r="L135" i="21"/>
  <c r="X147" i="21"/>
  <c r="Z30" i="21"/>
  <c r="Z97" i="21"/>
  <c r="Z101" i="21"/>
  <c r="Z151" i="21"/>
  <c r="Z84" i="21"/>
  <c r="Z86" i="21"/>
  <c r="L106" i="21"/>
  <c r="Z11" i="21"/>
  <c r="Z41" i="21"/>
  <c r="Z35" i="21"/>
  <c r="Z38" i="21"/>
  <c r="Q8" i="21"/>
  <c r="Q9" i="21"/>
  <c r="Z37" i="21"/>
  <c r="Z40" i="21"/>
  <c r="L93" i="21"/>
  <c r="Z94" i="21"/>
  <c r="L99" i="21"/>
  <c r="L108" i="21"/>
  <c r="L112" i="21"/>
  <c r="Z112" i="21"/>
  <c r="Z120" i="21"/>
  <c r="Z83" i="21"/>
  <c r="Z99" i="21"/>
  <c r="Z108" i="21"/>
  <c r="Z119" i="21"/>
  <c r="L29" i="21"/>
  <c r="L97" i="21"/>
  <c r="L101" i="21"/>
  <c r="Z102" i="21"/>
  <c r="L110" i="21"/>
  <c r="S11" i="21"/>
  <c r="X24" i="21"/>
  <c r="Q43" i="21"/>
  <c r="L43" i="21"/>
  <c r="Z80" i="21"/>
  <c r="X80" i="21"/>
  <c r="Q94" i="21"/>
  <c r="L94" i="21"/>
  <c r="Q102" i="21"/>
  <c r="L102" i="21"/>
  <c r="L129" i="21"/>
  <c r="Q129" i="21"/>
  <c r="L10" i="21"/>
  <c r="L11" i="21"/>
  <c r="Z63" i="21"/>
  <c r="Z85" i="21"/>
  <c r="X96" i="21"/>
  <c r="Z96" i="21"/>
  <c r="Q100" i="21"/>
  <c r="L100" i="21"/>
  <c r="X107" i="21"/>
  <c r="Z107" i="21"/>
  <c r="Q111" i="21"/>
  <c r="L111" i="21"/>
  <c r="Z122" i="21"/>
  <c r="S135" i="21"/>
  <c r="Z143" i="21"/>
  <c r="Q149" i="21"/>
  <c r="L149" i="21"/>
  <c r="Z10" i="21"/>
  <c r="Z24" i="21"/>
  <c r="Q44" i="21"/>
  <c r="L44" i="21"/>
  <c r="Z81" i="21"/>
  <c r="X81" i="21"/>
  <c r="Z82" i="21"/>
  <c r="Z88" i="21"/>
  <c r="X88" i="21"/>
  <c r="Q98" i="21"/>
  <c r="L98" i="21"/>
  <c r="Z98" i="21"/>
  <c r="Q109" i="21"/>
  <c r="L109" i="21"/>
  <c r="Z109" i="21"/>
  <c r="L136" i="21"/>
  <c r="Q136" i="21"/>
  <c r="Q145" i="21"/>
  <c r="L145" i="21"/>
  <c r="Z145" i="21"/>
  <c r="X151" i="21"/>
  <c r="Z152" i="21"/>
  <c r="X63" i="21"/>
  <c r="Q91" i="21"/>
  <c r="L91" i="21"/>
  <c r="Q96" i="21"/>
  <c r="L96" i="21"/>
  <c r="X100" i="21"/>
  <c r="Z100" i="21"/>
  <c r="Q107" i="21"/>
  <c r="L107" i="21"/>
  <c r="X111" i="21"/>
  <c r="Z111" i="21"/>
  <c r="Q132" i="21"/>
  <c r="L132" i="21"/>
  <c r="X143" i="21"/>
  <c r="L24" i="21"/>
  <c r="Z29" i="21"/>
  <c r="Z39" i="21"/>
  <c r="Z79" i="21"/>
  <c r="Z87" i="21"/>
  <c r="Z121" i="21"/>
  <c r="Z129" i="21"/>
  <c r="Z147" i="21"/>
  <c r="Z16" i="21"/>
  <c r="Z19" i="21"/>
  <c r="Z20" i="21"/>
  <c r="L30" i="21"/>
  <c r="Z31" i="21"/>
  <c r="Z117" i="21"/>
  <c r="Q6" i="21"/>
  <c r="L6" i="21"/>
  <c r="Z8" i="21"/>
  <c r="Z9" i="21"/>
  <c r="Q5" i="21"/>
  <c r="L5" i="21"/>
  <c r="L7" i="21" s="1"/>
  <c r="S10" i="21"/>
  <c r="Q35" i="21"/>
  <c r="L35" i="21"/>
  <c r="Q39" i="21"/>
  <c r="L39" i="21"/>
  <c r="X43" i="21"/>
  <c r="Z43" i="21"/>
  <c r="L63" i="21"/>
  <c r="Q63" i="21"/>
  <c r="L82" i="21"/>
  <c r="Q82" i="21"/>
  <c r="L86" i="21"/>
  <c r="Q86" i="21"/>
  <c r="Z131" i="21"/>
  <c r="X131" i="21"/>
  <c r="S133" i="21"/>
  <c r="Q24" i="21"/>
  <c r="Q29" i="21"/>
  <c r="Q30" i="21"/>
  <c r="Q31" i="21"/>
  <c r="Q36" i="21"/>
  <c r="L36" i="21"/>
  <c r="Q40" i="21"/>
  <c r="L40" i="21"/>
  <c r="X44" i="21"/>
  <c r="Z44" i="21"/>
  <c r="L79" i="21"/>
  <c r="Q79" i="21"/>
  <c r="L83" i="21"/>
  <c r="Q83" i="21"/>
  <c r="L87" i="21"/>
  <c r="Q87" i="21"/>
  <c r="X90" i="21"/>
  <c r="Z90" i="21"/>
  <c r="Z149" i="21"/>
  <c r="X149" i="21"/>
  <c r="Q33" i="21"/>
  <c r="L33" i="21"/>
  <c r="Q37" i="21"/>
  <c r="L37" i="21"/>
  <c r="Q41" i="21"/>
  <c r="L41" i="21"/>
  <c r="L80" i="21"/>
  <c r="Q80" i="21"/>
  <c r="L84" i="21"/>
  <c r="Q84" i="21"/>
  <c r="L88" i="21"/>
  <c r="Q88" i="21"/>
  <c r="Q90" i="21"/>
  <c r="L90" i="21"/>
  <c r="X92" i="21"/>
  <c r="Z92" i="21"/>
  <c r="Q34" i="21"/>
  <c r="L34" i="21"/>
  <c r="Q38" i="21"/>
  <c r="L38" i="21"/>
  <c r="L81" i="21"/>
  <c r="Q81" i="21"/>
  <c r="L85" i="21"/>
  <c r="Q85" i="21"/>
  <c r="L92" i="21"/>
  <c r="Q92" i="21"/>
  <c r="Z136" i="21"/>
  <c r="X136" i="21"/>
  <c r="Q117" i="21"/>
  <c r="L117" i="21"/>
  <c r="Q120" i="21"/>
  <c r="L120" i="21"/>
  <c r="Q121" i="21"/>
  <c r="L121" i="21"/>
  <c r="Z132" i="21"/>
  <c r="X132" i="21"/>
  <c r="S134" i="21"/>
  <c r="Q143" i="21"/>
  <c r="L143" i="21"/>
  <c r="Z135" i="21"/>
  <c r="X135" i="21"/>
  <c r="Q151" i="21"/>
  <c r="L151" i="21"/>
  <c r="Q152" i="21"/>
  <c r="L152" i="21"/>
  <c r="Q118" i="21"/>
  <c r="L118" i="21"/>
  <c r="Q122" i="21"/>
  <c r="L122" i="21"/>
  <c r="Z133" i="21"/>
  <c r="X133" i="21"/>
  <c r="L147" i="21"/>
  <c r="Q147" i="21"/>
  <c r="Q119" i="21"/>
  <c r="L119" i="21"/>
  <c r="Q123" i="21"/>
  <c r="L123" i="21"/>
  <c r="Z130" i="21"/>
  <c r="X130" i="21"/>
  <c r="Z134" i="21"/>
  <c r="X134" i="21"/>
  <c r="O12" i="11"/>
  <c r="M12" i="11"/>
  <c r="L12" i="11" s="1"/>
  <c r="O10" i="11"/>
  <c r="M10" i="11" s="1"/>
  <c r="L10" i="11" s="1"/>
  <c r="O8" i="11"/>
  <c r="M8" i="11"/>
  <c r="N13" i="11"/>
  <c r="Q12" i="11"/>
  <c r="N11" i="11"/>
  <c r="Q10" i="11"/>
  <c r="N9" i="11"/>
  <c r="Q8" i="11"/>
  <c r="L8" i="11"/>
  <c r="Z19" i="11"/>
  <c r="Q13" i="11"/>
  <c r="Q11" i="11"/>
  <c r="Q9" i="11"/>
  <c r="O19" i="11"/>
  <c r="M19" i="11" s="1"/>
  <c r="L19" i="11" s="1"/>
  <c r="N20" i="11"/>
  <c r="Q19" i="11"/>
  <c r="Q20" i="11"/>
  <c r="AG6" i="18"/>
  <c r="AE6" i="18"/>
  <c r="AD6" i="18"/>
  <c r="AC6" i="18"/>
  <c r="AB6" i="18"/>
  <c r="AA6" i="18"/>
  <c r="W6" i="18"/>
  <c r="V6" i="18"/>
  <c r="U6" i="18"/>
  <c r="T6" i="18"/>
  <c r="P6" i="18"/>
  <c r="O6" i="18"/>
  <c r="N6" i="18"/>
  <c r="K6" i="18"/>
  <c r="AG8" i="18"/>
  <c r="AE8" i="18"/>
  <c r="AD8" i="18"/>
  <c r="AC8" i="18"/>
  <c r="AB8" i="18"/>
  <c r="AA8" i="18"/>
  <c r="W8" i="18"/>
  <c r="V8" i="18"/>
  <c r="U8" i="18"/>
  <c r="T8" i="18"/>
  <c r="P8" i="18"/>
  <c r="O8" i="18"/>
  <c r="N8" i="18"/>
  <c r="K8" i="18"/>
  <c r="AG14" i="18"/>
  <c r="AE14" i="18"/>
  <c r="AD14" i="18"/>
  <c r="AC14" i="18"/>
  <c r="AB14" i="18"/>
  <c r="AA14" i="18"/>
  <c r="W14" i="18"/>
  <c r="V14" i="18"/>
  <c r="U14" i="18"/>
  <c r="T14" i="18"/>
  <c r="P14" i="18"/>
  <c r="O14" i="18"/>
  <c r="N14" i="18"/>
  <c r="K14" i="18"/>
  <c r="I14" i="18"/>
  <c r="AG19" i="18"/>
  <c r="AE19" i="18"/>
  <c r="AD19" i="18"/>
  <c r="AC19" i="18"/>
  <c r="AB19" i="18"/>
  <c r="AA19" i="18"/>
  <c r="W19" i="18"/>
  <c r="V19" i="18"/>
  <c r="U19" i="18"/>
  <c r="T19" i="18"/>
  <c r="P19" i="18"/>
  <c r="O19" i="18"/>
  <c r="N19" i="18"/>
  <c r="K19" i="18"/>
  <c r="AG22" i="18"/>
  <c r="AE22" i="18"/>
  <c r="AD22" i="18"/>
  <c r="AC22" i="18"/>
  <c r="AB22" i="18"/>
  <c r="AA22" i="18"/>
  <c r="W22" i="18"/>
  <c r="V22" i="18"/>
  <c r="U22" i="18"/>
  <c r="T22" i="18"/>
  <c r="P22" i="18"/>
  <c r="O22" i="18"/>
  <c r="N22" i="18"/>
  <c r="K22" i="18"/>
  <c r="AG24" i="18"/>
  <c r="AE24" i="18"/>
  <c r="AD24" i="18"/>
  <c r="AC24" i="18"/>
  <c r="AB24" i="18"/>
  <c r="AA24" i="18"/>
  <c r="W24" i="18"/>
  <c r="V24" i="18"/>
  <c r="U24" i="18"/>
  <c r="T24" i="18"/>
  <c r="P24" i="18"/>
  <c r="O24" i="18"/>
  <c r="N24" i="18"/>
  <c r="K24" i="18"/>
  <c r="AG27" i="18"/>
  <c r="AE27" i="18"/>
  <c r="AD27" i="18"/>
  <c r="AC27" i="18"/>
  <c r="AB27" i="18"/>
  <c r="AA27" i="18"/>
  <c r="W27" i="18"/>
  <c r="V27" i="18"/>
  <c r="U27" i="18"/>
  <c r="T27" i="18"/>
  <c r="P27" i="18"/>
  <c r="O27" i="18"/>
  <c r="N27" i="18"/>
  <c r="K27" i="18"/>
  <c r="AG29" i="18"/>
  <c r="AE29" i="18"/>
  <c r="AD29" i="18"/>
  <c r="AC29" i="18"/>
  <c r="AB29" i="18"/>
  <c r="AA29" i="18"/>
  <c r="W29" i="18"/>
  <c r="V29" i="18"/>
  <c r="U29" i="18"/>
  <c r="T29" i="18"/>
  <c r="P29" i="18"/>
  <c r="O29" i="18"/>
  <c r="N29" i="18"/>
  <c r="K29" i="18"/>
  <c r="AG34" i="18"/>
  <c r="AE34" i="18"/>
  <c r="AD34" i="18"/>
  <c r="AC34" i="18"/>
  <c r="AB34" i="18"/>
  <c r="AA34" i="18"/>
  <c r="W34" i="18"/>
  <c r="V34" i="18"/>
  <c r="U34" i="18"/>
  <c r="T34" i="18"/>
  <c r="P34" i="18"/>
  <c r="O34" i="18"/>
  <c r="N34" i="18"/>
  <c r="K34" i="18"/>
  <c r="AG36" i="18"/>
  <c r="AE36" i="18"/>
  <c r="AD36" i="18"/>
  <c r="AC36" i="18"/>
  <c r="AB36" i="18"/>
  <c r="AA36" i="18"/>
  <c r="W36" i="18"/>
  <c r="V36" i="18"/>
  <c r="U36" i="18"/>
  <c r="T36" i="18"/>
  <c r="P36" i="18"/>
  <c r="O36" i="18"/>
  <c r="N36" i="18"/>
  <c r="K36" i="18"/>
  <c r="AG38" i="18"/>
  <c r="AE38" i="18"/>
  <c r="AD38" i="18"/>
  <c r="AC38" i="18"/>
  <c r="AB38" i="18"/>
  <c r="AA38" i="18"/>
  <c r="W38" i="18"/>
  <c r="V38" i="18"/>
  <c r="U38" i="18"/>
  <c r="T38" i="18"/>
  <c r="P38" i="18"/>
  <c r="O38" i="18"/>
  <c r="N38" i="18"/>
  <c r="K38" i="18"/>
  <c r="AG44" i="18"/>
  <c r="AE44" i="18"/>
  <c r="AD44" i="18"/>
  <c r="AC44" i="18"/>
  <c r="AB44" i="18"/>
  <c r="AA44" i="18"/>
  <c r="W44" i="18"/>
  <c r="V44" i="18"/>
  <c r="U44" i="18"/>
  <c r="T44" i="18"/>
  <c r="P44" i="18"/>
  <c r="O44" i="18"/>
  <c r="N44" i="18"/>
  <c r="K44" i="18"/>
  <c r="AG61" i="18"/>
  <c r="AE61" i="18"/>
  <c r="AD61" i="18"/>
  <c r="AC61" i="18"/>
  <c r="AB61" i="18"/>
  <c r="AA61" i="18"/>
  <c r="W61" i="18"/>
  <c r="V61" i="18"/>
  <c r="U61" i="18"/>
  <c r="T61" i="18"/>
  <c r="P61" i="18"/>
  <c r="O61" i="18"/>
  <c r="N61" i="18"/>
  <c r="K61" i="18"/>
  <c r="AF101" i="10"/>
  <c r="AF5" i="10"/>
  <c r="AF8" i="10"/>
  <c r="AF6" i="10"/>
  <c r="AF80" i="10"/>
  <c r="AF86" i="10"/>
  <c r="AF78" i="10"/>
  <c r="AF70" i="10"/>
  <c r="AF69" i="10"/>
  <c r="AF65" i="10"/>
  <c r="AG103" i="10"/>
  <c r="AE103" i="10"/>
  <c r="AD103" i="10"/>
  <c r="AC103" i="10"/>
  <c r="AB103" i="10"/>
  <c r="AA103" i="10"/>
  <c r="W103" i="10"/>
  <c r="V103" i="10"/>
  <c r="U103" i="10"/>
  <c r="T103" i="10"/>
  <c r="P103" i="10"/>
  <c r="O103" i="10"/>
  <c r="N103" i="10"/>
  <c r="K103" i="10"/>
  <c r="AH102" i="10"/>
  <c r="AF102" i="10"/>
  <c r="Y102" i="10"/>
  <c r="X102" i="10" s="1"/>
  <c r="M102" i="10"/>
  <c r="J102" i="10"/>
  <c r="L102" i="10" s="1"/>
  <c r="G102" i="10"/>
  <c r="AH101" i="10"/>
  <c r="Y101" i="10"/>
  <c r="M101" i="10"/>
  <c r="M103" i="10" s="1"/>
  <c r="J101" i="10"/>
  <c r="J103" i="10" s="1"/>
  <c r="G101" i="10"/>
  <c r="AH81" i="10"/>
  <c r="AF81" i="10"/>
  <c r="Y81" i="10"/>
  <c r="X81" i="10" s="1"/>
  <c r="M81" i="10"/>
  <c r="J81" i="10"/>
  <c r="G81" i="10"/>
  <c r="AH80" i="10"/>
  <c r="Y80" i="10"/>
  <c r="X80" i="10" s="1"/>
  <c r="M80" i="10"/>
  <c r="J80" i="10"/>
  <c r="Q80" i="10" s="1"/>
  <c r="G80" i="10"/>
  <c r="AH79" i="10"/>
  <c r="AF79" i="10"/>
  <c r="Y79" i="10"/>
  <c r="X79" i="10" s="1"/>
  <c r="M79" i="10"/>
  <c r="J79" i="10"/>
  <c r="G79" i="10"/>
  <c r="AH78" i="10"/>
  <c r="Y78" i="10"/>
  <c r="X78" i="10" s="1"/>
  <c r="M78" i="10"/>
  <c r="J78" i="10"/>
  <c r="Q78" i="10" s="1"/>
  <c r="G78" i="10"/>
  <c r="AH77" i="10"/>
  <c r="AF77" i="10"/>
  <c r="Y77" i="10"/>
  <c r="X77" i="10" s="1"/>
  <c r="M77" i="10"/>
  <c r="J77" i="10"/>
  <c r="Q77" i="10" s="1"/>
  <c r="G77" i="10"/>
  <c r="AH76" i="10"/>
  <c r="AF76" i="10"/>
  <c r="Y76" i="10"/>
  <c r="X76" i="10" s="1"/>
  <c r="M76" i="10"/>
  <c r="J76" i="10"/>
  <c r="Q76" i="10" s="1"/>
  <c r="G76" i="10"/>
  <c r="AH75" i="10"/>
  <c r="AF75" i="10"/>
  <c r="Y75" i="10"/>
  <c r="X75" i="10" s="1"/>
  <c r="M75" i="10"/>
  <c r="J75" i="10"/>
  <c r="G75" i="10"/>
  <c r="AH86" i="10"/>
  <c r="Y86" i="10"/>
  <c r="X86" i="10" s="1"/>
  <c r="M86" i="10"/>
  <c r="J86" i="10"/>
  <c r="G86" i="10"/>
  <c r="AH85" i="10"/>
  <c r="AF85" i="10"/>
  <c r="Y85" i="10"/>
  <c r="X85" i="10" s="1"/>
  <c r="M85" i="10"/>
  <c r="J85" i="10"/>
  <c r="Q85" i="10" s="1"/>
  <c r="G85" i="10"/>
  <c r="AH84" i="10"/>
  <c r="AF84" i="10"/>
  <c r="Y84" i="10"/>
  <c r="X84" i="10" s="1"/>
  <c r="M84" i="10"/>
  <c r="J84" i="10"/>
  <c r="G84" i="10"/>
  <c r="AH83" i="10"/>
  <c r="AF83" i="10"/>
  <c r="Y83" i="10"/>
  <c r="X83" i="10" s="1"/>
  <c r="M83" i="10"/>
  <c r="J83" i="10"/>
  <c r="Q83" i="10" s="1"/>
  <c r="G83" i="10"/>
  <c r="AH82" i="10"/>
  <c r="AF82" i="10"/>
  <c r="Y82" i="10"/>
  <c r="X82" i="10" s="1"/>
  <c r="M82" i="10"/>
  <c r="J82" i="10"/>
  <c r="Q82" i="10" s="1"/>
  <c r="G82" i="10"/>
  <c r="AH74" i="10"/>
  <c r="AF74" i="10"/>
  <c r="Y74" i="10"/>
  <c r="X74" i="10" s="1"/>
  <c r="M74" i="10"/>
  <c r="J74" i="10"/>
  <c r="Q74" i="10" s="1"/>
  <c r="G74" i="10"/>
  <c r="AG91" i="10"/>
  <c r="AE91" i="10"/>
  <c r="AD91" i="10"/>
  <c r="AC91" i="10"/>
  <c r="AB91" i="10"/>
  <c r="AA91" i="10"/>
  <c r="W91" i="10"/>
  <c r="V91" i="10"/>
  <c r="U91" i="10"/>
  <c r="T91" i="10"/>
  <c r="P91" i="10"/>
  <c r="O91" i="10"/>
  <c r="N91" i="10"/>
  <c r="K91" i="10"/>
  <c r="I91" i="10"/>
  <c r="AH90" i="10"/>
  <c r="AF90" i="10"/>
  <c r="Y90" i="10"/>
  <c r="X90" i="10" s="1"/>
  <c r="M90" i="10"/>
  <c r="J90" i="10"/>
  <c r="Q90" i="10" s="1"/>
  <c r="S90" i="10" s="1"/>
  <c r="G90" i="10"/>
  <c r="AH89" i="10"/>
  <c r="AF89" i="10"/>
  <c r="Y89" i="10"/>
  <c r="X89" i="10" s="1"/>
  <c r="M89" i="10"/>
  <c r="J89" i="10"/>
  <c r="Q89" i="10" s="1"/>
  <c r="S89" i="10" s="1"/>
  <c r="G89" i="10"/>
  <c r="AH88" i="10"/>
  <c r="AF88" i="10"/>
  <c r="Y88" i="10"/>
  <c r="X88" i="10" s="1"/>
  <c r="M88" i="10"/>
  <c r="J88" i="10"/>
  <c r="Q88" i="10" s="1"/>
  <c r="S88" i="10" s="1"/>
  <c r="G88" i="10"/>
  <c r="AH87" i="10"/>
  <c r="AF87" i="10"/>
  <c r="Y87" i="10"/>
  <c r="X87" i="10" s="1"/>
  <c r="M87" i="10"/>
  <c r="J87" i="10"/>
  <c r="Q87" i="10" s="1"/>
  <c r="S87" i="10" s="1"/>
  <c r="G87" i="10"/>
  <c r="AH73" i="10"/>
  <c r="AF73" i="10"/>
  <c r="Y73" i="10"/>
  <c r="M73" i="10"/>
  <c r="J73" i="10"/>
  <c r="Q73" i="10" s="1"/>
  <c r="S73" i="10" s="1"/>
  <c r="G73" i="10"/>
  <c r="Q18" i="22" l="1"/>
  <c r="R18" i="22" s="1"/>
  <c r="L97" i="22"/>
  <c r="L113" i="22"/>
  <c r="Z40" i="22"/>
  <c r="Z81" i="22"/>
  <c r="Z44" i="22"/>
  <c r="X65" i="22"/>
  <c r="S71" i="22"/>
  <c r="L40" i="22"/>
  <c r="Z34" i="22"/>
  <c r="L103" i="22"/>
  <c r="Q89" i="22"/>
  <c r="R89" i="22" s="1"/>
  <c r="R82" i="22"/>
  <c r="Y89" i="22"/>
  <c r="R19" i="22"/>
  <c r="Q21" i="22"/>
  <c r="R21" i="22" s="1"/>
  <c r="R66" i="22"/>
  <c r="Q71" i="22"/>
  <c r="R71" i="22" s="1"/>
  <c r="L18" i="22"/>
  <c r="Z65" i="22"/>
  <c r="L26" i="22"/>
  <c r="R120" i="22"/>
  <c r="Q122" i="22"/>
  <c r="R122" i="22" s="1"/>
  <c r="L21" i="22"/>
  <c r="Z21" i="22"/>
  <c r="S61" i="22"/>
  <c r="R61" i="22"/>
  <c r="R27" i="22"/>
  <c r="Q30" i="22"/>
  <c r="R30" i="22" s="1"/>
  <c r="L65" i="22"/>
  <c r="L44" i="22"/>
  <c r="S54" i="22"/>
  <c r="R54" i="22"/>
  <c r="Z71" i="22"/>
  <c r="Z78" i="22"/>
  <c r="Z103" i="22"/>
  <c r="R98" i="22"/>
  <c r="Q103" i="22"/>
  <c r="R103" i="22" s="1"/>
  <c r="Q119" i="22"/>
  <c r="R119" i="22" s="1"/>
  <c r="R114" i="22"/>
  <c r="Z119" i="22"/>
  <c r="Y97" i="22"/>
  <c r="Y26" i="22"/>
  <c r="Q44" i="22"/>
  <c r="R44" i="22" s="1"/>
  <c r="R41" i="22"/>
  <c r="Q26" i="22"/>
  <c r="R26" i="22" s="1"/>
  <c r="R22" i="22"/>
  <c r="L30" i="22"/>
  <c r="R72" i="22"/>
  <c r="Q78" i="22"/>
  <c r="R78" i="22" s="1"/>
  <c r="L78" i="22"/>
  <c r="Z30" i="22"/>
  <c r="Z113" i="22"/>
  <c r="L89" i="22"/>
  <c r="Q81" i="22"/>
  <c r="R81" i="22" s="1"/>
  <c r="R79" i="22"/>
  <c r="R35" i="22"/>
  <c r="Q40" i="22"/>
  <c r="R40" i="22" s="1"/>
  <c r="S19" i="22"/>
  <c r="X113" i="22"/>
  <c r="R45" i="22"/>
  <c r="Q65" i="22"/>
  <c r="R65" i="22" s="1"/>
  <c r="R31" i="22"/>
  <c r="Q34" i="22"/>
  <c r="R34" i="22" s="1"/>
  <c r="S53" i="22"/>
  <c r="R53" i="22"/>
  <c r="L71" i="22"/>
  <c r="S116" i="22"/>
  <c r="R116" i="22"/>
  <c r="L119" i="22"/>
  <c r="Q97" i="22"/>
  <c r="R97" i="22" s="1"/>
  <c r="R90" i="22"/>
  <c r="X21" i="22"/>
  <c r="X89" i="22"/>
  <c r="R104" i="22"/>
  <c r="Q113" i="22"/>
  <c r="R113" i="22" s="1"/>
  <c r="X40" i="22"/>
  <c r="S133" i="22"/>
  <c r="S87" i="22"/>
  <c r="S89" i="22" s="1"/>
  <c r="S130" i="22"/>
  <c r="Z87" i="22"/>
  <c r="Z89" i="22" s="1"/>
  <c r="S92" i="22"/>
  <c r="S97" i="22" s="1"/>
  <c r="S102" i="22"/>
  <c r="Z92" i="22"/>
  <c r="Z97" i="22" s="1"/>
  <c r="S120" i="22"/>
  <c r="S122" i="22" s="1"/>
  <c r="S114" i="22"/>
  <c r="S119" i="22" s="1"/>
  <c r="S112" i="22"/>
  <c r="S98" i="22"/>
  <c r="S100" i="22"/>
  <c r="S72" i="22"/>
  <c r="S78" i="22" s="1"/>
  <c r="S76" i="22"/>
  <c r="S106" i="22"/>
  <c r="S48" i="22"/>
  <c r="S46" i="22"/>
  <c r="S50" i="22"/>
  <c r="S58" i="22"/>
  <c r="S27" i="22"/>
  <c r="S60" i="22"/>
  <c r="S23" i="22"/>
  <c r="S31" i="22"/>
  <c r="S32" i="22"/>
  <c r="Z23" i="22"/>
  <c r="Z26" i="22" s="1"/>
  <c r="S62" i="22"/>
  <c r="R9" i="22"/>
  <c r="S64" i="22"/>
  <c r="S45" i="22"/>
  <c r="S16" i="22"/>
  <c r="R7" i="22"/>
  <c r="S14" i="22"/>
  <c r="S24" i="22"/>
  <c r="S63" i="22"/>
  <c r="S20" i="22"/>
  <c r="S29" i="22"/>
  <c r="S59" i="22"/>
  <c r="R12" i="22"/>
  <c r="S12" i="22"/>
  <c r="S6" i="22"/>
  <c r="R6" i="22"/>
  <c r="S36" i="22"/>
  <c r="S25" i="22"/>
  <c r="S38" i="22"/>
  <c r="S22" i="22"/>
  <c r="S26" i="22" s="1"/>
  <c r="S79" i="22"/>
  <c r="S108" i="22"/>
  <c r="Z5" i="22"/>
  <c r="Z18" i="22" s="1"/>
  <c r="X5" i="22"/>
  <c r="X18" i="22" s="1"/>
  <c r="S17" i="22"/>
  <c r="R17" i="22"/>
  <c r="S80" i="22"/>
  <c r="S39" i="22"/>
  <c r="S105" i="22"/>
  <c r="S113" i="22" s="1"/>
  <c r="S37" i="22"/>
  <c r="S35" i="22"/>
  <c r="S5" i="22"/>
  <c r="S18" i="22" s="1"/>
  <c r="R5" i="22"/>
  <c r="X7" i="21"/>
  <c r="Z5" i="21"/>
  <c r="Z17" i="21"/>
  <c r="Z6" i="21"/>
  <c r="Z18" i="21"/>
  <c r="S114" i="21"/>
  <c r="S16" i="21"/>
  <c r="S125" i="21"/>
  <c r="S129" i="21"/>
  <c r="S22" i="21"/>
  <c r="S48" i="21"/>
  <c r="S78" i="21"/>
  <c r="S64" i="21"/>
  <c r="S75" i="21"/>
  <c r="S71" i="21"/>
  <c r="S67" i="21"/>
  <c r="S50" i="21"/>
  <c r="S43" i="21"/>
  <c r="S8" i="21"/>
  <c r="S145" i="21"/>
  <c r="S91" i="21"/>
  <c r="S9" i="21"/>
  <c r="S107" i="21"/>
  <c r="S96" i="21"/>
  <c r="S136" i="21"/>
  <c r="S109" i="21"/>
  <c r="S111" i="21"/>
  <c r="S100" i="21"/>
  <c r="S102" i="21"/>
  <c r="S132" i="21"/>
  <c r="S44" i="21"/>
  <c r="S149" i="21"/>
  <c r="S98" i="21"/>
  <c r="S94" i="21"/>
  <c r="S123" i="21"/>
  <c r="S152" i="21"/>
  <c r="S151" i="21"/>
  <c r="S85" i="21"/>
  <c r="S34" i="21"/>
  <c r="S37" i="21"/>
  <c r="S30" i="21"/>
  <c r="S122" i="21"/>
  <c r="S143" i="21"/>
  <c r="S121" i="21"/>
  <c r="S117" i="21"/>
  <c r="S92" i="21"/>
  <c r="S90" i="21"/>
  <c r="S84" i="21"/>
  <c r="S87" i="21"/>
  <c r="S79" i="21"/>
  <c r="S36" i="21"/>
  <c r="S29" i="21"/>
  <c r="S86" i="21"/>
  <c r="S63" i="21"/>
  <c r="S35" i="21"/>
  <c r="S6" i="21"/>
  <c r="R6" i="21"/>
  <c r="S119" i="21"/>
  <c r="S81" i="21"/>
  <c r="S38" i="21"/>
  <c r="S41" i="21"/>
  <c r="S33" i="21"/>
  <c r="S24" i="21"/>
  <c r="S5" i="21"/>
  <c r="R5" i="21"/>
  <c r="S147" i="21"/>
  <c r="S118" i="21"/>
  <c r="S120" i="21"/>
  <c r="S88" i="21"/>
  <c r="S80" i="21"/>
  <c r="S83" i="21"/>
  <c r="S40" i="21"/>
  <c r="S31" i="21"/>
  <c r="S82" i="21"/>
  <c r="S39" i="21"/>
  <c r="R9" i="11"/>
  <c r="S9" i="11"/>
  <c r="S10" i="11"/>
  <c r="R10" i="11"/>
  <c r="R11" i="11"/>
  <c r="S11" i="11"/>
  <c r="M11" i="11"/>
  <c r="L11" i="11" s="1"/>
  <c r="O11" i="11"/>
  <c r="R13" i="11"/>
  <c r="S13" i="11"/>
  <c r="M9" i="11"/>
  <c r="L9" i="11" s="1"/>
  <c r="O9" i="11"/>
  <c r="O13" i="11"/>
  <c r="M13" i="11" s="1"/>
  <c r="L13" i="11" s="1"/>
  <c r="S8" i="11"/>
  <c r="R8" i="11"/>
  <c r="S12" i="11"/>
  <c r="R12" i="11"/>
  <c r="O20" i="11"/>
  <c r="M20" i="11" s="1"/>
  <c r="L20" i="11" s="1"/>
  <c r="R20" i="11"/>
  <c r="S20" i="11"/>
  <c r="S19" i="11"/>
  <c r="R19" i="11"/>
  <c r="Y103" i="10"/>
  <c r="AF103" i="10"/>
  <c r="L79" i="10"/>
  <c r="L81" i="10"/>
  <c r="Z81" i="10"/>
  <c r="L74" i="10"/>
  <c r="Z75" i="10"/>
  <c r="Q101" i="10"/>
  <c r="Z101" i="10"/>
  <c r="X101" i="10"/>
  <c r="X103" i="10" s="1"/>
  <c r="Q102" i="10"/>
  <c r="Z102" i="10"/>
  <c r="L101" i="10"/>
  <c r="L103" i="10" s="1"/>
  <c r="Z73" i="10"/>
  <c r="L75" i="10"/>
  <c r="M91" i="10"/>
  <c r="L84" i="10"/>
  <c r="L86" i="10"/>
  <c r="L77" i="10"/>
  <c r="Q75" i="10"/>
  <c r="L83" i="10"/>
  <c r="L80" i="10"/>
  <c r="Z82" i="10"/>
  <c r="L78" i="10"/>
  <c r="Z79" i="10"/>
  <c r="Q81" i="10"/>
  <c r="L76" i="10"/>
  <c r="Z77" i="10"/>
  <c r="Q79" i="10"/>
  <c r="S78" i="10"/>
  <c r="S76" i="10"/>
  <c r="S80" i="10"/>
  <c r="L85" i="10"/>
  <c r="S79" i="10"/>
  <c r="S81" i="10"/>
  <c r="Q84" i="10"/>
  <c r="Z84" i="10"/>
  <c r="S77" i="10"/>
  <c r="L82" i="10"/>
  <c r="Q86" i="10"/>
  <c r="Z86" i="10"/>
  <c r="Z76" i="10"/>
  <c r="Z78" i="10"/>
  <c r="Z80" i="10"/>
  <c r="S82" i="10"/>
  <c r="Y91" i="10"/>
  <c r="Z88" i="10"/>
  <c r="Z89" i="10"/>
  <c r="Z90" i="10"/>
  <c r="AF91" i="10"/>
  <c r="Z87" i="10"/>
  <c r="S74" i="10"/>
  <c r="Z74" i="10"/>
  <c r="S83" i="10"/>
  <c r="Z83" i="10"/>
  <c r="S85" i="10"/>
  <c r="Z85" i="10"/>
  <c r="X73" i="10"/>
  <c r="X91" i="10" s="1"/>
  <c r="L73" i="10"/>
  <c r="L87" i="10"/>
  <c r="L88" i="10"/>
  <c r="L89" i="10"/>
  <c r="L90" i="10"/>
  <c r="J91" i="10"/>
  <c r="J5" i="18"/>
  <c r="J6" i="18" s="1"/>
  <c r="M13" i="18"/>
  <c r="I19" i="18"/>
  <c r="I44" i="18"/>
  <c r="I38" i="18"/>
  <c r="I36" i="18"/>
  <c r="I34" i="18"/>
  <c r="I29" i="18"/>
  <c r="I27" i="18"/>
  <c r="I24" i="18"/>
  <c r="I22" i="18"/>
  <c r="I8" i="18"/>
  <c r="I6" i="18"/>
  <c r="AH52" i="18"/>
  <c r="AF52" i="18"/>
  <c r="Y52" i="18"/>
  <c r="X52" i="18" s="1"/>
  <c r="M52" i="18"/>
  <c r="J52" i="18"/>
  <c r="G52" i="18"/>
  <c r="AH51" i="18"/>
  <c r="AF51" i="18"/>
  <c r="Y51" i="18"/>
  <c r="X51" i="18" s="1"/>
  <c r="M51" i="18"/>
  <c r="J51" i="18"/>
  <c r="G51" i="18"/>
  <c r="AH50" i="18"/>
  <c r="AF50" i="18"/>
  <c r="Y50" i="18"/>
  <c r="X50" i="18" s="1"/>
  <c r="M50" i="18"/>
  <c r="J50" i="18"/>
  <c r="Q50" i="18" s="1"/>
  <c r="G50" i="18"/>
  <c r="AH49" i="18"/>
  <c r="AF49" i="18"/>
  <c r="Y49" i="18"/>
  <c r="X49" i="18" s="1"/>
  <c r="M49" i="18"/>
  <c r="J49" i="18"/>
  <c r="G49" i="18"/>
  <c r="AH48" i="18"/>
  <c r="AF48" i="18"/>
  <c r="Y48" i="18"/>
  <c r="X48" i="18" s="1"/>
  <c r="M48" i="18"/>
  <c r="J48" i="18"/>
  <c r="G48" i="18"/>
  <c r="AH47" i="18"/>
  <c r="AF47" i="18"/>
  <c r="Y47" i="18"/>
  <c r="X47" i="18" s="1"/>
  <c r="M47" i="18"/>
  <c r="J47" i="18"/>
  <c r="Q47" i="18" s="1"/>
  <c r="G47" i="18"/>
  <c r="AH46" i="18"/>
  <c r="AF46" i="18"/>
  <c r="Y46" i="18"/>
  <c r="X46" i="18" s="1"/>
  <c r="M46" i="18"/>
  <c r="J46" i="18"/>
  <c r="Q46" i="18" s="1"/>
  <c r="G46" i="18"/>
  <c r="AH40" i="18"/>
  <c r="AF40" i="18"/>
  <c r="Y40" i="18"/>
  <c r="X40" i="18" s="1"/>
  <c r="M40" i="18"/>
  <c r="J40" i="18"/>
  <c r="Q40" i="18" s="1"/>
  <c r="G40" i="18"/>
  <c r="AH41" i="18"/>
  <c r="AF41" i="18"/>
  <c r="Y41" i="18"/>
  <c r="X41" i="18" s="1"/>
  <c r="M41" i="18"/>
  <c r="J41" i="18"/>
  <c r="G41" i="18"/>
  <c r="AH37" i="18"/>
  <c r="AF37" i="18"/>
  <c r="AF38" i="18" s="1"/>
  <c r="Y37" i="18"/>
  <c r="Y38" i="18" s="1"/>
  <c r="M37" i="18"/>
  <c r="M38" i="18" s="1"/>
  <c r="J37" i="18"/>
  <c r="J38" i="18" s="1"/>
  <c r="G37" i="18"/>
  <c r="AH28" i="18"/>
  <c r="AF28" i="18"/>
  <c r="AF29" i="18" s="1"/>
  <c r="Y28" i="18"/>
  <c r="Y29" i="18" s="1"/>
  <c r="M28" i="18"/>
  <c r="M29" i="18" s="1"/>
  <c r="J28" i="18"/>
  <c r="J29" i="18" s="1"/>
  <c r="G28" i="18"/>
  <c r="AH18" i="18"/>
  <c r="AF18" i="18"/>
  <c r="Y18" i="18"/>
  <c r="X18" i="18" s="1"/>
  <c r="M18" i="18"/>
  <c r="J18" i="18"/>
  <c r="Q18" i="18" s="1"/>
  <c r="G18" i="18"/>
  <c r="AH17" i="18"/>
  <c r="AF17" i="18"/>
  <c r="Y17" i="18"/>
  <c r="X17" i="18" s="1"/>
  <c r="M17" i="18"/>
  <c r="J17" i="18"/>
  <c r="Q17" i="18" s="1"/>
  <c r="G17" i="18"/>
  <c r="AH16" i="18"/>
  <c r="AF16" i="18"/>
  <c r="Y16" i="18"/>
  <c r="X16" i="18" s="1"/>
  <c r="M16" i="18"/>
  <c r="J16" i="18"/>
  <c r="Q16" i="18" s="1"/>
  <c r="G16" i="18"/>
  <c r="AH15" i="18"/>
  <c r="AF15" i="18"/>
  <c r="Y15" i="18"/>
  <c r="M15" i="18"/>
  <c r="J15" i="18"/>
  <c r="G15" i="18"/>
  <c r="I61" i="18"/>
  <c r="AH60" i="18"/>
  <c r="AF60" i="18"/>
  <c r="Y60" i="18"/>
  <c r="X60" i="18" s="1"/>
  <c r="M60" i="18"/>
  <c r="J60" i="18"/>
  <c r="G60" i="18"/>
  <c r="AH59" i="18"/>
  <c r="AF59" i="18"/>
  <c r="Y59" i="18"/>
  <c r="X59" i="18" s="1"/>
  <c r="M59" i="18"/>
  <c r="J59" i="18"/>
  <c r="G59" i="18"/>
  <c r="AH58" i="18"/>
  <c r="AF58" i="18"/>
  <c r="Y58" i="18"/>
  <c r="X58" i="18" s="1"/>
  <c r="M58" i="18"/>
  <c r="J58" i="18"/>
  <c r="G58" i="18"/>
  <c r="AH57" i="18"/>
  <c r="AF57" i="18"/>
  <c r="Y57" i="18"/>
  <c r="X57" i="18" s="1"/>
  <c r="M57" i="18"/>
  <c r="J57" i="18"/>
  <c r="G57" i="18"/>
  <c r="AH56" i="18"/>
  <c r="AF56" i="18"/>
  <c r="Y56" i="18"/>
  <c r="X56" i="18" s="1"/>
  <c r="M56" i="18"/>
  <c r="J56" i="18"/>
  <c r="G56" i="18"/>
  <c r="AH55" i="18"/>
  <c r="AF55" i="18"/>
  <c r="Y55" i="18"/>
  <c r="X55" i="18" s="1"/>
  <c r="M55" i="18"/>
  <c r="J55" i="18"/>
  <c r="G55" i="18"/>
  <c r="AH54" i="18"/>
  <c r="AF54" i="18"/>
  <c r="Y54" i="18"/>
  <c r="X54" i="18" s="1"/>
  <c r="M54" i="18"/>
  <c r="J54" i="18"/>
  <c r="G54" i="18"/>
  <c r="AH53" i="18"/>
  <c r="AF53" i="18"/>
  <c r="Y53" i="18"/>
  <c r="X53" i="18" s="1"/>
  <c r="M53" i="18"/>
  <c r="J53" i="18"/>
  <c r="G53" i="18"/>
  <c r="AH45" i="18"/>
  <c r="AF45" i="18"/>
  <c r="Y45" i="18"/>
  <c r="M45" i="18"/>
  <c r="J45" i="18"/>
  <c r="G45" i="18"/>
  <c r="AH43" i="18"/>
  <c r="AF43" i="18"/>
  <c r="Y43" i="18"/>
  <c r="X43" i="18" s="1"/>
  <c r="M43" i="18"/>
  <c r="J43" i="18"/>
  <c r="Q43" i="18" s="1"/>
  <c r="G43" i="18"/>
  <c r="AH42" i="18"/>
  <c r="AF42" i="18"/>
  <c r="Y42" i="18"/>
  <c r="X42" i="18" s="1"/>
  <c r="M42" i="18"/>
  <c r="J42" i="18"/>
  <c r="Q42" i="18" s="1"/>
  <c r="G42" i="18"/>
  <c r="AH39" i="18"/>
  <c r="AF39" i="18"/>
  <c r="Y39" i="18"/>
  <c r="M39" i="18"/>
  <c r="J39" i="18"/>
  <c r="G39" i="18"/>
  <c r="AH35" i="18"/>
  <c r="AF35" i="18"/>
  <c r="AF36" i="18" s="1"/>
  <c r="Y35" i="18"/>
  <c r="Y36" i="18" s="1"/>
  <c r="M35" i="18"/>
  <c r="M36" i="18" s="1"/>
  <c r="J35" i="18"/>
  <c r="J36" i="18" s="1"/>
  <c r="G35" i="18"/>
  <c r="AH33" i="18"/>
  <c r="AF33" i="18"/>
  <c r="Y33" i="18"/>
  <c r="M33" i="18"/>
  <c r="J33" i="18"/>
  <c r="Q33" i="18" s="1"/>
  <c r="G33" i="18"/>
  <c r="AH32" i="18"/>
  <c r="AF32" i="18"/>
  <c r="Y32" i="18"/>
  <c r="X32" i="18" s="1"/>
  <c r="M32" i="18"/>
  <c r="J32" i="18"/>
  <c r="Q32" i="18" s="1"/>
  <c r="G32" i="18"/>
  <c r="AH31" i="18"/>
  <c r="AF31" i="18"/>
  <c r="Y31" i="18"/>
  <c r="X31" i="18" s="1"/>
  <c r="M31" i="18"/>
  <c r="J31" i="18"/>
  <c r="Q31" i="18" s="1"/>
  <c r="G31" i="18"/>
  <c r="AH30" i="18"/>
  <c r="AF30" i="18"/>
  <c r="Y30" i="18"/>
  <c r="M30" i="18"/>
  <c r="J30" i="18"/>
  <c r="G30" i="18"/>
  <c r="AH26" i="18"/>
  <c r="AF26" i="18"/>
  <c r="Y26" i="18"/>
  <c r="X26" i="18" s="1"/>
  <c r="M26" i="18"/>
  <c r="J26" i="18"/>
  <c r="G26" i="18"/>
  <c r="AH25" i="18"/>
  <c r="AF25" i="18"/>
  <c r="Y25" i="18"/>
  <c r="M25" i="18"/>
  <c r="J25" i="18"/>
  <c r="G25" i="18"/>
  <c r="AH23" i="18"/>
  <c r="AF23" i="18"/>
  <c r="AF24" i="18" s="1"/>
  <c r="Y23" i="18"/>
  <c r="Y24" i="18" s="1"/>
  <c r="M23" i="18"/>
  <c r="M24" i="18" s="1"/>
  <c r="J23" i="18"/>
  <c r="J24" i="18" s="1"/>
  <c r="G23" i="18"/>
  <c r="AH21" i="18"/>
  <c r="AF21" i="18"/>
  <c r="Y21" i="18"/>
  <c r="X21" i="18" s="1"/>
  <c r="M21" i="18"/>
  <c r="J21" i="18"/>
  <c r="G21" i="18"/>
  <c r="AH20" i="18"/>
  <c r="AF20" i="18"/>
  <c r="Y20" i="18"/>
  <c r="M20" i="18"/>
  <c r="J20" i="18"/>
  <c r="G20" i="18"/>
  <c r="AH13" i="18"/>
  <c r="AF13" i="18"/>
  <c r="Y13" i="18"/>
  <c r="X13" i="18" s="1"/>
  <c r="J13" i="18"/>
  <c r="G13" i="18"/>
  <c r="AH12" i="18"/>
  <c r="AF12" i="18"/>
  <c r="Y12" i="18"/>
  <c r="X12" i="18" s="1"/>
  <c r="M12" i="18"/>
  <c r="J12" i="18"/>
  <c r="G12" i="18"/>
  <c r="AH11" i="18"/>
  <c r="AF11" i="18"/>
  <c r="Y11" i="18"/>
  <c r="X11" i="18" s="1"/>
  <c r="M11" i="18"/>
  <c r="J11" i="18"/>
  <c r="Q11" i="18" s="1"/>
  <c r="G11" i="18"/>
  <c r="AH10" i="18"/>
  <c r="AF10" i="18"/>
  <c r="Y10" i="18"/>
  <c r="X10" i="18" s="1"/>
  <c r="M10" i="18"/>
  <c r="J10" i="18"/>
  <c r="Q10" i="18" s="1"/>
  <c r="S10" i="18" s="1"/>
  <c r="G10" i="18"/>
  <c r="AH9" i="18"/>
  <c r="AF9" i="18"/>
  <c r="Y9" i="18"/>
  <c r="M9" i="18"/>
  <c r="J9" i="18"/>
  <c r="G9" i="18"/>
  <c r="AH7" i="18"/>
  <c r="AF7" i="18"/>
  <c r="AF8" i="18" s="1"/>
  <c r="Y7" i="18"/>
  <c r="Y8" i="18" s="1"/>
  <c r="M7" i="18"/>
  <c r="M8" i="18" s="1"/>
  <c r="J7" i="18"/>
  <c r="J8" i="18" s="1"/>
  <c r="G7" i="18"/>
  <c r="AH5" i="18"/>
  <c r="AF5" i="18"/>
  <c r="AF6" i="18" s="1"/>
  <c r="Y5" i="18"/>
  <c r="Y6" i="18" s="1"/>
  <c r="M5" i="18"/>
  <c r="M6" i="18" s="1"/>
  <c r="G5" i="18"/>
  <c r="AF20" i="10"/>
  <c r="AF18" i="10"/>
  <c r="AG100" i="10"/>
  <c r="AE100" i="10"/>
  <c r="AD100" i="10"/>
  <c r="AC100" i="10"/>
  <c r="AB100" i="10"/>
  <c r="AA100" i="10"/>
  <c r="W100" i="10"/>
  <c r="V100" i="10"/>
  <c r="U100" i="10"/>
  <c r="T100" i="10"/>
  <c r="P100" i="10"/>
  <c r="O100" i="10"/>
  <c r="N100" i="10"/>
  <c r="K100" i="10"/>
  <c r="J99" i="10"/>
  <c r="J100" i="10" s="1"/>
  <c r="J97" i="10"/>
  <c r="J98" i="10" s="1"/>
  <c r="I100" i="10"/>
  <c r="AH99" i="10"/>
  <c r="AF99" i="10"/>
  <c r="AF100" i="10" s="1"/>
  <c r="Y99" i="10"/>
  <c r="X99" i="10" s="1"/>
  <c r="X100" i="10" s="1"/>
  <c r="M99" i="10"/>
  <c r="M100" i="10" s="1"/>
  <c r="Q99" i="10"/>
  <c r="Q100" i="10" s="1"/>
  <c r="G99" i="10"/>
  <c r="AH58" i="10"/>
  <c r="AG59" i="10"/>
  <c r="AE59" i="10"/>
  <c r="AD59" i="10"/>
  <c r="AC59" i="10"/>
  <c r="AB59" i="10"/>
  <c r="AA59" i="10"/>
  <c r="W59" i="10"/>
  <c r="V59" i="10"/>
  <c r="U59" i="10"/>
  <c r="T59" i="10"/>
  <c r="P59" i="10"/>
  <c r="O59" i="10"/>
  <c r="N59" i="10"/>
  <c r="K59" i="10"/>
  <c r="I59" i="10"/>
  <c r="AG38" i="10"/>
  <c r="AE38" i="10"/>
  <c r="AD38" i="10"/>
  <c r="AC38" i="10"/>
  <c r="AB38" i="10"/>
  <c r="AA38" i="10"/>
  <c r="W38" i="10"/>
  <c r="V38" i="10"/>
  <c r="U38" i="10"/>
  <c r="T38" i="10"/>
  <c r="P38" i="10"/>
  <c r="O38" i="10"/>
  <c r="N38" i="10"/>
  <c r="K38" i="10"/>
  <c r="I38" i="10"/>
  <c r="AG32" i="10"/>
  <c r="AE32" i="10"/>
  <c r="AD32" i="10"/>
  <c r="AC32" i="10"/>
  <c r="AB32" i="10"/>
  <c r="AA32" i="10"/>
  <c r="W32" i="10"/>
  <c r="V32" i="10"/>
  <c r="U32" i="10"/>
  <c r="T32" i="10"/>
  <c r="P32" i="10"/>
  <c r="O32" i="10"/>
  <c r="N32" i="10"/>
  <c r="K32" i="10"/>
  <c r="I32" i="10"/>
  <c r="AG27" i="10"/>
  <c r="AE27" i="10"/>
  <c r="AD27" i="10"/>
  <c r="AC27" i="10"/>
  <c r="AB27" i="10"/>
  <c r="AA27" i="10"/>
  <c r="W27" i="10"/>
  <c r="V27" i="10"/>
  <c r="U27" i="10"/>
  <c r="T27" i="10"/>
  <c r="P27" i="10"/>
  <c r="O27" i="10"/>
  <c r="N27" i="10"/>
  <c r="K27" i="10"/>
  <c r="I27" i="10"/>
  <c r="O64" i="10"/>
  <c r="N64" i="10"/>
  <c r="O49" i="10"/>
  <c r="N49" i="10"/>
  <c r="O46" i="10"/>
  <c r="N46" i="10"/>
  <c r="O44" i="10"/>
  <c r="N44" i="10"/>
  <c r="O40" i="10"/>
  <c r="N40" i="10"/>
  <c r="O29" i="10"/>
  <c r="N29" i="10"/>
  <c r="O24" i="10"/>
  <c r="N24" i="10"/>
  <c r="O22" i="10"/>
  <c r="N22" i="10"/>
  <c r="O9" i="10"/>
  <c r="N9" i="10"/>
  <c r="O7" i="10"/>
  <c r="N7" i="10"/>
  <c r="I7" i="10"/>
  <c r="I64" i="10"/>
  <c r="I49" i="10"/>
  <c r="I46" i="10"/>
  <c r="I44" i="10"/>
  <c r="I40" i="10"/>
  <c r="I29" i="10"/>
  <c r="I24" i="10"/>
  <c r="I22" i="10"/>
  <c r="I9" i="10"/>
  <c r="AH61" i="10"/>
  <c r="AF61" i="10"/>
  <c r="Y61" i="10"/>
  <c r="X61" i="10" s="1"/>
  <c r="M61" i="10"/>
  <c r="J61" i="10"/>
  <c r="G61" i="10"/>
  <c r="AF58" i="10"/>
  <c r="Y58" i="10"/>
  <c r="X58" i="10" s="1"/>
  <c r="M58" i="10"/>
  <c r="J58" i="10"/>
  <c r="Q58" i="10" s="1"/>
  <c r="G58" i="10"/>
  <c r="AH57" i="10"/>
  <c r="AF57" i="10"/>
  <c r="Y57" i="10"/>
  <c r="X57" i="10" s="1"/>
  <c r="M57" i="10"/>
  <c r="J57" i="10"/>
  <c r="Q57" i="10" s="1"/>
  <c r="G57" i="10"/>
  <c r="AH56" i="10"/>
  <c r="AF56" i="10"/>
  <c r="Y56" i="10"/>
  <c r="X56" i="10" s="1"/>
  <c r="M56" i="10"/>
  <c r="J56" i="10"/>
  <c r="Q56" i="10" s="1"/>
  <c r="G56" i="10"/>
  <c r="AH55" i="10"/>
  <c r="AF55" i="10"/>
  <c r="Y55" i="10"/>
  <c r="X55" i="10" s="1"/>
  <c r="M55" i="10"/>
  <c r="J55" i="10"/>
  <c r="Q55" i="10" s="1"/>
  <c r="G55" i="10"/>
  <c r="AH54" i="10"/>
  <c r="AF54" i="10"/>
  <c r="Y54" i="10"/>
  <c r="X54" i="10" s="1"/>
  <c r="M54" i="10"/>
  <c r="J54" i="10"/>
  <c r="Q54" i="10" s="1"/>
  <c r="G54" i="10"/>
  <c r="AH53" i="10"/>
  <c r="AF53" i="10"/>
  <c r="Y53" i="10"/>
  <c r="X53" i="10" s="1"/>
  <c r="M53" i="10"/>
  <c r="J53" i="10"/>
  <c r="Q53" i="10" s="1"/>
  <c r="G53" i="10"/>
  <c r="AH52" i="10"/>
  <c r="AF52" i="10"/>
  <c r="Y52" i="10"/>
  <c r="X52" i="10" s="1"/>
  <c r="M52" i="10"/>
  <c r="J52" i="10"/>
  <c r="Q52" i="10" s="1"/>
  <c r="G52" i="10"/>
  <c r="AH51" i="10"/>
  <c r="AF51" i="10"/>
  <c r="Y51" i="10"/>
  <c r="X51" i="10" s="1"/>
  <c r="M51" i="10"/>
  <c r="J51" i="10"/>
  <c r="Q51" i="10" s="1"/>
  <c r="G51" i="10"/>
  <c r="AH50" i="10"/>
  <c r="AF50" i="10"/>
  <c r="Y50" i="10"/>
  <c r="X50" i="10" s="1"/>
  <c r="M50" i="10"/>
  <c r="J50" i="10"/>
  <c r="Q50" i="10" s="1"/>
  <c r="G50" i="10"/>
  <c r="AG46" i="10"/>
  <c r="AE46" i="10"/>
  <c r="AD46" i="10"/>
  <c r="AC46" i="10"/>
  <c r="AB46" i="10"/>
  <c r="AA46" i="10"/>
  <c r="W46" i="10"/>
  <c r="V46" i="10"/>
  <c r="U46" i="10"/>
  <c r="T46" i="10"/>
  <c r="P46" i="10"/>
  <c r="K46" i="10"/>
  <c r="AH45" i="10"/>
  <c r="AF45" i="10"/>
  <c r="AF46" i="10" s="1"/>
  <c r="Y45" i="10"/>
  <c r="Y46" i="10" s="1"/>
  <c r="M45" i="10"/>
  <c r="M46" i="10" s="1"/>
  <c r="J45" i="10"/>
  <c r="J46" i="10" s="1"/>
  <c r="G45" i="10"/>
  <c r="AH37" i="10"/>
  <c r="AF37" i="10"/>
  <c r="Y37" i="10"/>
  <c r="X37" i="10" s="1"/>
  <c r="M37" i="10"/>
  <c r="J37" i="10"/>
  <c r="Q37" i="10" s="1"/>
  <c r="G37" i="10"/>
  <c r="AH36" i="10"/>
  <c r="AF36" i="10"/>
  <c r="Y36" i="10"/>
  <c r="X36" i="10" s="1"/>
  <c r="M36" i="10"/>
  <c r="J36" i="10"/>
  <c r="G36" i="10"/>
  <c r="AH35" i="10"/>
  <c r="AF35" i="10"/>
  <c r="Y35" i="10"/>
  <c r="X35" i="10" s="1"/>
  <c r="M35" i="10"/>
  <c r="J35" i="10"/>
  <c r="Q35" i="10" s="1"/>
  <c r="G35" i="10"/>
  <c r="AH34" i="10"/>
  <c r="AF34" i="10"/>
  <c r="Y34" i="10"/>
  <c r="X34" i="10" s="1"/>
  <c r="M34" i="10"/>
  <c r="J34" i="10"/>
  <c r="Q34" i="10" s="1"/>
  <c r="G34" i="10"/>
  <c r="AH33" i="10"/>
  <c r="AF33" i="10"/>
  <c r="Y33" i="10"/>
  <c r="X33" i="10" s="1"/>
  <c r="M33" i="10"/>
  <c r="J33" i="10"/>
  <c r="Q33" i="10" s="1"/>
  <c r="G33" i="10"/>
  <c r="AH31" i="10"/>
  <c r="AF31" i="10"/>
  <c r="Y31" i="10"/>
  <c r="X31" i="10" s="1"/>
  <c r="M31" i="10"/>
  <c r="J31" i="10"/>
  <c r="Q31" i="10" s="1"/>
  <c r="G31" i="10"/>
  <c r="AH30" i="10"/>
  <c r="AF30" i="10"/>
  <c r="Y30" i="10"/>
  <c r="X30" i="10" s="1"/>
  <c r="M30" i="10"/>
  <c r="J30" i="10"/>
  <c r="Q30" i="10" s="1"/>
  <c r="G30" i="10"/>
  <c r="AH26" i="10"/>
  <c r="AF26" i="10"/>
  <c r="Y26" i="10"/>
  <c r="X26" i="10" s="1"/>
  <c r="M26" i="10"/>
  <c r="J26" i="10"/>
  <c r="G26" i="10"/>
  <c r="AH25" i="10"/>
  <c r="AF25" i="10"/>
  <c r="Y25" i="10"/>
  <c r="X25" i="10" s="1"/>
  <c r="M25" i="10"/>
  <c r="J25" i="10"/>
  <c r="G25" i="10"/>
  <c r="AH16" i="10"/>
  <c r="AF16" i="10"/>
  <c r="Y16" i="10"/>
  <c r="X16" i="10" s="1"/>
  <c r="M16" i="10"/>
  <c r="J16" i="10"/>
  <c r="Q16" i="10" s="1"/>
  <c r="G16" i="10"/>
  <c r="AH15" i="10"/>
  <c r="AF15" i="10"/>
  <c r="Y15" i="10"/>
  <c r="X15" i="10" s="1"/>
  <c r="M15" i="10"/>
  <c r="J15" i="10"/>
  <c r="Q15" i="10" s="1"/>
  <c r="G15" i="10"/>
  <c r="AG22" i="10"/>
  <c r="AE22" i="10"/>
  <c r="AD22" i="10"/>
  <c r="AC22" i="10"/>
  <c r="AB22" i="10"/>
  <c r="AA22" i="10"/>
  <c r="W22" i="10"/>
  <c r="V22" i="10"/>
  <c r="U22" i="10"/>
  <c r="T22" i="10"/>
  <c r="P22" i="10"/>
  <c r="K22" i="10"/>
  <c r="AH21" i="10"/>
  <c r="AF21" i="10"/>
  <c r="Y21" i="10"/>
  <c r="X21" i="10" s="1"/>
  <c r="M21" i="10"/>
  <c r="J21" i="10"/>
  <c r="Q21" i="10" s="1"/>
  <c r="G21" i="10"/>
  <c r="AH20" i="10"/>
  <c r="Y20" i="10"/>
  <c r="X20" i="10" s="1"/>
  <c r="M20" i="10"/>
  <c r="J20" i="10"/>
  <c r="Q20" i="10" s="1"/>
  <c r="G20" i="10"/>
  <c r="AH19" i="10"/>
  <c r="AF19" i="10"/>
  <c r="Y19" i="10"/>
  <c r="X19" i="10" s="1"/>
  <c r="M19" i="10"/>
  <c r="J19" i="10"/>
  <c r="Q19" i="10" s="1"/>
  <c r="G19" i="10"/>
  <c r="AH18" i="10"/>
  <c r="Y18" i="10"/>
  <c r="X18" i="10" s="1"/>
  <c r="M18" i="10"/>
  <c r="J18" i="10"/>
  <c r="Q18" i="10" s="1"/>
  <c r="G18" i="10"/>
  <c r="AH17" i="10"/>
  <c r="AF17" i="10"/>
  <c r="Y17" i="10"/>
  <c r="X17" i="10" s="1"/>
  <c r="M17" i="10"/>
  <c r="J17" i="10"/>
  <c r="Q17" i="10" s="1"/>
  <c r="G17" i="10"/>
  <c r="AH14" i="10"/>
  <c r="AF14" i="10"/>
  <c r="Y14" i="10"/>
  <c r="X14" i="10" s="1"/>
  <c r="M14" i="10"/>
  <c r="J14" i="10"/>
  <c r="Q14" i="10" s="1"/>
  <c r="G14" i="10"/>
  <c r="AH13" i="10"/>
  <c r="AF13" i="10"/>
  <c r="Y13" i="10"/>
  <c r="X13" i="10" s="1"/>
  <c r="M13" i="10"/>
  <c r="J13" i="10"/>
  <c r="Q13" i="10" s="1"/>
  <c r="G13" i="10"/>
  <c r="AH12" i="10"/>
  <c r="AF12" i="10"/>
  <c r="Y12" i="10"/>
  <c r="X12" i="10" s="1"/>
  <c r="M12" i="10"/>
  <c r="J12" i="10"/>
  <c r="Q12" i="10" s="1"/>
  <c r="G12" i="10"/>
  <c r="AH11" i="10"/>
  <c r="AF11" i="10"/>
  <c r="Y11" i="10"/>
  <c r="X11" i="10" s="1"/>
  <c r="M11" i="10"/>
  <c r="J11" i="10"/>
  <c r="Q11" i="10" s="1"/>
  <c r="G11" i="10"/>
  <c r="AH10" i="10"/>
  <c r="AF10" i="10"/>
  <c r="Y10" i="10"/>
  <c r="M10" i="10"/>
  <c r="J10" i="10"/>
  <c r="Q10" i="10" s="1"/>
  <c r="G10" i="10"/>
  <c r="AG98" i="10"/>
  <c r="AE98" i="10"/>
  <c r="AD98" i="10"/>
  <c r="AC98" i="10"/>
  <c r="AB98" i="10"/>
  <c r="AA98" i="10"/>
  <c r="W98" i="10"/>
  <c r="V98" i="10"/>
  <c r="U98" i="10"/>
  <c r="T98" i="10"/>
  <c r="P98" i="10"/>
  <c r="O98" i="10"/>
  <c r="N98" i="10"/>
  <c r="K98" i="10"/>
  <c r="I98" i="10"/>
  <c r="AH97" i="10"/>
  <c r="AF97" i="10"/>
  <c r="AF98" i="10" s="1"/>
  <c r="Y97" i="10"/>
  <c r="Y98" i="10" s="1"/>
  <c r="M97" i="10"/>
  <c r="G97" i="10"/>
  <c r="AG72" i="10"/>
  <c r="AE72" i="10"/>
  <c r="AD72" i="10"/>
  <c r="AC72" i="10"/>
  <c r="AB72" i="10"/>
  <c r="AA72" i="10"/>
  <c r="W72" i="10"/>
  <c r="V72" i="10"/>
  <c r="U72" i="10"/>
  <c r="T72" i="10"/>
  <c r="P72" i="10"/>
  <c r="O72" i="10"/>
  <c r="N72" i="10"/>
  <c r="K72" i="10"/>
  <c r="I72" i="10"/>
  <c r="AH71" i="10"/>
  <c r="AF71" i="10"/>
  <c r="Y71" i="10"/>
  <c r="X71" i="10" s="1"/>
  <c r="M71" i="10"/>
  <c r="J71" i="10"/>
  <c r="Q71" i="10" s="1"/>
  <c r="G71" i="10"/>
  <c r="AH70" i="10"/>
  <c r="Y70" i="10"/>
  <c r="X70" i="10" s="1"/>
  <c r="M70" i="10"/>
  <c r="J70" i="10"/>
  <c r="Q70" i="10" s="1"/>
  <c r="G70" i="10"/>
  <c r="AH69" i="10"/>
  <c r="Y69" i="10"/>
  <c r="X69" i="10" s="1"/>
  <c r="M69" i="10"/>
  <c r="J69" i="10"/>
  <c r="Q69" i="10" s="1"/>
  <c r="S69" i="10" s="1"/>
  <c r="G69" i="10"/>
  <c r="AH68" i="10"/>
  <c r="AF68" i="10"/>
  <c r="Y68" i="10"/>
  <c r="X68" i="10" s="1"/>
  <c r="M68" i="10"/>
  <c r="J68" i="10"/>
  <c r="Q68" i="10" s="1"/>
  <c r="G68" i="10"/>
  <c r="AH67" i="10"/>
  <c r="AF67" i="10"/>
  <c r="Y67" i="10"/>
  <c r="X67" i="10" s="1"/>
  <c r="M67" i="10"/>
  <c r="J67" i="10"/>
  <c r="Q67" i="10" s="1"/>
  <c r="G67" i="10"/>
  <c r="AH66" i="10"/>
  <c r="AF66" i="10"/>
  <c r="Y66" i="10"/>
  <c r="X66" i="10" s="1"/>
  <c r="M66" i="10"/>
  <c r="J66" i="10"/>
  <c r="Q66" i="10" s="1"/>
  <c r="G66" i="10"/>
  <c r="AH65" i="10"/>
  <c r="Y65" i="10"/>
  <c r="X65" i="10" s="1"/>
  <c r="M65" i="10"/>
  <c r="J65" i="10"/>
  <c r="Q65" i="10" s="1"/>
  <c r="G65" i="10"/>
  <c r="AG64" i="10"/>
  <c r="AE64" i="10"/>
  <c r="AD64" i="10"/>
  <c r="AC64" i="10"/>
  <c r="AB64" i="10"/>
  <c r="AA64" i="10"/>
  <c r="W64" i="10"/>
  <c r="V64" i="10"/>
  <c r="U64" i="10"/>
  <c r="T64" i="10"/>
  <c r="P64" i="10"/>
  <c r="K64" i="10"/>
  <c r="AH63" i="10"/>
  <c r="AF63" i="10"/>
  <c r="Y63" i="10"/>
  <c r="X63" i="10" s="1"/>
  <c r="M63" i="10"/>
  <c r="J63" i="10"/>
  <c r="Q63" i="10" s="1"/>
  <c r="G63" i="10"/>
  <c r="AH62" i="10"/>
  <c r="AF62" i="10"/>
  <c r="Y62" i="10"/>
  <c r="X62" i="10" s="1"/>
  <c r="M62" i="10"/>
  <c r="J62" i="10"/>
  <c r="Q62" i="10" s="1"/>
  <c r="G62" i="10"/>
  <c r="AH60" i="10"/>
  <c r="AF60" i="10"/>
  <c r="Y60" i="10"/>
  <c r="X60" i="10" s="1"/>
  <c r="M60" i="10"/>
  <c r="J60" i="10"/>
  <c r="Q60" i="10" s="1"/>
  <c r="G60" i="10"/>
  <c r="AG49" i="10"/>
  <c r="AE49" i="10"/>
  <c r="AD49" i="10"/>
  <c r="AC49" i="10"/>
  <c r="AB49" i="10"/>
  <c r="AA49" i="10"/>
  <c r="W49" i="10"/>
  <c r="V49" i="10"/>
  <c r="U49" i="10"/>
  <c r="T49" i="10"/>
  <c r="P49" i="10"/>
  <c r="K49" i="10"/>
  <c r="AH48" i="10"/>
  <c r="AF48" i="10"/>
  <c r="Y48" i="10"/>
  <c r="X48" i="10" s="1"/>
  <c r="M48" i="10"/>
  <c r="J48" i="10"/>
  <c r="G48" i="10"/>
  <c r="AH47" i="10"/>
  <c r="AF47" i="10"/>
  <c r="Y47" i="10"/>
  <c r="M47" i="10"/>
  <c r="J47" i="10"/>
  <c r="Q47" i="10" s="1"/>
  <c r="S47" i="10" s="1"/>
  <c r="G47" i="10"/>
  <c r="AG44" i="10"/>
  <c r="AE44" i="10"/>
  <c r="AD44" i="10"/>
  <c r="AC44" i="10"/>
  <c r="AB44" i="10"/>
  <c r="AA44" i="10"/>
  <c r="W44" i="10"/>
  <c r="V44" i="10"/>
  <c r="U44" i="10"/>
  <c r="T44" i="10"/>
  <c r="P44" i="10"/>
  <c r="K44" i="10"/>
  <c r="AH43" i="10"/>
  <c r="AF43" i="10"/>
  <c r="Y43" i="10"/>
  <c r="X43" i="10" s="1"/>
  <c r="M43" i="10"/>
  <c r="J43" i="10"/>
  <c r="G43" i="10"/>
  <c r="AH42" i="10"/>
  <c r="AF42" i="10"/>
  <c r="Y42" i="10"/>
  <c r="X42" i="10" s="1"/>
  <c r="M42" i="10"/>
  <c r="J42" i="10"/>
  <c r="Q42" i="10" s="1"/>
  <c r="G42" i="10"/>
  <c r="AH41" i="10"/>
  <c r="AF41" i="10"/>
  <c r="Y41" i="10"/>
  <c r="X41" i="10" s="1"/>
  <c r="M41" i="10"/>
  <c r="J41" i="10"/>
  <c r="Q41" i="10" s="1"/>
  <c r="G41" i="10"/>
  <c r="AG40" i="10"/>
  <c r="AE40" i="10"/>
  <c r="AD40" i="10"/>
  <c r="AC40" i="10"/>
  <c r="AB40" i="10"/>
  <c r="AA40" i="10"/>
  <c r="W40" i="10"/>
  <c r="V40" i="10"/>
  <c r="U40" i="10"/>
  <c r="T40" i="10"/>
  <c r="P40" i="10"/>
  <c r="K40" i="10"/>
  <c r="AH39" i="10"/>
  <c r="AF39" i="10"/>
  <c r="AF40" i="10" s="1"/>
  <c r="Y39" i="10"/>
  <c r="Y40" i="10" s="1"/>
  <c r="M39" i="10"/>
  <c r="M40" i="10" s="1"/>
  <c r="J39" i="10"/>
  <c r="Q39" i="10" s="1"/>
  <c r="G39" i="10"/>
  <c r="AG29" i="10"/>
  <c r="AE29" i="10"/>
  <c r="AD29" i="10"/>
  <c r="AC29" i="10"/>
  <c r="AB29" i="10"/>
  <c r="AA29" i="10"/>
  <c r="W29" i="10"/>
  <c r="V29" i="10"/>
  <c r="U29" i="10"/>
  <c r="T29" i="10"/>
  <c r="P29" i="10"/>
  <c r="K29" i="10"/>
  <c r="AH28" i="10"/>
  <c r="AF28" i="10"/>
  <c r="AF29" i="10" s="1"/>
  <c r="Y28" i="10"/>
  <c r="Y29" i="10" s="1"/>
  <c r="M28" i="10"/>
  <c r="J28" i="10"/>
  <c r="J29" i="10" s="1"/>
  <c r="G28" i="10"/>
  <c r="AG24" i="10"/>
  <c r="AE24" i="10"/>
  <c r="AD24" i="10"/>
  <c r="AC24" i="10"/>
  <c r="AB24" i="10"/>
  <c r="AA24" i="10"/>
  <c r="W24" i="10"/>
  <c r="V24" i="10"/>
  <c r="U24" i="10"/>
  <c r="T24" i="10"/>
  <c r="P24" i="10"/>
  <c r="K24" i="10"/>
  <c r="AH23" i="10"/>
  <c r="AF23" i="10"/>
  <c r="Y23" i="10"/>
  <c r="M23" i="10"/>
  <c r="J23" i="10"/>
  <c r="Q23" i="10" s="1"/>
  <c r="S23" i="10" s="1"/>
  <c r="G23" i="10"/>
  <c r="AG9" i="10"/>
  <c r="AE9" i="10"/>
  <c r="AD9" i="10"/>
  <c r="AC9" i="10"/>
  <c r="AB9" i="10"/>
  <c r="AA9" i="10"/>
  <c r="W9" i="10"/>
  <c r="V9" i="10"/>
  <c r="U9" i="10"/>
  <c r="T9" i="10"/>
  <c r="P9" i="10"/>
  <c r="K9" i="10"/>
  <c r="AH8" i="10"/>
  <c r="Y8" i="10"/>
  <c r="X8" i="10" s="1"/>
  <c r="M8" i="10"/>
  <c r="J8" i="10"/>
  <c r="G8" i="10"/>
  <c r="AG7" i="10"/>
  <c r="AE7" i="10"/>
  <c r="AD7" i="10"/>
  <c r="AC7" i="10"/>
  <c r="AB7" i="10"/>
  <c r="AA7" i="10"/>
  <c r="W7" i="10"/>
  <c r="V7" i="10"/>
  <c r="U7" i="10"/>
  <c r="T7" i="10"/>
  <c r="P7" i="10"/>
  <c r="K7" i="10"/>
  <c r="AH6" i="10"/>
  <c r="Y6" i="10"/>
  <c r="X6" i="10" s="1"/>
  <c r="M6" i="10"/>
  <c r="J6" i="10"/>
  <c r="Q6" i="10" s="1"/>
  <c r="G6" i="10"/>
  <c r="AH5" i="10"/>
  <c r="Y5" i="10"/>
  <c r="X5" i="10" s="1"/>
  <c r="M5" i="10"/>
  <c r="J5" i="10"/>
  <c r="Q5" i="10" s="1"/>
  <c r="G5" i="10"/>
  <c r="M63" i="13"/>
  <c r="M67" i="13"/>
  <c r="AH90" i="13"/>
  <c r="AF90" i="13"/>
  <c r="Y90" i="13"/>
  <c r="X90" i="13" s="1"/>
  <c r="J90" i="13"/>
  <c r="AH89" i="13"/>
  <c r="AF89" i="13"/>
  <c r="Y89" i="13"/>
  <c r="J89" i="13"/>
  <c r="AH82" i="13"/>
  <c r="AF82" i="13"/>
  <c r="AF83" i="13" s="1"/>
  <c r="Y82" i="13"/>
  <c r="Y83" i="13" s="1"/>
  <c r="J82" i="13"/>
  <c r="AH56" i="13"/>
  <c r="AF56" i="13"/>
  <c r="Y56" i="13"/>
  <c r="X56" i="13" s="1"/>
  <c r="J56" i="13"/>
  <c r="AH55" i="13"/>
  <c r="AF55" i="13"/>
  <c r="Y55" i="13"/>
  <c r="X55" i="13" s="1"/>
  <c r="J55" i="13"/>
  <c r="AH54" i="13"/>
  <c r="AF54" i="13"/>
  <c r="Y54" i="13"/>
  <c r="X54" i="13" s="1"/>
  <c r="M54" i="13"/>
  <c r="J54" i="13"/>
  <c r="AH53" i="13"/>
  <c r="AF53" i="13"/>
  <c r="Y53" i="13"/>
  <c r="X53" i="13" s="1"/>
  <c r="J53" i="13"/>
  <c r="AH52" i="13"/>
  <c r="AF52" i="13"/>
  <c r="Y52" i="13"/>
  <c r="J52" i="13"/>
  <c r="AH51" i="13"/>
  <c r="AF51" i="13"/>
  <c r="Y51" i="13"/>
  <c r="X51" i="13" s="1"/>
  <c r="J51" i="13"/>
  <c r="AH50" i="13"/>
  <c r="AF50" i="13"/>
  <c r="Y50" i="13"/>
  <c r="X50" i="13" s="1"/>
  <c r="M50" i="13"/>
  <c r="J50" i="13"/>
  <c r="AH49" i="13"/>
  <c r="Y49" i="13"/>
  <c r="X49" i="13" s="1"/>
  <c r="J49" i="13"/>
  <c r="AH48" i="13"/>
  <c r="Y48" i="13"/>
  <c r="X48" i="13" s="1"/>
  <c r="J48" i="13"/>
  <c r="AH66" i="13"/>
  <c r="AF66" i="13"/>
  <c r="Y66" i="13"/>
  <c r="X66" i="13" s="1"/>
  <c r="J66" i="13"/>
  <c r="Q66" i="13" s="1"/>
  <c r="R66" i="13" s="1"/>
  <c r="AH65" i="13"/>
  <c r="AF65" i="13"/>
  <c r="Y65" i="13"/>
  <c r="X65" i="13" s="1"/>
  <c r="J65" i="13"/>
  <c r="AH64" i="13"/>
  <c r="AF64" i="13"/>
  <c r="Y64" i="13"/>
  <c r="J64" i="13"/>
  <c r="Q64" i="13" s="1"/>
  <c r="R64" i="13" s="1"/>
  <c r="AH63" i="13"/>
  <c r="Y63" i="13"/>
  <c r="X63" i="13" s="1"/>
  <c r="J63" i="13"/>
  <c r="AH62" i="13"/>
  <c r="AF62" i="13"/>
  <c r="Y62" i="13"/>
  <c r="X62" i="13" s="1"/>
  <c r="J62" i="13"/>
  <c r="AH61" i="13"/>
  <c r="AF61" i="13"/>
  <c r="Y61" i="13"/>
  <c r="X61" i="13" s="1"/>
  <c r="J61" i="13"/>
  <c r="AH60" i="13"/>
  <c r="AF60" i="13"/>
  <c r="Y60" i="13"/>
  <c r="X60" i="13" s="1"/>
  <c r="J60" i="13"/>
  <c r="AH59" i="13"/>
  <c r="AF59" i="13"/>
  <c r="Y59" i="13"/>
  <c r="X59" i="13" s="1"/>
  <c r="M59" i="13"/>
  <c r="J59" i="13"/>
  <c r="AH58" i="13"/>
  <c r="AF58" i="13"/>
  <c r="Y58" i="13"/>
  <c r="X58" i="13" s="1"/>
  <c r="J58" i="13"/>
  <c r="AH57" i="13"/>
  <c r="AF57" i="13"/>
  <c r="Y57" i="13"/>
  <c r="X57" i="13" s="1"/>
  <c r="J57" i="13"/>
  <c r="Q57" i="13" s="1"/>
  <c r="R57" i="13" s="1"/>
  <c r="AH47" i="13"/>
  <c r="AF47" i="13"/>
  <c r="Y47" i="13"/>
  <c r="X47" i="13" s="1"/>
  <c r="J47" i="13"/>
  <c r="AH46" i="13"/>
  <c r="Y46" i="13"/>
  <c r="X46" i="13" s="1"/>
  <c r="M46" i="13"/>
  <c r="J46" i="13"/>
  <c r="AH45" i="13"/>
  <c r="Y45" i="13"/>
  <c r="X45" i="13" s="1"/>
  <c r="J45" i="13"/>
  <c r="AH44" i="13"/>
  <c r="AF44" i="13"/>
  <c r="Y44" i="13"/>
  <c r="X44" i="13" s="1"/>
  <c r="J44" i="13"/>
  <c r="AH43" i="13"/>
  <c r="AF43" i="13"/>
  <c r="Y43" i="13"/>
  <c r="X43" i="13" s="1"/>
  <c r="J43" i="13"/>
  <c r="AH71" i="13"/>
  <c r="AF71" i="13"/>
  <c r="Y71" i="13"/>
  <c r="X71" i="13" s="1"/>
  <c r="M71" i="13"/>
  <c r="J71" i="13"/>
  <c r="AH70" i="13"/>
  <c r="AF70" i="13"/>
  <c r="Y70" i="13"/>
  <c r="X70" i="13" s="1"/>
  <c r="J70" i="13"/>
  <c r="Q70" i="13" s="1"/>
  <c r="R70" i="13" s="1"/>
  <c r="AH69" i="13"/>
  <c r="AF69" i="13"/>
  <c r="Y69" i="13"/>
  <c r="X69" i="13" s="1"/>
  <c r="J69" i="13"/>
  <c r="AH68" i="13"/>
  <c r="AF68" i="13"/>
  <c r="Y68" i="13"/>
  <c r="X68" i="13" s="1"/>
  <c r="J68" i="13"/>
  <c r="Q68" i="13" s="1"/>
  <c r="R68" i="13" s="1"/>
  <c r="AH67" i="13"/>
  <c r="AF67" i="13"/>
  <c r="Y67" i="13"/>
  <c r="X67" i="13" s="1"/>
  <c r="J67" i="13"/>
  <c r="AH75" i="13"/>
  <c r="AF75" i="13"/>
  <c r="Y75" i="13"/>
  <c r="X75" i="13" s="1"/>
  <c r="M75" i="13"/>
  <c r="J75" i="13"/>
  <c r="AH74" i="13"/>
  <c r="AF74" i="13"/>
  <c r="Y74" i="13"/>
  <c r="X74" i="13" s="1"/>
  <c r="J74" i="13"/>
  <c r="AH73" i="13"/>
  <c r="AF73" i="13"/>
  <c r="Y73" i="13"/>
  <c r="X73" i="13" s="1"/>
  <c r="J73" i="13"/>
  <c r="AH72" i="13"/>
  <c r="AF72" i="13"/>
  <c r="Y72" i="13"/>
  <c r="X72" i="13" s="1"/>
  <c r="J72" i="13"/>
  <c r="AH39" i="13"/>
  <c r="AF39" i="13"/>
  <c r="AF40" i="13" s="1"/>
  <c r="Y39" i="13"/>
  <c r="X39" i="13" s="1"/>
  <c r="J39" i="13"/>
  <c r="Q39" i="13" s="1"/>
  <c r="R39" i="13" s="1"/>
  <c r="AH38" i="13"/>
  <c r="Y38" i="13"/>
  <c r="J38" i="13"/>
  <c r="AH33" i="13"/>
  <c r="AF34" i="13"/>
  <c r="Y33" i="13"/>
  <c r="Y34" i="13" s="1"/>
  <c r="J33" i="13"/>
  <c r="Q33" i="13" s="1"/>
  <c r="AH31" i="13"/>
  <c r="AF32" i="13"/>
  <c r="Y31" i="13"/>
  <c r="Y32" i="13" s="1"/>
  <c r="J31" i="13"/>
  <c r="Q31" i="13" s="1"/>
  <c r="AH27" i="13"/>
  <c r="Y27" i="13"/>
  <c r="X27" i="13" s="1"/>
  <c r="J27" i="13"/>
  <c r="Q27" i="13" s="1"/>
  <c r="R27" i="13" s="1"/>
  <c r="AH26" i="13"/>
  <c r="AF26" i="13"/>
  <c r="Y26" i="13"/>
  <c r="X26" i="13" s="1"/>
  <c r="M26" i="13"/>
  <c r="J26" i="13"/>
  <c r="AH25" i="13"/>
  <c r="AF25" i="13"/>
  <c r="Y25" i="13"/>
  <c r="J25" i="13"/>
  <c r="AH14" i="13"/>
  <c r="AF14" i="13"/>
  <c r="Y14" i="13"/>
  <c r="X14" i="13" s="1"/>
  <c r="J14" i="13"/>
  <c r="S21" i="22" l="1"/>
  <c r="S65" i="22"/>
  <c r="S40" i="22"/>
  <c r="S30" i="22"/>
  <c r="S81" i="22"/>
  <c r="S34" i="22"/>
  <c r="S103" i="22"/>
  <c r="AF28" i="13"/>
  <c r="Q34" i="13"/>
  <c r="R33" i="13"/>
  <c r="Q32" i="13"/>
  <c r="R31" i="13"/>
  <c r="Y28" i="13"/>
  <c r="X38" i="13"/>
  <c r="X40" i="13" s="1"/>
  <c r="Y40" i="13"/>
  <c r="Z7" i="21"/>
  <c r="M14" i="18"/>
  <c r="J22" i="18"/>
  <c r="AF19" i="18"/>
  <c r="Y61" i="18"/>
  <c r="M22" i="18"/>
  <c r="AF27" i="18"/>
  <c r="AF34" i="18"/>
  <c r="J44" i="18"/>
  <c r="X25" i="18"/>
  <c r="X27" i="18" s="1"/>
  <c r="Y27" i="18"/>
  <c r="X9" i="18"/>
  <c r="X14" i="18" s="1"/>
  <c r="Y14" i="18"/>
  <c r="AF61" i="18"/>
  <c r="Q15" i="18"/>
  <c r="Q19" i="18" s="1"/>
  <c r="J19" i="18"/>
  <c r="AF14" i="18"/>
  <c r="Y22" i="18"/>
  <c r="J27" i="18"/>
  <c r="Q30" i="18"/>
  <c r="J34" i="18"/>
  <c r="X39" i="18"/>
  <c r="X44" i="18" s="1"/>
  <c r="Y44" i="18"/>
  <c r="J61" i="18"/>
  <c r="M19" i="18"/>
  <c r="X30" i="18"/>
  <c r="Y34" i="18"/>
  <c r="M44" i="18"/>
  <c r="Q9" i="18"/>
  <c r="J14" i="18"/>
  <c r="AF22" i="18"/>
  <c r="M27" i="18"/>
  <c r="M34" i="18"/>
  <c r="AF44" i="18"/>
  <c r="M61" i="18"/>
  <c r="X15" i="18"/>
  <c r="X19" i="18" s="1"/>
  <c r="Y19" i="18"/>
  <c r="Z103" i="10"/>
  <c r="S102" i="10"/>
  <c r="S101" i="10"/>
  <c r="Q103" i="10"/>
  <c r="S75" i="10"/>
  <c r="S86" i="10"/>
  <c r="Z91" i="10"/>
  <c r="Q91" i="10"/>
  <c r="S84" i="10"/>
  <c r="L91" i="10"/>
  <c r="Z47" i="18"/>
  <c r="L49" i="18"/>
  <c r="Z49" i="18"/>
  <c r="Z51" i="18"/>
  <c r="L41" i="18"/>
  <c r="L52" i="18"/>
  <c r="Z41" i="18"/>
  <c r="Z46" i="18"/>
  <c r="X37" i="18"/>
  <c r="X38" i="18" s="1"/>
  <c r="Z50" i="18"/>
  <c r="Z48" i="18"/>
  <c r="Z52" i="18"/>
  <c r="L48" i="18"/>
  <c r="L51" i="18"/>
  <c r="S46" i="18"/>
  <c r="S50" i="18"/>
  <c r="S47" i="18"/>
  <c r="L46" i="18"/>
  <c r="L47" i="18"/>
  <c r="L50" i="18"/>
  <c r="Q48" i="18"/>
  <c r="Q49" i="18"/>
  <c r="Q51" i="18"/>
  <c r="Q52" i="18"/>
  <c r="Z58" i="18"/>
  <c r="L37" i="18"/>
  <c r="L38" i="18" s="1"/>
  <c r="L28" i="18"/>
  <c r="L29" i="18" s="1"/>
  <c r="Q37" i="18"/>
  <c r="X28" i="18"/>
  <c r="X29" i="18" s="1"/>
  <c r="Z37" i="18"/>
  <c r="Z38" i="18" s="1"/>
  <c r="Z40" i="18"/>
  <c r="Z16" i="18"/>
  <c r="S40" i="18"/>
  <c r="L40" i="18"/>
  <c r="Q41" i="18"/>
  <c r="Z39" i="18"/>
  <c r="Z28" i="18"/>
  <c r="Z29" i="18" s="1"/>
  <c r="Z57" i="18"/>
  <c r="Q28" i="18"/>
  <c r="Z15" i="18"/>
  <c r="Z17" i="18"/>
  <c r="Z7" i="18"/>
  <c r="Z8" i="18" s="1"/>
  <c r="L20" i="18"/>
  <c r="Z32" i="18"/>
  <c r="L42" i="18"/>
  <c r="Z42" i="18"/>
  <c r="Z53" i="18"/>
  <c r="Z18" i="18"/>
  <c r="L30" i="18"/>
  <c r="L33" i="18"/>
  <c r="Z54" i="18"/>
  <c r="S17" i="18"/>
  <c r="S16" i="18"/>
  <c r="S18" i="18"/>
  <c r="L16" i="18"/>
  <c r="L17" i="18"/>
  <c r="L18" i="18"/>
  <c r="L15" i="18"/>
  <c r="Z9" i="18"/>
  <c r="L32" i="18"/>
  <c r="X5" i="18"/>
  <c r="X6" i="18" s="1"/>
  <c r="L21" i="18"/>
  <c r="Z25" i="18"/>
  <c r="X35" i="18"/>
  <c r="X36" i="18" s="1"/>
  <c r="L43" i="18"/>
  <c r="Z55" i="18"/>
  <c r="L7" i="18"/>
  <c r="L8" i="18" s="1"/>
  <c r="L39" i="18"/>
  <c r="Q5" i="18"/>
  <c r="Q6" i="18" s="1"/>
  <c r="Z5" i="18"/>
  <c r="Z6" i="18" s="1"/>
  <c r="Q23" i="18"/>
  <c r="L31" i="18"/>
  <c r="Z31" i="18"/>
  <c r="Z35" i="18"/>
  <c r="Z36" i="18" s="1"/>
  <c r="Z56" i="18"/>
  <c r="Z10" i="18"/>
  <c r="Z12" i="18"/>
  <c r="X7" i="18"/>
  <c r="X8" i="18" s="1"/>
  <c r="Q20" i="18"/>
  <c r="Z20" i="18"/>
  <c r="Q21" i="18"/>
  <c r="S21" i="18" s="1"/>
  <c r="Z21" i="18"/>
  <c r="L23" i="18"/>
  <c r="L24" i="18" s="1"/>
  <c r="Q39" i="18"/>
  <c r="Z45" i="18"/>
  <c r="Z60" i="18"/>
  <c r="Z11" i="18"/>
  <c r="Z13" i="18"/>
  <c r="S30" i="18"/>
  <c r="L5" i="18"/>
  <c r="L6" i="18" s="1"/>
  <c r="X20" i="18"/>
  <c r="X22" i="18" s="1"/>
  <c r="Z26" i="18"/>
  <c r="X45" i="18"/>
  <c r="X61" i="18" s="1"/>
  <c r="Z59" i="18"/>
  <c r="S11" i="18"/>
  <c r="Q13" i="18"/>
  <c r="L13" i="18"/>
  <c r="L11" i="18"/>
  <c r="Q58" i="18"/>
  <c r="L58" i="18"/>
  <c r="L9" i="18"/>
  <c r="Q12" i="18"/>
  <c r="L12" i="18"/>
  <c r="L25" i="18"/>
  <c r="Q25" i="18"/>
  <c r="S31" i="18"/>
  <c r="Z33" i="18"/>
  <c r="X33" i="18"/>
  <c r="L10" i="18"/>
  <c r="Q54" i="18"/>
  <c r="L54" i="18"/>
  <c r="X23" i="18"/>
  <c r="X24" i="18" s="1"/>
  <c r="Z23" i="18"/>
  <c r="Z24" i="18" s="1"/>
  <c r="Q7" i="18"/>
  <c r="Q8" i="18" s="1"/>
  <c r="S32" i="18"/>
  <c r="S42" i="18"/>
  <c r="Z43" i="18"/>
  <c r="Q45" i="18"/>
  <c r="L45" i="18"/>
  <c r="Q56" i="18"/>
  <c r="L56" i="18"/>
  <c r="Q60" i="18"/>
  <c r="L60" i="18"/>
  <c r="L26" i="18"/>
  <c r="Q26" i="18"/>
  <c r="Q55" i="18"/>
  <c r="L55" i="18"/>
  <c r="Q59" i="18"/>
  <c r="L59" i="18"/>
  <c r="Z30" i="18"/>
  <c r="S33" i="18"/>
  <c r="Q35" i="18"/>
  <c r="Q36" i="18" s="1"/>
  <c r="L35" i="18"/>
  <c r="L36" i="18" s="1"/>
  <c r="S43" i="18"/>
  <c r="Q53" i="18"/>
  <c r="L53" i="18"/>
  <c r="Q57" i="18"/>
  <c r="L57" i="18"/>
  <c r="Y100" i="10"/>
  <c r="Z99" i="10"/>
  <c r="Z100" i="10" s="1"/>
  <c r="S99" i="10"/>
  <c r="S100" i="10" s="1"/>
  <c r="L99" i="10"/>
  <c r="L100" i="10" s="1"/>
  <c r="M27" i="10"/>
  <c r="M32" i="10"/>
  <c r="M59" i="10"/>
  <c r="J27" i="10"/>
  <c r="X27" i="10"/>
  <c r="X32" i="10"/>
  <c r="Q59" i="10"/>
  <c r="J59" i="10"/>
  <c r="AF27" i="10"/>
  <c r="AF38" i="10"/>
  <c r="M38" i="10"/>
  <c r="AF59" i="10"/>
  <c r="J32" i="10"/>
  <c r="X38" i="10"/>
  <c r="X59" i="10"/>
  <c r="Y27" i="10"/>
  <c r="J38" i="10"/>
  <c r="Y59" i="10"/>
  <c r="Y38" i="10"/>
  <c r="Q32" i="10"/>
  <c r="AF32" i="10"/>
  <c r="Y32" i="10"/>
  <c r="Z55" i="10"/>
  <c r="J7" i="10"/>
  <c r="Z45" i="10"/>
  <c r="Z46" i="10" s="1"/>
  <c r="Z56" i="10"/>
  <c r="Z51" i="10"/>
  <c r="Z53" i="10"/>
  <c r="L61" i="10"/>
  <c r="Z61" i="10"/>
  <c r="X45" i="10"/>
  <c r="X46" i="10" s="1"/>
  <c r="Z57" i="10"/>
  <c r="Z52" i="10"/>
  <c r="Z54" i="10"/>
  <c r="Z58" i="10"/>
  <c r="Q61" i="10"/>
  <c r="Q64" i="10" s="1"/>
  <c r="Z50" i="10"/>
  <c r="S52" i="10"/>
  <c r="S53" i="10"/>
  <c r="S57" i="10"/>
  <c r="S56" i="10"/>
  <c r="S51" i="10"/>
  <c r="S55" i="10"/>
  <c r="S50" i="10"/>
  <c r="S54" i="10"/>
  <c r="S58" i="10"/>
  <c r="L50" i="10"/>
  <c r="L52" i="10"/>
  <c r="L53" i="10"/>
  <c r="L58" i="10"/>
  <c r="L51" i="10"/>
  <c r="L54" i="10"/>
  <c r="L55" i="10"/>
  <c r="L56" i="10"/>
  <c r="L57" i="10"/>
  <c r="L45" i="10"/>
  <c r="L46" i="10" s="1"/>
  <c r="L68" i="10"/>
  <c r="Z37" i="10"/>
  <c r="Z67" i="10"/>
  <c r="Z33" i="10"/>
  <c r="L36" i="10"/>
  <c r="Q45" i="10"/>
  <c r="L25" i="10"/>
  <c r="L34" i="10"/>
  <c r="Z35" i="10"/>
  <c r="Q36" i="10"/>
  <c r="S33" i="10"/>
  <c r="S35" i="10"/>
  <c r="S37" i="10"/>
  <c r="L33" i="10"/>
  <c r="L35" i="10"/>
  <c r="L37" i="10"/>
  <c r="Z97" i="10"/>
  <c r="S34" i="10"/>
  <c r="Z34" i="10"/>
  <c r="Z36" i="10"/>
  <c r="Z30" i="10"/>
  <c r="Z31" i="10"/>
  <c r="X28" i="10"/>
  <c r="X29" i="10" s="1"/>
  <c r="L26" i="10"/>
  <c r="Z19" i="10"/>
  <c r="Q26" i="10"/>
  <c r="Q25" i="10"/>
  <c r="Z25" i="10"/>
  <c r="S30" i="10"/>
  <c r="S31" i="10"/>
  <c r="L30" i="10"/>
  <c r="L31" i="10"/>
  <c r="Z26" i="10"/>
  <c r="Z11" i="10"/>
  <c r="Z13" i="10"/>
  <c r="Z17" i="10"/>
  <c r="Z20" i="10"/>
  <c r="AF22" i="10"/>
  <c r="Q97" i="10"/>
  <c r="Z10" i="10"/>
  <c r="Z21" i="10"/>
  <c r="L16" i="10"/>
  <c r="Q28" i="10"/>
  <c r="Z28" i="10"/>
  <c r="Z29" i="10" s="1"/>
  <c r="L43" i="10"/>
  <c r="Z43" i="10"/>
  <c r="Z14" i="10"/>
  <c r="L15" i="10"/>
  <c r="M22" i="10"/>
  <c r="Z12" i="10"/>
  <c r="Z18" i="10"/>
  <c r="Z16" i="10"/>
  <c r="Y22" i="10"/>
  <c r="S15" i="10"/>
  <c r="S16" i="10"/>
  <c r="Z15" i="10"/>
  <c r="S13" i="10"/>
  <c r="Q22" i="10"/>
  <c r="S10" i="10"/>
  <c r="S14" i="10"/>
  <c r="S20" i="10"/>
  <c r="S19" i="10"/>
  <c r="S12" i="10"/>
  <c r="S18" i="10"/>
  <c r="S11" i="10"/>
  <c r="S17" i="10"/>
  <c r="S21" i="10"/>
  <c r="J22" i="10"/>
  <c r="L14" i="10"/>
  <c r="L20" i="10"/>
  <c r="L21" i="10"/>
  <c r="X10" i="10"/>
  <c r="X22" i="10" s="1"/>
  <c r="L10" i="10"/>
  <c r="L11" i="10"/>
  <c r="L12" i="10"/>
  <c r="L13" i="10"/>
  <c r="L17" i="10"/>
  <c r="L18" i="10"/>
  <c r="L19" i="10"/>
  <c r="Z42" i="10"/>
  <c r="Z8" i="10"/>
  <c r="Z9" i="10" s="1"/>
  <c r="Z63" i="10"/>
  <c r="Z68" i="10"/>
  <c r="M7" i="10"/>
  <c r="X7" i="10"/>
  <c r="AF64" i="10"/>
  <c r="Y7" i="10"/>
  <c r="AF24" i="10"/>
  <c r="L60" i="10"/>
  <c r="L65" i="10"/>
  <c r="AF7" i="10"/>
  <c r="Z6" i="10"/>
  <c r="M24" i="10"/>
  <c r="S24" i="10"/>
  <c r="Z39" i="10"/>
  <c r="Z40" i="10" s="1"/>
  <c r="Z47" i="10"/>
  <c r="L48" i="10"/>
  <c r="AF72" i="10"/>
  <c r="Z5" i="10"/>
  <c r="X39" i="10"/>
  <c r="X40" i="10" s="1"/>
  <c r="AF49" i="10"/>
  <c r="L47" i="10"/>
  <c r="Y72" i="10"/>
  <c r="Z71" i="10"/>
  <c r="J9" i="10"/>
  <c r="AF44" i="10"/>
  <c r="Y49" i="10"/>
  <c r="L63" i="10"/>
  <c r="J72" i="10"/>
  <c r="L5" i="10"/>
  <c r="L6" i="10"/>
  <c r="X9" i="10"/>
  <c r="L23" i="10"/>
  <c r="L39" i="10"/>
  <c r="L40" i="10" s="1"/>
  <c r="X44" i="10"/>
  <c r="M49" i="10"/>
  <c r="Q48" i="10"/>
  <c r="S48" i="10" s="1"/>
  <c r="Z60" i="10"/>
  <c r="Z65" i="10"/>
  <c r="Z69" i="10"/>
  <c r="AF9" i="10"/>
  <c r="Z41" i="10"/>
  <c r="L67" i="10"/>
  <c r="M9" i="10"/>
  <c r="Z23" i="10"/>
  <c r="Z24" i="10" s="1"/>
  <c r="M44" i="10"/>
  <c r="J49" i="10"/>
  <c r="J64" i="10"/>
  <c r="L62" i="10"/>
  <c r="Z62" i="10"/>
  <c r="L66" i="10"/>
  <c r="Z66" i="10"/>
  <c r="Z70" i="10"/>
  <c r="X97" i="10"/>
  <c r="S42" i="10"/>
  <c r="X64" i="10"/>
  <c r="Q7" i="10"/>
  <c r="S5" i="10"/>
  <c r="S6" i="10"/>
  <c r="Q40" i="10"/>
  <c r="S39" i="10"/>
  <c r="S40" i="10" s="1"/>
  <c r="S41" i="10"/>
  <c r="Y24" i="10"/>
  <c r="S71" i="10"/>
  <c r="L8" i="10"/>
  <c r="M29" i="10"/>
  <c r="L41" i="10"/>
  <c r="L42" i="10"/>
  <c r="Z48" i="10"/>
  <c r="S60" i="10"/>
  <c r="S65" i="10"/>
  <c r="S68" i="10"/>
  <c r="S70" i="10"/>
  <c r="Q8" i="10"/>
  <c r="Y9" i="10"/>
  <c r="X23" i="10"/>
  <c r="J40" i="10"/>
  <c r="Q43" i="10"/>
  <c r="Y44" i="10"/>
  <c r="X47" i="10"/>
  <c r="Y64" i="10"/>
  <c r="M72" i="10"/>
  <c r="J44" i="10"/>
  <c r="J24" i="10"/>
  <c r="S62" i="10"/>
  <c r="S63" i="10"/>
  <c r="M64" i="10"/>
  <c r="S66" i="10"/>
  <c r="S67" i="10"/>
  <c r="X72" i="10"/>
  <c r="M98" i="10"/>
  <c r="L97" i="10"/>
  <c r="L70" i="10"/>
  <c r="L71" i="10"/>
  <c r="L69" i="10"/>
  <c r="L54" i="13"/>
  <c r="Z90" i="13"/>
  <c r="Z89" i="13"/>
  <c r="Q89" i="13"/>
  <c r="R89" i="13" s="1"/>
  <c r="Q90" i="13"/>
  <c r="R90" i="13" s="1"/>
  <c r="X89" i="13"/>
  <c r="Z82" i="13"/>
  <c r="Z83" i="13" s="1"/>
  <c r="Z26" i="13"/>
  <c r="Z46" i="13"/>
  <c r="X82" i="13"/>
  <c r="X83" i="13" s="1"/>
  <c r="Z70" i="13"/>
  <c r="Z56" i="13"/>
  <c r="Z68" i="13"/>
  <c r="Z66" i="13"/>
  <c r="Z50" i="13"/>
  <c r="Z53" i="13"/>
  <c r="Z72" i="13"/>
  <c r="Z74" i="13"/>
  <c r="Z58" i="13"/>
  <c r="Q82" i="13"/>
  <c r="J83" i="13"/>
  <c r="L71" i="13"/>
  <c r="Z64" i="13"/>
  <c r="Z69" i="13"/>
  <c r="Z52" i="13"/>
  <c r="Z31" i="13"/>
  <c r="Z32" i="13" s="1"/>
  <c r="Z33" i="13"/>
  <c r="Z34" i="13" s="1"/>
  <c r="Z39" i="13"/>
  <c r="Z73" i="13"/>
  <c r="Z71" i="13"/>
  <c r="Z45" i="13"/>
  <c r="Z59" i="13"/>
  <c r="Z61" i="13"/>
  <c r="Z62" i="13"/>
  <c r="X31" i="13"/>
  <c r="X32" i="13" s="1"/>
  <c r="X33" i="13"/>
  <c r="X34" i="13" s="1"/>
  <c r="Z67" i="13"/>
  <c r="Z47" i="13"/>
  <c r="X64" i="13"/>
  <c r="Z49" i="13"/>
  <c r="X52" i="13"/>
  <c r="Z63" i="13"/>
  <c r="Z65" i="13"/>
  <c r="Z54" i="13"/>
  <c r="Z27" i="13"/>
  <c r="Z38" i="13"/>
  <c r="L59" i="13"/>
  <c r="Z51" i="13"/>
  <c r="Q50" i="13"/>
  <c r="R50" i="13" s="1"/>
  <c r="L50" i="13"/>
  <c r="Q52" i="13"/>
  <c r="R52" i="13" s="1"/>
  <c r="Q54" i="13"/>
  <c r="R54" i="13" s="1"/>
  <c r="Q48" i="13"/>
  <c r="R48" i="13" s="1"/>
  <c r="Q49" i="13"/>
  <c r="R49" i="13" s="1"/>
  <c r="M51" i="13"/>
  <c r="L51" i="13" s="1"/>
  <c r="M53" i="13"/>
  <c r="L53" i="13" s="1"/>
  <c r="Q55" i="13"/>
  <c r="R55" i="13" s="1"/>
  <c r="Q56" i="13"/>
  <c r="R56" i="13" s="1"/>
  <c r="Z57" i="13"/>
  <c r="Z48" i="13"/>
  <c r="Q51" i="13"/>
  <c r="R51" i="13" s="1"/>
  <c r="Q53" i="13"/>
  <c r="R53" i="13" s="1"/>
  <c r="Z55" i="13"/>
  <c r="Z43" i="13"/>
  <c r="Z44" i="13"/>
  <c r="S57" i="13"/>
  <c r="M65" i="13"/>
  <c r="L65" i="13" s="1"/>
  <c r="Q43" i="13"/>
  <c r="R43" i="13" s="1"/>
  <c r="Q44" i="13"/>
  <c r="R44" i="13" s="1"/>
  <c r="Q45" i="13"/>
  <c r="R45" i="13" s="1"/>
  <c r="Q46" i="13"/>
  <c r="R46" i="13" s="1"/>
  <c r="L46" i="13"/>
  <c r="M47" i="13"/>
  <c r="L47" i="13" s="1"/>
  <c r="S64" i="13"/>
  <c r="M58" i="13"/>
  <c r="L58" i="13" s="1"/>
  <c r="Q60" i="13"/>
  <c r="R60" i="13" s="1"/>
  <c r="Q61" i="13"/>
  <c r="R61" i="13" s="1"/>
  <c r="Q62" i="13"/>
  <c r="R62" i="13" s="1"/>
  <c r="L63" i="13"/>
  <c r="Q63" i="13"/>
  <c r="R63" i="13" s="1"/>
  <c r="S66" i="13"/>
  <c r="Q47" i="13"/>
  <c r="R47" i="13" s="1"/>
  <c r="Q58" i="13"/>
  <c r="R58" i="13" s="1"/>
  <c r="Z60" i="13"/>
  <c r="Q65" i="13"/>
  <c r="R65" i="13" s="1"/>
  <c r="Q59" i="13"/>
  <c r="R59" i="13" s="1"/>
  <c r="S68" i="13"/>
  <c r="M69" i="13"/>
  <c r="L69" i="13" s="1"/>
  <c r="L67" i="13"/>
  <c r="Q67" i="13"/>
  <c r="R67" i="13" s="1"/>
  <c r="S70" i="13"/>
  <c r="Q71" i="13"/>
  <c r="R71" i="13" s="1"/>
  <c r="Q69" i="13"/>
  <c r="R69" i="13" s="1"/>
  <c r="M73" i="13"/>
  <c r="L73" i="13" s="1"/>
  <c r="Q74" i="13"/>
  <c r="R74" i="13" s="1"/>
  <c r="Q72" i="13"/>
  <c r="R72" i="13" s="1"/>
  <c r="L75" i="13"/>
  <c r="Q75" i="13"/>
  <c r="R75" i="13" s="1"/>
  <c r="Q73" i="13"/>
  <c r="R73" i="13" s="1"/>
  <c r="Z75" i="13"/>
  <c r="S39" i="13"/>
  <c r="J40" i="13"/>
  <c r="Q38" i="13"/>
  <c r="S33" i="13"/>
  <c r="S34" i="13" s="1"/>
  <c r="J34" i="13"/>
  <c r="J28" i="13"/>
  <c r="S31" i="13"/>
  <c r="S32" i="13" s="1"/>
  <c r="J32" i="13"/>
  <c r="Q25" i="13"/>
  <c r="R25" i="13" s="1"/>
  <c r="L26" i="13"/>
  <c r="Q26" i="13"/>
  <c r="R26" i="13" s="1"/>
  <c r="S27" i="13"/>
  <c r="Z25" i="13"/>
  <c r="X25" i="13"/>
  <c r="X28" i="13" s="1"/>
  <c r="Z14" i="13"/>
  <c r="M14" i="13"/>
  <c r="L14" i="13" s="1"/>
  <c r="Q14" i="13"/>
  <c r="R14" i="13" s="1"/>
  <c r="AF20" i="17"/>
  <c r="AF21" i="17" s="1"/>
  <c r="AF33" i="17"/>
  <c r="Z40" i="13" l="1"/>
  <c r="Q83" i="13"/>
  <c r="R83" i="13" s="1"/>
  <c r="R82" i="13"/>
  <c r="R32" i="13"/>
  <c r="Q40" i="13"/>
  <c r="R40" i="13" s="1"/>
  <c r="R38" i="13"/>
  <c r="R34" i="13"/>
  <c r="Q28" i="13"/>
  <c r="R28" i="13" s="1"/>
  <c r="Z28" i="13"/>
  <c r="Z19" i="18"/>
  <c r="Z44" i="18"/>
  <c r="Q27" i="18"/>
  <c r="Z61" i="18"/>
  <c r="L14" i="18"/>
  <c r="S34" i="18"/>
  <c r="L19" i="18"/>
  <c r="Z22" i="18"/>
  <c r="L27" i="18"/>
  <c r="Q44" i="18"/>
  <c r="Q38" i="18"/>
  <c r="X34" i="18"/>
  <c r="Z34" i="18"/>
  <c r="Q61" i="18"/>
  <c r="S20" i="18"/>
  <c r="S22" i="18" s="1"/>
  <c r="Q22" i="18"/>
  <c r="L44" i="18"/>
  <c r="L34" i="18"/>
  <c r="S9" i="18"/>
  <c r="Q14" i="18"/>
  <c r="L22" i="18"/>
  <c r="L61" i="18"/>
  <c r="Q29" i="18"/>
  <c r="Q24" i="18"/>
  <c r="Z27" i="18"/>
  <c r="Z14" i="18"/>
  <c r="S15" i="18"/>
  <c r="S19" i="18" s="1"/>
  <c r="Q34" i="18"/>
  <c r="S91" i="10"/>
  <c r="S103" i="10"/>
  <c r="S23" i="18"/>
  <c r="S24" i="18" s="1"/>
  <c r="S48" i="18"/>
  <c r="S51" i="18"/>
  <c r="S49" i="18"/>
  <c r="S52" i="18"/>
  <c r="S37" i="18"/>
  <c r="S38" i="18" s="1"/>
  <c r="S41" i="18"/>
  <c r="S28" i="18"/>
  <c r="S29" i="18" s="1"/>
  <c r="S5" i="18"/>
  <c r="S6" i="18" s="1"/>
  <c r="S39" i="18"/>
  <c r="S44" i="18" s="1"/>
  <c r="S12" i="18"/>
  <c r="S57" i="18"/>
  <c r="S54" i="18"/>
  <c r="S35" i="18"/>
  <c r="S36" i="18" s="1"/>
  <c r="S59" i="18"/>
  <c r="S26" i="18"/>
  <c r="S13" i="18"/>
  <c r="S55" i="18"/>
  <c r="S25" i="18"/>
  <c r="S56" i="18"/>
  <c r="S7" i="18"/>
  <c r="S8" i="18" s="1"/>
  <c r="S53" i="18"/>
  <c r="S60" i="18"/>
  <c r="S45" i="18"/>
  <c r="S58" i="18"/>
  <c r="L98" i="10"/>
  <c r="Z98" i="10"/>
  <c r="X98" i="10"/>
  <c r="L38" i="10"/>
  <c r="Z27" i="10"/>
  <c r="S59" i="10"/>
  <c r="Z59" i="10"/>
  <c r="L27" i="10"/>
  <c r="L59" i="10"/>
  <c r="L32" i="10"/>
  <c r="Q27" i="10"/>
  <c r="Z38" i="10"/>
  <c r="Q38" i="10"/>
  <c r="Z32" i="10"/>
  <c r="S32" i="10"/>
  <c r="Q98" i="10"/>
  <c r="S97" i="10"/>
  <c r="Q29" i="10"/>
  <c r="S61" i="10"/>
  <c r="S64" i="10" s="1"/>
  <c r="S36" i="10"/>
  <c r="S38" i="10" s="1"/>
  <c r="Q46" i="10"/>
  <c r="S45" i="10"/>
  <c r="S46" i="10" s="1"/>
  <c r="S25" i="10"/>
  <c r="L64" i="10"/>
  <c r="S26" i="10"/>
  <c r="Z22" i="10"/>
  <c r="S28" i="10"/>
  <c r="S29" i="10" s="1"/>
  <c r="S49" i="10"/>
  <c r="Z7" i="10"/>
  <c r="S22" i="10"/>
  <c r="L22" i="10"/>
  <c r="Q72" i="10"/>
  <c r="Z44" i="10"/>
  <c r="L24" i="10"/>
  <c r="L72" i="10"/>
  <c r="L49" i="10"/>
  <c r="Q24" i="10"/>
  <c r="Z72" i="10"/>
  <c r="L7" i="10"/>
  <c r="Z49" i="10"/>
  <c r="L9" i="10"/>
  <c r="Q49" i="10"/>
  <c r="L44" i="10"/>
  <c r="Z64" i="10"/>
  <c r="Q44" i="10"/>
  <c r="S72" i="10"/>
  <c r="S7" i="10"/>
  <c r="X49" i="10"/>
  <c r="X24" i="10"/>
  <c r="Q9" i="10"/>
  <c r="S8" i="10"/>
  <c r="S43" i="10"/>
  <c r="S89" i="13"/>
  <c r="M90" i="13"/>
  <c r="L90" i="13" s="1"/>
  <c r="S90" i="13"/>
  <c r="M89" i="13"/>
  <c r="L89" i="13" s="1"/>
  <c r="S82" i="13"/>
  <c r="S83" i="13" s="1"/>
  <c r="M48" i="13"/>
  <c r="L48" i="13" s="1"/>
  <c r="S52" i="13"/>
  <c r="M55" i="13"/>
  <c r="L55" i="13" s="1"/>
  <c r="S51" i="13"/>
  <c r="M56" i="13"/>
  <c r="L56" i="13" s="1"/>
  <c r="S55" i="13"/>
  <c r="S49" i="13"/>
  <c r="S54" i="13"/>
  <c r="S53" i="13"/>
  <c r="S56" i="13"/>
  <c r="M49" i="13"/>
  <c r="L49" i="13" s="1"/>
  <c r="S48" i="13"/>
  <c r="M52" i="13"/>
  <c r="L52" i="13" s="1"/>
  <c r="S50" i="13"/>
  <c r="S63" i="13"/>
  <c r="M44" i="13"/>
  <c r="L44" i="13" s="1"/>
  <c r="M57" i="13"/>
  <c r="L57" i="13" s="1"/>
  <c r="S60" i="13"/>
  <c r="M43" i="13"/>
  <c r="L43" i="13" s="1"/>
  <c r="M66" i="13"/>
  <c r="L66" i="13" s="1"/>
  <c r="S47" i="13"/>
  <c r="M60" i="13"/>
  <c r="L60" i="13" s="1"/>
  <c r="S46" i="13"/>
  <c r="S59" i="13"/>
  <c r="M62" i="13"/>
  <c r="L62" i="13" s="1"/>
  <c r="M64" i="13"/>
  <c r="L64" i="13" s="1"/>
  <c r="M61" i="13"/>
  <c r="L61" i="13" s="1"/>
  <c r="S45" i="13"/>
  <c r="S65" i="13"/>
  <c r="S58" i="13"/>
  <c r="S62" i="13"/>
  <c r="S61" i="13"/>
  <c r="M45" i="13"/>
  <c r="L45" i="13" s="1"/>
  <c r="S44" i="13"/>
  <c r="S43" i="13"/>
  <c r="M70" i="13"/>
  <c r="L70" i="13" s="1"/>
  <c r="S69" i="13"/>
  <c r="S67" i="13"/>
  <c r="S71" i="13"/>
  <c r="M68" i="13"/>
  <c r="L68" i="13" s="1"/>
  <c r="M72" i="13"/>
  <c r="L72" i="13" s="1"/>
  <c r="S74" i="13"/>
  <c r="S75" i="13"/>
  <c r="S72" i="13"/>
  <c r="S73" i="13"/>
  <c r="M74" i="13"/>
  <c r="L74" i="13" s="1"/>
  <c r="S38" i="13"/>
  <c r="S40" i="13" s="1"/>
  <c r="M38" i="13"/>
  <c r="S25" i="13"/>
  <c r="M27" i="13"/>
  <c r="L27" i="13" s="1"/>
  <c r="S26" i="13"/>
  <c r="S14" i="13"/>
  <c r="I45" i="17"/>
  <c r="AH44" i="17"/>
  <c r="AF44" i="17"/>
  <c r="AF45" i="17" s="1"/>
  <c r="Y44" i="17"/>
  <c r="Y45" i="17" s="1"/>
  <c r="M44" i="17"/>
  <c r="M45" i="17" s="1"/>
  <c r="J44" i="17"/>
  <c r="G44" i="17"/>
  <c r="I43" i="17"/>
  <c r="AH42" i="17"/>
  <c r="AF42" i="17"/>
  <c r="AF43" i="17" s="1"/>
  <c r="Y42" i="17"/>
  <c r="Y43" i="17" s="1"/>
  <c r="M42" i="17"/>
  <c r="M43" i="17" s="1"/>
  <c r="J42" i="17"/>
  <c r="G42" i="17"/>
  <c r="AH105" i="17"/>
  <c r="AF105" i="17"/>
  <c r="Y105" i="17"/>
  <c r="X105" i="17" s="1"/>
  <c r="M105" i="17"/>
  <c r="J105" i="17"/>
  <c r="G105" i="17"/>
  <c r="AH104" i="17"/>
  <c r="AF104" i="17"/>
  <c r="Y104" i="17"/>
  <c r="X104" i="17" s="1"/>
  <c r="M104" i="17"/>
  <c r="J104" i="17"/>
  <c r="Q104" i="17" s="1"/>
  <c r="R104" i="17" s="1"/>
  <c r="G104" i="17"/>
  <c r="AH103" i="17"/>
  <c r="AF103" i="17"/>
  <c r="Y103" i="17"/>
  <c r="X103" i="17" s="1"/>
  <c r="M103" i="17"/>
  <c r="J103" i="17"/>
  <c r="G103" i="17"/>
  <c r="AH106" i="17"/>
  <c r="AF106" i="17"/>
  <c r="Y106" i="17"/>
  <c r="X106" i="17" s="1"/>
  <c r="M106" i="17"/>
  <c r="J106" i="17"/>
  <c r="G106" i="17"/>
  <c r="AH102" i="17"/>
  <c r="AF102" i="17"/>
  <c r="Y102" i="17"/>
  <c r="X102" i="17" s="1"/>
  <c r="M102" i="17"/>
  <c r="J102" i="17"/>
  <c r="Q102" i="17" s="1"/>
  <c r="S102" i="17" s="1"/>
  <c r="G102" i="17"/>
  <c r="AH107" i="17"/>
  <c r="AF107" i="17"/>
  <c r="Y107" i="17"/>
  <c r="X107" i="17" s="1"/>
  <c r="M107" i="17"/>
  <c r="J107" i="17"/>
  <c r="Q107" i="17" s="1"/>
  <c r="G107" i="17"/>
  <c r="AH64" i="17"/>
  <c r="AF64" i="17"/>
  <c r="Y64" i="17"/>
  <c r="X64" i="17" s="1"/>
  <c r="M64" i="17"/>
  <c r="J64" i="17"/>
  <c r="Q64" i="17" s="1"/>
  <c r="S64" i="17" s="1"/>
  <c r="G64" i="17"/>
  <c r="AH63" i="17"/>
  <c r="AF63" i="17"/>
  <c r="Y63" i="17"/>
  <c r="X63" i="17" s="1"/>
  <c r="M63" i="17"/>
  <c r="J63" i="17"/>
  <c r="Q63" i="17" s="1"/>
  <c r="R63" i="17" s="1"/>
  <c r="G63" i="17"/>
  <c r="AH62" i="17"/>
  <c r="AF62" i="17"/>
  <c r="Y62" i="17"/>
  <c r="X62" i="17" s="1"/>
  <c r="M62" i="17"/>
  <c r="J62" i="17"/>
  <c r="G62" i="17"/>
  <c r="AH61" i="17"/>
  <c r="AF61" i="17"/>
  <c r="Y61" i="17"/>
  <c r="X61" i="17" s="1"/>
  <c r="M61" i="17"/>
  <c r="J61" i="17"/>
  <c r="G61" i="17"/>
  <c r="AH60" i="17"/>
  <c r="AF60" i="17"/>
  <c r="Y60" i="17"/>
  <c r="X60" i="17" s="1"/>
  <c r="M60" i="17"/>
  <c r="J60" i="17"/>
  <c r="G60" i="17"/>
  <c r="I53" i="17"/>
  <c r="AH52" i="17"/>
  <c r="AF52" i="17"/>
  <c r="AF53" i="17" s="1"/>
  <c r="Y52" i="17"/>
  <c r="Y53" i="17" s="1"/>
  <c r="M52" i="17"/>
  <c r="M53" i="17" s="1"/>
  <c r="J52" i="17"/>
  <c r="G52" i="17"/>
  <c r="I51" i="17"/>
  <c r="AH50" i="17"/>
  <c r="AF50" i="17"/>
  <c r="AF51" i="17" s="1"/>
  <c r="Y50" i="17"/>
  <c r="Y51" i="17" s="1"/>
  <c r="M50" i="17"/>
  <c r="M51" i="17" s="1"/>
  <c r="J50" i="17"/>
  <c r="G50" i="17"/>
  <c r="AF16" i="17"/>
  <c r="AH26" i="17"/>
  <c r="AF26" i="17"/>
  <c r="Y26" i="17"/>
  <c r="X26" i="17" s="1"/>
  <c r="M26" i="17"/>
  <c r="J26" i="17"/>
  <c r="Q26" i="17" s="1"/>
  <c r="S26" i="17" s="1"/>
  <c r="G26" i="17"/>
  <c r="AH25" i="17"/>
  <c r="AF25" i="17"/>
  <c r="Y25" i="17"/>
  <c r="X25" i="17" s="1"/>
  <c r="M25" i="17"/>
  <c r="J25" i="17"/>
  <c r="Q25" i="17" s="1"/>
  <c r="S25" i="17" s="1"/>
  <c r="G25" i="17"/>
  <c r="AH24" i="17"/>
  <c r="AF24" i="17"/>
  <c r="Y24" i="17"/>
  <c r="X24" i="17" s="1"/>
  <c r="M24" i="17"/>
  <c r="J24" i="17"/>
  <c r="Q24" i="17" s="1"/>
  <c r="S24" i="17" s="1"/>
  <c r="G24" i="17"/>
  <c r="AH23" i="17"/>
  <c r="AF23" i="17"/>
  <c r="Y23" i="17"/>
  <c r="X23" i="17" s="1"/>
  <c r="M23" i="17"/>
  <c r="J23" i="17"/>
  <c r="Q23" i="17" s="1"/>
  <c r="S23" i="17" s="1"/>
  <c r="G23" i="17"/>
  <c r="AH28" i="17"/>
  <c r="AF28" i="17"/>
  <c r="Y28" i="17"/>
  <c r="X28" i="17" s="1"/>
  <c r="M28" i="17"/>
  <c r="J28" i="17"/>
  <c r="Q28" i="17" s="1"/>
  <c r="G28" i="17"/>
  <c r="AH27" i="17"/>
  <c r="AF27" i="17"/>
  <c r="Y27" i="17"/>
  <c r="X27" i="17" s="1"/>
  <c r="M27" i="17"/>
  <c r="J27" i="17"/>
  <c r="Q27" i="17" s="1"/>
  <c r="R27" i="17" s="1"/>
  <c r="G27" i="17"/>
  <c r="AH29" i="17"/>
  <c r="AF29" i="17"/>
  <c r="Y29" i="17"/>
  <c r="X29" i="17" s="1"/>
  <c r="M29" i="17"/>
  <c r="J29" i="17"/>
  <c r="G29" i="17"/>
  <c r="AH30" i="17"/>
  <c r="AF30" i="17"/>
  <c r="Y30" i="17"/>
  <c r="X30" i="17" s="1"/>
  <c r="M30" i="17"/>
  <c r="J30" i="17"/>
  <c r="G30" i="17"/>
  <c r="I21" i="17"/>
  <c r="AH20" i="17"/>
  <c r="Y20" i="17"/>
  <c r="Y21" i="17" s="1"/>
  <c r="M20" i="17"/>
  <c r="M21" i="17" s="1"/>
  <c r="J20" i="17"/>
  <c r="J21" i="17" s="1"/>
  <c r="G20" i="17"/>
  <c r="M18" i="17"/>
  <c r="M19" i="17" s="1"/>
  <c r="AH16" i="17"/>
  <c r="Y16" i="17"/>
  <c r="X16" i="17" s="1"/>
  <c r="M16" i="17"/>
  <c r="J16" i="17"/>
  <c r="Q16" i="17" s="1"/>
  <c r="S16" i="17" s="1"/>
  <c r="G16" i="17"/>
  <c r="I17" i="17"/>
  <c r="Q44" i="17" l="1"/>
  <c r="Q45" i="17" s="1"/>
  <c r="J45" i="17"/>
  <c r="Q50" i="17"/>
  <c r="Q51" i="17" s="1"/>
  <c r="J51" i="17"/>
  <c r="Q52" i="17"/>
  <c r="Q53" i="17" s="1"/>
  <c r="J53" i="17"/>
  <c r="Q42" i="17"/>
  <c r="Q43" i="17" s="1"/>
  <c r="J43" i="17"/>
  <c r="S28" i="13"/>
  <c r="S61" i="18"/>
  <c r="S27" i="18"/>
  <c r="S14" i="18"/>
  <c r="S98" i="10"/>
  <c r="S27" i="10"/>
  <c r="S9" i="10"/>
  <c r="S44" i="10"/>
  <c r="M39" i="13"/>
  <c r="L39" i="13" s="1"/>
  <c r="M82" i="13"/>
  <c r="M83" i="13" s="1"/>
  <c r="L38" i="13"/>
  <c r="M33" i="13"/>
  <c r="M34" i="13" s="1"/>
  <c r="M25" i="13"/>
  <c r="M28" i="13" s="1"/>
  <c r="M31" i="13"/>
  <c r="M32" i="13" s="1"/>
  <c r="L106" i="17"/>
  <c r="Z44" i="17"/>
  <c r="Z45" i="17" s="1"/>
  <c r="Z42" i="17"/>
  <c r="Z43" i="17" s="1"/>
  <c r="X42" i="17"/>
  <c r="X43" i="17" s="1"/>
  <c r="S44" i="17"/>
  <c r="S45" i="17" s="1"/>
  <c r="R44" i="17"/>
  <c r="X44" i="17"/>
  <c r="X45" i="17" s="1"/>
  <c r="L44" i="17"/>
  <c r="L45" i="17" s="1"/>
  <c r="L42" i="17"/>
  <c r="L43" i="17" s="1"/>
  <c r="L103" i="17"/>
  <c r="L105" i="17"/>
  <c r="Z107" i="17"/>
  <c r="Q105" i="17"/>
  <c r="R105" i="17" s="1"/>
  <c r="Q103" i="17"/>
  <c r="S103" i="17" s="1"/>
  <c r="Q106" i="17"/>
  <c r="R106" i="17" s="1"/>
  <c r="L104" i="17"/>
  <c r="Z104" i="17"/>
  <c r="Z105" i="17"/>
  <c r="S104" i="17"/>
  <c r="Z103" i="17"/>
  <c r="L102" i="17"/>
  <c r="R102" i="17"/>
  <c r="Z106" i="17"/>
  <c r="Z102" i="17"/>
  <c r="R107" i="17"/>
  <c r="S107" i="17"/>
  <c r="L107" i="17"/>
  <c r="L60" i="17"/>
  <c r="L62" i="17"/>
  <c r="L64" i="17"/>
  <c r="L63" i="17"/>
  <c r="L61" i="17"/>
  <c r="Q60" i="17"/>
  <c r="S60" i="17" s="1"/>
  <c r="Q62" i="17"/>
  <c r="R62" i="17" s="1"/>
  <c r="Q61" i="17"/>
  <c r="R61" i="17" s="1"/>
  <c r="Z61" i="17"/>
  <c r="Z63" i="17"/>
  <c r="R64" i="17"/>
  <c r="S63" i="17"/>
  <c r="Z60" i="17"/>
  <c r="Z62" i="17"/>
  <c r="Z64" i="17"/>
  <c r="L16" i="17"/>
  <c r="X52" i="17"/>
  <c r="X53" i="17" s="1"/>
  <c r="Z52" i="17"/>
  <c r="Z53" i="17" s="1"/>
  <c r="S52" i="17"/>
  <c r="S53" i="17" s="1"/>
  <c r="R52" i="17"/>
  <c r="L52" i="17"/>
  <c r="L53" i="17" s="1"/>
  <c r="X50" i="17"/>
  <c r="X51" i="17" s="1"/>
  <c r="Z50" i="17"/>
  <c r="Z51" i="17" s="1"/>
  <c r="L50" i="17"/>
  <c r="L51" i="17" s="1"/>
  <c r="L24" i="17"/>
  <c r="L26" i="17"/>
  <c r="L30" i="17"/>
  <c r="L25" i="17"/>
  <c r="L23" i="17"/>
  <c r="L27" i="17"/>
  <c r="L28" i="17"/>
  <c r="X20" i="17"/>
  <c r="X21" i="17" s="1"/>
  <c r="Z16" i="17"/>
  <c r="L29" i="17"/>
  <c r="R28" i="17"/>
  <c r="S28" i="17"/>
  <c r="Q30" i="17"/>
  <c r="Z30" i="17"/>
  <c r="Z27" i="17"/>
  <c r="S27" i="17"/>
  <c r="Z28" i="17"/>
  <c r="Z23" i="17"/>
  <c r="Z24" i="17"/>
  <c r="Z25" i="17"/>
  <c r="Z26" i="17"/>
  <c r="Q29" i="17"/>
  <c r="R29" i="17" s="1"/>
  <c r="Z29" i="17"/>
  <c r="R23" i="17"/>
  <c r="R24" i="17"/>
  <c r="R25" i="17"/>
  <c r="R26" i="17"/>
  <c r="L20" i="17"/>
  <c r="L21" i="17" s="1"/>
  <c r="Q20" i="17"/>
  <c r="Z20" i="17"/>
  <c r="Z21" i="17" s="1"/>
  <c r="R16" i="17"/>
  <c r="I121" i="17"/>
  <c r="AH120" i="17"/>
  <c r="AF120" i="17"/>
  <c r="AF121" i="17" s="1"/>
  <c r="Y120" i="17"/>
  <c r="Y121" i="17" s="1"/>
  <c r="M120" i="17"/>
  <c r="M121" i="17" s="1"/>
  <c r="J120" i="17"/>
  <c r="J121" i="17" s="1"/>
  <c r="G120" i="17"/>
  <c r="I119" i="17"/>
  <c r="AH118" i="17"/>
  <c r="AF118" i="17"/>
  <c r="AF119" i="17" s="1"/>
  <c r="Y118" i="17"/>
  <c r="Y119" i="17" s="1"/>
  <c r="M118" i="17"/>
  <c r="M119" i="17" s="1"/>
  <c r="J118" i="17"/>
  <c r="J119" i="17" s="1"/>
  <c r="G118" i="17"/>
  <c r="I117" i="17"/>
  <c r="AH116" i="17"/>
  <c r="AF116" i="17"/>
  <c r="AF117" i="17" s="1"/>
  <c r="Y116" i="17"/>
  <c r="Y117" i="17" s="1"/>
  <c r="M116" i="17"/>
  <c r="M117" i="17" s="1"/>
  <c r="J116" i="17"/>
  <c r="J117" i="17" s="1"/>
  <c r="G116" i="17"/>
  <c r="I110" i="17"/>
  <c r="AH109" i="17"/>
  <c r="AF109" i="17"/>
  <c r="Y109" i="17"/>
  <c r="M109" i="17"/>
  <c r="J109" i="17"/>
  <c r="Q109" i="17" s="1"/>
  <c r="R109" i="17" s="1"/>
  <c r="G109" i="17"/>
  <c r="AH108" i="17"/>
  <c r="AF108" i="17"/>
  <c r="Y108" i="17"/>
  <c r="M108" i="17"/>
  <c r="J108" i="17"/>
  <c r="Q108" i="17" s="1"/>
  <c r="G108" i="17"/>
  <c r="AH101" i="17"/>
  <c r="AF101" i="17"/>
  <c r="Y101" i="17"/>
  <c r="M101" i="17"/>
  <c r="J101" i="17"/>
  <c r="G101" i="17"/>
  <c r="I100" i="17"/>
  <c r="AH99" i="17"/>
  <c r="AF99" i="17"/>
  <c r="Y99" i="17"/>
  <c r="M99" i="17"/>
  <c r="J99" i="17"/>
  <c r="G99" i="17"/>
  <c r="AH98" i="17"/>
  <c r="AF98" i="17"/>
  <c r="Y98" i="17"/>
  <c r="M98" i="17"/>
  <c r="J98" i="17"/>
  <c r="Q98" i="17" s="1"/>
  <c r="R98" i="17" s="1"/>
  <c r="G98" i="17"/>
  <c r="AH97" i="17"/>
  <c r="AF97" i="17"/>
  <c r="Y97" i="17"/>
  <c r="M97" i="17"/>
  <c r="J97" i="17"/>
  <c r="Q97" i="17" s="1"/>
  <c r="G97" i="17"/>
  <c r="AH96" i="17"/>
  <c r="AF96" i="17"/>
  <c r="Y96" i="17"/>
  <c r="M96" i="17"/>
  <c r="J96" i="17"/>
  <c r="Q96" i="17" s="1"/>
  <c r="G96" i="17"/>
  <c r="AH95" i="17"/>
  <c r="AF95" i="17"/>
  <c r="Y95" i="17"/>
  <c r="M95" i="17"/>
  <c r="J95" i="17"/>
  <c r="Q95" i="17" s="1"/>
  <c r="G95" i="17"/>
  <c r="AH94" i="17"/>
  <c r="AF94" i="17"/>
  <c r="Y94" i="17"/>
  <c r="M94" i="17"/>
  <c r="J94" i="17"/>
  <c r="Q94" i="17" s="1"/>
  <c r="R94" i="17" s="1"/>
  <c r="G94" i="17"/>
  <c r="AH93" i="17"/>
  <c r="AF93" i="17"/>
  <c r="Y93" i="17"/>
  <c r="M93" i="17"/>
  <c r="J93" i="17"/>
  <c r="G93" i="17"/>
  <c r="AH92" i="17"/>
  <c r="AF92" i="17"/>
  <c r="Y92" i="17"/>
  <c r="M92" i="17"/>
  <c r="J92" i="17"/>
  <c r="Q92" i="17" s="1"/>
  <c r="R92" i="17" s="1"/>
  <c r="G92" i="17"/>
  <c r="AH91" i="17"/>
  <c r="AF91" i="17"/>
  <c r="Y91" i="17"/>
  <c r="M91" i="17"/>
  <c r="J91" i="17"/>
  <c r="Q91" i="17" s="1"/>
  <c r="G91" i="17"/>
  <c r="AH90" i="17"/>
  <c r="AF90" i="17"/>
  <c r="Y90" i="17"/>
  <c r="M90" i="17"/>
  <c r="J90" i="17"/>
  <c r="Q90" i="17" s="1"/>
  <c r="R90" i="17" s="1"/>
  <c r="G90" i="17"/>
  <c r="AH89" i="17"/>
  <c r="AF89" i="17"/>
  <c r="Y89" i="17"/>
  <c r="M89" i="17"/>
  <c r="J89" i="17"/>
  <c r="G89" i="17"/>
  <c r="I88" i="17"/>
  <c r="AH87" i="17"/>
  <c r="AF87" i="17"/>
  <c r="Y87" i="17"/>
  <c r="X87" i="17" s="1"/>
  <c r="M87" i="17"/>
  <c r="J87" i="17"/>
  <c r="G87" i="17"/>
  <c r="AH86" i="17"/>
  <c r="AF86" i="17"/>
  <c r="Y86" i="17"/>
  <c r="X86" i="17" s="1"/>
  <c r="M86" i="17"/>
  <c r="J86" i="17"/>
  <c r="G86" i="17"/>
  <c r="AH85" i="17"/>
  <c r="AF85" i="17"/>
  <c r="Y85" i="17"/>
  <c r="X85" i="17" s="1"/>
  <c r="M85" i="17"/>
  <c r="J85" i="17"/>
  <c r="G85" i="17"/>
  <c r="AH84" i="17"/>
  <c r="AF84" i="17"/>
  <c r="Y84" i="17"/>
  <c r="X84" i="17" s="1"/>
  <c r="M84" i="17"/>
  <c r="J84" i="17"/>
  <c r="G84" i="17"/>
  <c r="AH83" i="17"/>
  <c r="AF83" i="17"/>
  <c r="Y83" i="17"/>
  <c r="X83" i="17" s="1"/>
  <c r="M83" i="17"/>
  <c r="J83" i="17"/>
  <c r="G83" i="17"/>
  <c r="AH82" i="17"/>
  <c r="AF82" i="17"/>
  <c r="Y82" i="17"/>
  <c r="X82" i="17" s="1"/>
  <c r="M82" i="17"/>
  <c r="J82" i="17"/>
  <c r="G82" i="17"/>
  <c r="AH81" i="17"/>
  <c r="AF81" i="17"/>
  <c r="Y81" i="17"/>
  <c r="X81" i="17" s="1"/>
  <c r="M81" i="17"/>
  <c r="J81" i="17"/>
  <c r="G81" i="17"/>
  <c r="AH80" i="17"/>
  <c r="AF80" i="17"/>
  <c r="Y80" i="17"/>
  <c r="X80" i="17" s="1"/>
  <c r="M80" i="17"/>
  <c r="J80" i="17"/>
  <c r="G80" i="17"/>
  <c r="AH79" i="17"/>
  <c r="AF79" i="17"/>
  <c r="Y79" i="17"/>
  <c r="X79" i="17" s="1"/>
  <c r="M79" i="17"/>
  <c r="J79" i="17"/>
  <c r="G79" i="17"/>
  <c r="AH78" i="17"/>
  <c r="AF78" i="17"/>
  <c r="Y78" i="17"/>
  <c r="X78" i="17" s="1"/>
  <c r="M78" i="17"/>
  <c r="J78" i="17"/>
  <c r="G78" i="17"/>
  <c r="AH77" i="17"/>
  <c r="AF77" i="17"/>
  <c r="Y77" i="17"/>
  <c r="X77" i="17" s="1"/>
  <c r="M77" i="17"/>
  <c r="J77" i="17"/>
  <c r="G77" i="17"/>
  <c r="AH76" i="17"/>
  <c r="AF76" i="17"/>
  <c r="Y76" i="17"/>
  <c r="X76" i="17" s="1"/>
  <c r="M76" i="17"/>
  <c r="J76" i="17"/>
  <c r="G76" i="17"/>
  <c r="AH75" i="17"/>
  <c r="AF75" i="17"/>
  <c r="Y75" i="17"/>
  <c r="M75" i="17"/>
  <c r="J75" i="17"/>
  <c r="G75" i="17"/>
  <c r="I74" i="17"/>
  <c r="AH73" i="17"/>
  <c r="AF73" i="17"/>
  <c r="Y73" i="17"/>
  <c r="M73" i="17"/>
  <c r="J73" i="17"/>
  <c r="Q73" i="17" s="1"/>
  <c r="G73" i="17"/>
  <c r="AH72" i="17"/>
  <c r="AF72" i="17"/>
  <c r="Y72" i="17"/>
  <c r="M72" i="17"/>
  <c r="J72" i="17"/>
  <c r="G72" i="17"/>
  <c r="AH71" i="17"/>
  <c r="AF71" i="17"/>
  <c r="Y71" i="17"/>
  <c r="M71" i="17"/>
  <c r="J71" i="17"/>
  <c r="G71" i="17"/>
  <c r="AH70" i="17"/>
  <c r="AF70" i="17"/>
  <c r="Y70" i="17"/>
  <c r="M70" i="17"/>
  <c r="J70" i="17"/>
  <c r="Q70" i="17" s="1"/>
  <c r="G70" i="17"/>
  <c r="AH69" i="17"/>
  <c r="AF69" i="17"/>
  <c r="Y69" i="17"/>
  <c r="M69" i="17"/>
  <c r="J69" i="17"/>
  <c r="G69" i="17"/>
  <c r="I68" i="17"/>
  <c r="AH67" i="17"/>
  <c r="AF67" i="17"/>
  <c r="Y67" i="17"/>
  <c r="X67" i="17" s="1"/>
  <c r="M67" i="17"/>
  <c r="J67" i="17"/>
  <c r="G67" i="17"/>
  <c r="AH66" i="17"/>
  <c r="AF66" i="17"/>
  <c r="Y66" i="17"/>
  <c r="X66" i="17" s="1"/>
  <c r="M66" i="17"/>
  <c r="J66" i="17"/>
  <c r="G66" i="17"/>
  <c r="AH65" i="17"/>
  <c r="AF65" i="17"/>
  <c r="Y65" i="17"/>
  <c r="X65" i="17" s="1"/>
  <c r="M65" i="17"/>
  <c r="J65" i="17"/>
  <c r="G65" i="17"/>
  <c r="AH59" i="17"/>
  <c r="AF59" i="17"/>
  <c r="Y59" i="17"/>
  <c r="X59" i="17" s="1"/>
  <c r="M59" i="17"/>
  <c r="J59" i="17"/>
  <c r="G59" i="17"/>
  <c r="AH58" i="17"/>
  <c r="AF58" i="17"/>
  <c r="Y58" i="17"/>
  <c r="M58" i="17"/>
  <c r="J58" i="17"/>
  <c r="G58" i="17"/>
  <c r="I57" i="17"/>
  <c r="AH56" i="17"/>
  <c r="AF56" i="17"/>
  <c r="Y56" i="17"/>
  <c r="X56" i="17" s="1"/>
  <c r="M56" i="17"/>
  <c r="J56" i="17"/>
  <c r="G56" i="17"/>
  <c r="AH55" i="17"/>
  <c r="AF55" i="17"/>
  <c r="Y55" i="17"/>
  <c r="X55" i="17" s="1"/>
  <c r="M55" i="17"/>
  <c r="J55" i="17"/>
  <c r="Q55" i="17" s="1"/>
  <c r="G55" i="17"/>
  <c r="AH54" i="17"/>
  <c r="AF54" i="17"/>
  <c r="Y54" i="17"/>
  <c r="M54" i="17"/>
  <c r="J54" i="17"/>
  <c r="G54" i="17"/>
  <c r="I49" i="17"/>
  <c r="AH48" i="17"/>
  <c r="Y48" i="17"/>
  <c r="X48" i="17" s="1"/>
  <c r="M48" i="17"/>
  <c r="J48" i="17"/>
  <c r="Q48" i="17" s="1"/>
  <c r="R48" i="17" s="1"/>
  <c r="G48" i="17"/>
  <c r="AH47" i="17"/>
  <c r="AF47" i="17"/>
  <c r="Y47" i="17"/>
  <c r="X47" i="17" s="1"/>
  <c r="M47" i="17"/>
  <c r="J47" i="17"/>
  <c r="Q47" i="17" s="1"/>
  <c r="G47" i="17"/>
  <c r="AH46" i="17"/>
  <c r="AF46" i="17"/>
  <c r="Y46" i="17"/>
  <c r="M46" i="17"/>
  <c r="J46" i="17"/>
  <c r="G46" i="17"/>
  <c r="I41" i="17"/>
  <c r="AH40" i="17"/>
  <c r="AF40" i="17"/>
  <c r="AF41" i="17" s="1"/>
  <c r="Y40" i="17"/>
  <c r="Y41" i="17" s="1"/>
  <c r="M40" i="17"/>
  <c r="M41" i="17" s="1"/>
  <c r="J40" i="17"/>
  <c r="G40" i="17"/>
  <c r="I39" i="17"/>
  <c r="AH38" i="17"/>
  <c r="AF38" i="17"/>
  <c r="Y38" i="17"/>
  <c r="X38" i="17" s="1"/>
  <c r="M38" i="17"/>
  <c r="J38" i="17"/>
  <c r="Q38" i="17" s="1"/>
  <c r="G38" i="17"/>
  <c r="AH37" i="17"/>
  <c r="AF37" i="17"/>
  <c r="Y37" i="17"/>
  <c r="X37" i="17" s="1"/>
  <c r="M37" i="17"/>
  <c r="J37" i="17"/>
  <c r="G37" i="17"/>
  <c r="AH36" i="17"/>
  <c r="AF36" i="17"/>
  <c r="Y36" i="17"/>
  <c r="X36" i="17" s="1"/>
  <c r="M36" i="17"/>
  <c r="J36" i="17"/>
  <c r="Q36" i="17" s="1"/>
  <c r="R36" i="17" s="1"/>
  <c r="G36" i="17"/>
  <c r="AH35" i="17"/>
  <c r="AF35" i="17"/>
  <c r="Y35" i="17"/>
  <c r="X35" i="17" s="1"/>
  <c r="M35" i="17"/>
  <c r="J35" i="17"/>
  <c r="Q35" i="17" s="1"/>
  <c r="R35" i="17" s="1"/>
  <c r="G35" i="17"/>
  <c r="AH34" i="17"/>
  <c r="AF34" i="17"/>
  <c r="Y34" i="17"/>
  <c r="X34" i="17" s="1"/>
  <c r="M34" i="17"/>
  <c r="J34" i="17"/>
  <c r="Q34" i="17" s="1"/>
  <c r="R34" i="17" s="1"/>
  <c r="G34" i="17"/>
  <c r="AH33" i="17"/>
  <c r="Y33" i="17"/>
  <c r="M33" i="17"/>
  <c r="J33" i="17"/>
  <c r="G33" i="17"/>
  <c r="I32" i="17"/>
  <c r="AH31" i="17"/>
  <c r="AF31" i="17"/>
  <c r="Y31" i="17"/>
  <c r="X31" i="17" s="1"/>
  <c r="M31" i="17"/>
  <c r="J31" i="17"/>
  <c r="G31" i="17"/>
  <c r="AH22" i="17"/>
  <c r="AF22" i="17"/>
  <c r="Y22" i="17"/>
  <c r="M22" i="17"/>
  <c r="J22" i="17"/>
  <c r="G22" i="17"/>
  <c r="I19" i="17"/>
  <c r="AH18" i="17"/>
  <c r="AF18" i="17"/>
  <c r="AF19" i="17" s="1"/>
  <c r="Y18" i="17"/>
  <c r="Y19" i="17" s="1"/>
  <c r="J18" i="17"/>
  <c r="J19" i="17" s="1"/>
  <c r="G18" i="17"/>
  <c r="AH15" i="17"/>
  <c r="AF15" i="17"/>
  <c r="AF17" i="17" s="1"/>
  <c r="Y15" i="17"/>
  <c r="Y17" i="17" s="1"/>
  <c r="M15" i="17"/>
  <c r="M17" i="17" s="1"/>
  <c r="J15" i="17"/>
  <c r="J17" i="17" s="1"/>
  <c r="G15" i="17"/>
  <c r="I14" i="17"/>
  <c r="AH13" i="17"/>
  <c r="AF13" i="17"/>
  <c r="Y13" i="17"/>
  <c r="X13" i="17" s="1"/>
  <c r="J13" i="17"/>
  <c r="G13" i="17"/>
  <c r="AH12" i="17"/>
  <c r="AF12" i="17"/>
  <c r="Y12" i="17"/>
  <c r="X12" i="17" s="1"/>
  <c r="J12" i="17"/>
  <c r="Q12" i="17" s="1"/>
  <c r="G12" i="17"/>
  <c r="AH11" i="17"/>
  <c r="AF11" i="17"/>
  <c r="Y11" i="17"/>
  <c r="X11" i="17" s="1"/>
  <c r="J11" i="17"/>
  <c r="Q11" i="17" s="1"/>
  <c r="R11" i="17" s="1"/>
  <c r="G11" i="17"/>
  <c r="AH10" i="17"/>
  <c r="AF10" i="17"/>
  <c r="Y10" i="17"/>
  <c r="X10" i="17" s="1"/>
  <c r="J10" i="17"/>
  <c r="G10" i="17"/>
  <c r="AH9" i="17"/>
  <c r="AF9" i="17"/>
  <c r="Y9" i="17"/>
  <c r="J9" i="17"/>
  <c r="G9" i="17"/>
  <c r="I8" i="17"/>
  <c r="AH7" i="17"/>
  <c r="AF7" i="17"/>
  <c r="Y7" i="17"/>
  <c r="X7" i="17" s="1"/>
  <c r="M7" i="17"/>
  <c r="J7" i="17"/>
  <c r="G7" i="17"/>
  <c r="AH6" i="17"/>
  <c r="AF6" i="17"/>
  <c r="Y6" i="17"/>
  <c r="X6" i="17" s="1"/>
  <c r="M6" i="17"/>
  <c r="J6" i="17"/>
  <c r="G6" i="17"/>
  <c r="AH5" i="17"/>
  <c r="AF5" i="17"/>
  <c r="Y5" i="17"/>
  <c r="M5" i="17"/>
  <c r="J5" i="17"/>
  <c r="G5" i="17"/>
  <c r="AH179" i="15"/>
  <c r="S42" i="17" l="1"/>
  <c r="S43" i="17" s="1"/>
  <c r="S50" i="17"/>
  <c r="S51" i="17" s="1"/>
  <c r="M32" i="17"/>
  <c r="AF39" i="17"/>
  <c r="M49" i="17"/>
  <c r="AF57" i="17"/>
  <c r="J68" i="17"/>
  <c r="M74" i="17"/>
  <c r="AF100" i="17"/>
  <c r="M8" i="17"/>
  <c r="AF14" i="17"/>
  <c r="J32" i="17"/>
  <c r="AF68" i="17"/>
  <c r="M88" i="17"/>
  <c r="Y100" i="17"/>
  <c r="AF110" i="17"/>
  <c r="R50" i="17"/>
  <c r="R42" i="17"/>
  <c r="R53" i="17"/>
  <c r="R45" i="17"/>
  <c r="Q46" i="17"/>
  <c r="R46" i="17" s="1"/>
  <c r="J49" i="17"/>
  <c r="Q69" i="17"/>
  <c r="S69" i="17" s="1"/>
  <c r="J74" i="17"/>
  <c r="Q33" i="17"/>
  <c r="S33" i="17" s="1"/>
  <c r="J39" i="17"/>
  <c r="Q101" i="17"/>
  <c r="S101" i="17" s="1"/>
  <c r="J110" i="17"/>
  <c r="R51" i="17"/>
  <c r="AF8" i="17"/>
  <c r="Q9" i="17"/>
  <c r="J14" i="17"/>
  <c r="X22" i="17"/>
  <c r="X32" i="17" s="1"/>
  <c r="Y32" i="17"/>
  <c r="M39" i="17"/>
  <c r="X46" i="17"/>
  <c r="X49" i="17" s="1"/>
  <c r="Y49" i="17"/>
  <c r="Q54" i="17"/>
  <c r="S54" i="17" s="1"/>
  <c r="J57" i="17"/>
  <c r="M68" i="17"/>
  <c r="X69" i="17"/>
  <c r="Y74" i="17"/>
  <c r="AF88" i="17"/>
  <c r="Q89" i="17"/>
  <c r="R89" i="17" s="1"/>
  <c r="J100" i="17"/>
  <c r="M110" i="17"/>
  <c r="S20" i="17"/>
  <c r="S21" i="17" s="1"/>
  <c r="Q21" i="17"/>
  <c r="R21" i="17" s="1"/>
  <c r="X54" i="17"/>
  <c r="X57" i="17" s="1"/>
  <c r="Y57" i="17"/>
  <c r="X5" i="17"/>
  <c r="X8" i="17" s="1"/>
  <c r="Y8" i="17"/>
  <c r="Q40" i="17"/>
  <c r="Q41" i="17" s="1"/>
  <c r="J41" i="17"/>
  <c r="X75" i="17"/>
  <c r="X88" i="17" s="1"/>
  <c r="Y88" i="17"/>
  <c r="R43" i="17"/>
  <c r="J8" i="17"/>
  <c r="Y14" i="17"/>
  <c r="AF32" i="17"/>
  <c r="Y39" i="17"/>
  <c r="AF49" i="17"/>
  <c r="M57" i="17"/>
  <c r="X58" i="17"/>
  <c r="X68" i="17" s="1"/>
  <c r="Y68" i="17"/>
  <c r="AF74" i="17"/>
  <c r="J88" i="17"/>
  <c r="M100" i="17"/>
  <c r="Y110" i="17"/>
  <c r="M40" i="13"/>
  <c r="L40" i="13"/>
  <c r="L82" i="13"/>
  <c r="L83" i="13" s="1"/>
  <c r="L33" i="13"/>
  <c r="L34" i="13" s="1"/>
  <c r="L31" i="13"/>
  <c r="L32" i="13" s="1"/>
  <c r="L25" i="13"/>
  <c r="L28" i="13" s="1"/>
  <c r="S105" i="17"/>
  <c r="R103" i="17"/>
  <c r="S106" i="17"/>
  <c r="Q71" i="17"/>
  <c r="R71" i="17" s="1"/>
  <c r="L71" i="17"/>
  <c r="S61" i="17"/>
  <c r="R60" i="17"/>
  <c r="L93" i="17"/>
  <c r="S62" i="17"/>
  <c r="Z56" i="17"/>
  <c r="Z83" i="17"/>
  <c r="S29" i="17"/>
  <c r="Z76" i="17"/>
  <c r="Z78" i="17"/>
  <c r="L72" i="17"/>
  <c r="L38" i="17"/>
  <c r="Z34" i="17"/>
  <c r="S35" i="17"/>
  <c r="Z40" i="17"/>
  <c r="Z41" i="17" s="1"/>
  <c r="Z85" i="17"/>
  <c r="S98" i="17"/>
  <c r="Z75" i="17"/>
  <c r="Z84" i="17"/>
  <c r="L99" i="17"/>
  <c r="Z118" i="17"/>
  <c r="Z119" i="17" s="1"/>
  <c r="Q18" i="17"/>
  <c r="Q19" i="17" s="1"/>
  <c r="R19" i="17" s="1"/>
  <c r="Z48" i="17"/>
  <c r="L90" i="17"/>
  <c r="Q99" i="17"/>
  <c r="S99" i="17" s="1"/>
  <c r="S109" i="17"/>
  <c r="L37" i="17"/>
  <c r="Z38" i="17"/>
  <c r="Z37" i="17"/>
  <c r="X15" i="17"/>
  <c r="X17" i="17" s="1"/>
  <c r="R30" i="17"/>
  <c r="S30" i="17"/>
  <c r="L10" i="17"/>
  <c r="L22" i="17"/>
  <c r="L31" i="17"/>
  <c r="R20" i="17"/>
  <c r="L11" i="17"/>
  <c r="L13" i="17"/>
  <c r="Z15" i="17"/>
  <c r="Z17" i="17" s="1"/>
  <c r="Z10" i="17"/>
  <c r="Z54" i="17"/>
  <c r="L73" i="17"/>
  <c r="Z9" i="17"/>
  <c r="Q10" i="17"/>
  <c r="R10" i="17" s="1"/>
  <c r="Z13" i="17"/>
  <c r="Q37" i="17"/>
  <c r="R37" i="17" s="1"/>
  <c r="X40" i="17"/>
  <c r="X41" i="17" s="1"/>
  <c r="L47" i="17"/>
  <c r="L54" i="17"/>
  <c r="L55" i="17"/>
  <c r="Z77" i="17"/>
  <c r="Q93" i="17"/>
  <c r="R93" i="17" s="1"/>
  <c r="L96" i="17"/>
  <c r="L97" i="17"/>
  <c r="Z5" i="17"/>
  <c r="Q13" i="17"/>
  <c r="R13" i="17" s="1"/>
  <c r="L34" i="17"/>
  <c r="S36" i="17"/>
  <c r="L46" i="17"/>
  <c r="Z46" i="17"/>
  <c r="L58" i="17"/>
  <c r="L67" i="17"/>
  <c r="Q72" i="17"/>
  <c r="R72" i="17" s="1"/>
  <c r="Z86" i="17"/>
  <c r="L91" i="17"/>
  <c r="S92" i="17"/>
  <c r="L94" i="17"/>
  <c r="L95" i="17"/>
  <c r="Z6" i="17"/>
  <c r="R12" i="17"/>
  <c r="S12" i="17"/>
  <c r="R38" i="17"/>
  <c r="S38" i="17"/>
  <c r="R73" i="17"/>
  <c r="S73" i="17"/>
  <c r="L120" i="17"/>
  <c r="L121" i="17" s="1"/>
  <c r="S34" i="17"/>
  <c r="R47" i="17"/>
  <c r="S47" i="17"/>
  <c r="Z11" i="17"/>
  <c r="L18" i="17"/>
  <c r="L19" i="17" s="1"/>
  <c r="Z31" i="17"/>
  <c r="Z59" i="17"/>
  <c r="L65" i="17"/>
  <c r="Q65" i="17"/>
  <c r="S65" i="17" s="1"/>
  <c r="Z80" i="17"/>
  <c r="Z87" i="17"/>
  <c r="R96" i="17"/>
  <c r="S96" i="17"/>
  <c r="L109" i="17"/>
  <c r="Q116" i="17"/>
  <c r="Q120" i="17"/>
  <c r="L66" i="17"/>
  <c r="Q66" i="17"/>
  <c r="L12" i="17"/>
  <c r="L33" i="17"/>
  <c r="L9" i="17"/>
  <c r="Z7" i="17"/>
  <c r="S11" i="17"/>
  <c r="Z12" i="17"/>
  <c r="Z22" i="17"/>
  <c r="Z33" i="17"/>
  <c r="L35" i="17"/>
  <c r="L36" i="17"/>
  <c r="L48" i="17"/>
  <c r="S55" i="17"/>
  <c r="R55" i="17"/>
  <c r="Z55" i="17"/>
  <c r="Q56" i="17"/>
  <c r="L56" i="17"/>
  <c r="Z66" i="17"/>
  <c r="Z79" i="17"/>
  <c r="L92" i="17"/>
  <c r="R97" i="17"/>
  <c r="S97" i="17"/>
  <c r="L98" i="17"/>
  <c r="L101" i="17"/>
  <c r="L108" i="17"/>
  <c r="L116" i="17"/>
  <c r="L117" i="17" s="1"/>
  <c r="Z35" i="17"/>
  <c r="Z47" i="17"/>
  <c r="L59" i="17"/>
  <c r="L70" i="17"/>
  <c r="Z82" i="17"/>
  <c r="Z116" i="17"/>
  <c r="Z117" i="17" s="1"/>
  <c r="X118" i="17"/>
  <c r="X119" i="17" s="1"/>
  <c r="Z36" i="17"/>
  <c r="Z81" i="17"/>
  <c r="L89" i="17"/>
  <c r="S90" i="17"/>
  <c r="L6" i="17"/>
  <c r="Q6" i="17"/>
  <c r="L7" i="17"/>
  <c r="Q7" i="17"/>
  <c r="Q15" i="17"/>
  <c r="Q17" i="17" s="1"/>
  <c r="R17" i="17" s="1"/>
  <c r="L15" i="17"/>
  <c r="L17" i="17" s="1"/>
  <c r="X18" i="17"/>
  <c r="X19" i="17" s="1"/>
  <c r="Z18" i="17"/>
  <c r="Z19" i="17" s="1"/>
  <c r="L5" i="17"/>
  <c r="Q5" i="17"/>
  <c r="R70" i="17"/>
  <c r="S70" i="17"/>
  <c r="Q76" i="17"/>
  <c r="L76" i="17"/>
  <c r="Q77" i="17"/>
  <c r="L77" i="17"/>
  <c r="Q80" i="17"/>
  <c r="L80" i="17"/>
  <c r="Q81" i="17"/>
  <c r="L81" i="17"/>
  <c r="Q84" i="17"/>
  <c r="L84" i="17"/>
  <c r="Q85" i="17"/>
  <c r="L85" i="17"/>
  <c r="X92" i="17"/>
  <c r="Z92" i="17"/>
  <c r="X97" i="17"/>
  <c r="Z97" i="17"/>
  <c r="R108" i="17"/>
  <c r="S108" i="17"/>
  <c r="X9" i="17"/>
  <c r="X14" i="17" s="1"/>
  <c r="Q22" i="17"/>
  <c r="Q31" i="17"/>
  <c r="X33" i="17"/>
  <c r="X39" i="17" s="1"/>
  <c r="Z58" i="17"/>
  <c r="Z67" i="17"/>
  <c r="Z71" i="17"/>
  <c r="X71" i="17"/>
  <c r="X93" i="17"/>
  <c r="Z93" i="17"/>
  <c r="S94" i="17"/>
  <c r="R95" i="17"/>
  <c r="S95" i="17"/>
  <c r="Z120" i="17"/>
  <c r="Z121" i="17" s="1"/>
  <c r="X120" i="17"/>
  <c r="X121" i="17" s="1"/>
  <c r="Q58" i="17"/>
  <c r="Q67" i="17"/>
  <c r="Z69" i="17"/>
  <c r="Z72" i="17"/>
  <c r="X72" i="17"/>
  <c r="X89" i="17"/>
  <c r="Z89" i="17"/>
  <c r="R91" i="17"/>
  <c r="S91" i="17"/>
  <c r="S48" i="17"/>
  <c r="Q59" i="17"/>
  <c r="Z65" i="17"/>
  <c r="X96" i="17"/>
  <c r="Z96" i="17"/>
  <c r="L40" i="17"/>
  <c r="L41" i="17" s="1"/>
  <c r="L69" i="17"/>
  <c r="Z70" i="17"/>
  <c r="X70" i="17"/>
  <c r="Q75" i="17"/>
  <c r="L75" i="17"/>
  <c r="Q79" i="17"/>
  <c r="L79" i="17"/>
  <c r="Q83" i="17"/>
  <c r="L83" i="17"/>
  <c r="Q87" i="17"/>
  <c r="L87" i="17"/>
  <c r="X91" i="17"/>
  <c r="Z91" i="17"/>
  <c r="X95" i="17"/>
  <c r="Z95" i="17"/>
  <c r="X99" i="17"/>
  <c r="Z99" i="17"/>
  <c r="X116" i="17"/>
  <c r="X117" i="17" s="1"/>
  <c r="Z73" i="17"/>
  <c r="X73" i="17"/>
  <c r="Q78" i="17"/>
  <c r="L78" i="17"/>
  <c r="Q82" i="17"/>
  <c r="L82" i="17"/>
  <c r="Q86" i="17"/>
  <c r="L86" i="17"/>
  <c r="X90" i="17"/>
  <c r="Z90" i="17"/>
  <c r="X94" i="17"/>
  <c r="Z94" i="17"/>
  <c r="X98" i="17"/>
  <c r="Z98" i="17"/>
  <c r="Z108" i="17"/>
  <c r="X108" i="17"/>
  <c r="Z109" i="17"/>
  <c r="X109" i="17"/>
  <c r="L118" i="17"/>
  <c r="L119" i="17" s="1"/>
  <c r="Q118" i="17"/>
  <c r="Q119" i="17" s="1"/>
  <c r="R119" i="17" s="1"/>
  <c r="Z101" i="17"/>
  <c r="X101" i="17"/>
  <c r="I171" i="15"/>
  <c r="AF179" i="15"/>
  <c r="Y179" i="15"/>
  <c r="M179" i="15"/>
  <c r="J179" i="15"/>
  <c r="G179" i="15"/>
  <c r="AH178" i="15"/>
  <c r="AF178" i="15"/>
  <c r="Y178" i="15"/>
  <c r="Y180" i="15" s="1"/>
  <c r="M178" i="15"/>
  <c r="J178" i="15"/>
  <c r="G178" i="15"/>
  <c r="AH176" i="15"/>
  <c r="AF176" i="15"/>
  <c r="AF177" i="15" s="1"/>
  <c r="Y176" i="15"/>
  <c r="M176" i="15"/>
  <c r="M177" i="15" s="1"/>
  <c r="J176" i="15"/>
  <c r="G176" i="15"/>
  <c r="AH174" i="15"/>
  <c r="AF174" i="15"/>
  <c r="AF175" i="15" s="1"/>
  <c r="Y174" i="15"/>
  <c r="Y175" i="15" s="1"/>
  <c r="M174" i="15"/>
  <c r="M175" i="15" s="1"/>
  <c r="J174" i="15"/>
  <c r="G174" i="15"/>
  <c r="AH172" i="15"/>
  <c r="AF172" i="15"/>
  <c r="AF173" i="15" s="1"/>
  <c r="Y172" i="15"/>
  <c r="Y173" i="15" s="1"/>
  <c r="M172" i="15"/>
  <c r="M173" i="15" s="1"/>
  <c r="J172" i="15"/>
  <c r="G172" i="15"/>
  <c r="AH170" i="15"/>
  <c r="AF170" i="15"/>
  <c r="AF171" i="15" s="1"/>
  <c r="Y170" i="15"/>
  <c r="Y171" i="15" s="1"/>
  <c r="M170" i="15"/>
  <c r="M171" i="15" s="1"/>
  <c r="J170" i="15"/>
  <c r="G170" i="15"/>
  <c r="S89" i="17" l="1"/>
  <c r="R116" i="17"/>
  <c r="Q117" i="17"/>
  <c r="R117" i="17" s="1"/>
  <c r="R120" i="17"/>
  <c r="Q121" i="17"/>
  <c r="R121" i="17" s="1"/>
  <c r="M180" i="15"/>
  <c r="Q172" i="15"/>
  <c r="S172" i="15" s="1"/>
  <c r="S173" i="15" s="1"/>
  <c r="J173" i="15"/>
  <c r="Q176" i="15"/>
  <c r="J177" i="15"/>
  <c r="Q170" i="15"/>
  <c r="Q171" i="15" s="1"/>
  <c r="J171" i="15"/>
  <c r="Q174" i="15"/>
  <c r="J175" i="15"/>
  <c r="Z176" i="15"/>
  <c r="Z177" i="15" s="1"/>
  <c r="Y177" i="15"/>
  <c r="Q178" i="15"/>
  <c r="S178" i="15" s="1"/>
  <c r="J180" i="15"/>
  <c r="S40" i="17"/>
  <c r="S41" i="17" s="1"/>
  <c r="R33" i="17"/>
  <c r="Z49" i="17"/>
  <c r="AF180" i="15"/>
  <c r="R40" i="17"/>
  <c r="Z74" i="17"/>
  <c r="S110" i="17"/>
  <c r="R9" i="17"/>
  <c r="Q14" i="17"/>
  <c r="R14" i="17" s="1"/>
  <c r="Q74" i="17"/>
  <c r="R74" i="17" s="1"/>
  <c r="L88" i="17"/>
  <c r="R69" i="17"/>
  <c r="Z39" i="17"/>
  <c r="S9" i="17"/>
  <c r="L49" i="17"/>
  <c r="X110" i="17"/>
  <c r="Z110" i="17"/>
  <c r="L8" i="17"/>
  <c r="L39" i="17"/>
  <c r="L68" i="17"/>
  <c r="L57" i="17"/>
  <c r="Z57" i="17"/>
  <c r="Q100" i="17"/>
  <c r="R100" i="17" s="1"/>
  <c r="Z100" i="17"/>
  <c r="R101" i="17"/>
  <c r="Q110" i="17"/>
  <c r="R110" i="17" s="1"/>
  <c r="L74" i="17"/>
  <c r="X100" i="17"/>
  <c r="Z68" i="17"/>
  <c r="Z8" i="17"/>
  <c r="Z14" i="17"/>
  <c r="R54" i="17"/>
  <c r="Q57" i="17"/>
  <c r="R57" i="17" s="1"/>
  <c r="Q88" i="17"/>
  <c r="R88" i="17" s="1"/>
  <c r="Q68" i="17"/>
  <c r="R68" i="17" s="1"/>
  <c r="Q32" i="17"/>
  <c r="R32" i="17" s="1"/>
  <c r="Q8" i="17"/>
  <c r="R8" i="17" s="1"/>
  <c r="L100" i="17"/>
  <c r="L110" i="17"/>
  <c r="Z32" i="17"/>
  <c r="L14" i="17"/>
  <c r="L32" i="17"/>
  <c r="Z88" i="17"/>
  <c r="R41" i="17"/>
  <c r="X74" i="17"/>
  <c r="Q39" i="17"/>
  <c r="R39" i="17" s="1"/>
  <c r="S46" i="17"/>
  <c r="S49" i="17" s="1"/>
  <c r="Q49" i="17"/>
  <c r="R49" i="17" s="1"/>
  <c r="S71" i="17"/>
  <c r="S116" i="17"/>
  <c r="S117" i="17" s="1"/>
  <c r="R99" i="17"/>
  <c r="S18" i="17"/>
  <c r="S19" i="17" s="1"/>
  <c r="S93" i="17"/>
  <c r="S100" i="17" s="1"/>
  <c r="S72" i="17"/>
  <c r="R18" i="17"/>
  <c r="S37" i="17"/>
  <c r="S39" i="17" s="1"/>
  <c r="S13" i="17"/>
  <c r="S10" i="17"/>
  <c r="S120" i="17"/>
  <c r="S121" i="17" s="1"/>
  <c r="R65" i="17"/>
  <c r="S56" i="17"/>
  <c r="S57" i="17" s="1"/>
  <c r="R56" i="17"/>
  <c r="S66" i="17"/>
  <c r="R66" i="17"/>
  <c r="S82" i="17"/>
  <c r="R82" i="17"/>
  <c r="S83" i="17"/>
  <c r="R83" i="17"/>
  <c r="S67" i="17"/>
  <c r="R67" i="17"/>
  <c r="S31" i="17"/>
  <c r="R31" i="17"/>
  <c r="S22" i="17"/>
  <c r="R22" i="17"/>
  <c r="S81" i="17"/>
  <c r="R81" i="17"/>
  <c r="S77" i="17"/>
  <c r="R77" i="17"/>
  <c r="S84" i="17"/>
  <c r="R84" i="17"/>
  <c r="S80" i="17"/>
  <c r="R80" i="17"/>
  <c r="S76" i="17"/>
  <c r="R76" i="17"/>
  <c r="S5" i="17"/>
  <c r="R5" i="17"/>
  <c r="S15" i="17"/>
  <c r="S17" i="17" s="1"/>
  <c r="R15" i="17"/>
  <c r="S7" i="17"/>
  <c r="R7" i="17"/>
  <c r="S75" i="17"/>
  <c r="R75" i="17"/>
  <c r="S59" i="17"/>
  <c r="R59" i="17"/>
  <c r="S58" i="17"/>
  <c r="R58" i="17"/>
  <c r="S85" i="17"/>
  <c r="R85" i="17"/>
  <c r="S118" i="17"/>
  <c r="S119" i="17" s="1"/>
  <c r="R118" i="17"/>
  <c r="S86" i="17"/>
  <c r="R86" i="17"/>
  <c r="S78" i="17"/>
  <c r="R78" i="17"/>
  <c r="S87" i="17"/>
  <c r="R87" i="17"/>
  <c r="S79" i="17"/>
  <c r="R79" i="17"/>
  <c r="S6" i="17"/>
  <c r="R6" i="17"/>
  <c r="Z174" i="15"/>
  <c r="Z175" i="15" s="1"/>
  <c r="Q179" i="15"/>
  <c r="R179" i="15" s="1"/>
  <c r="Z179" i="15"/>
  <c r="Z178" i="15"/>
  <c r="Z180" i="15" s="1"/>
  <c r="Z172" i="15"/>
  <c r="Z173" i="15" s="1"/>
  <c r="X170" i="15"/>
  <c r="X171" i="15" s="1"/>
  <c r="Z170" i="15"/>
  <c r="Z171" i="15" s="1"/>
  <c r="X172" i="15"/>
  <c r="X173" i="15" s="1"/>
  <c r="X174" i="15"/>
  <c r="X175" i="15" s="1"/>
  <c r="X176" i="15"/>
  <c r="X177" i="15" s="1"/>
  <c r="X178" i="15"/>
  <c r="X179" i="15"/>
  <c r="S176" i="15"/>
  <c r="S177" i="15" s="1"/>
  <c r="L170" i="15"/>
  <c r="L171" i="15" s="1"/>
  <c r="L172" i="15"/>
  <c r="L173" i="15" s="1"/>
  <c r="L174" i="15"/>
  <c r="L175" i="15" s="1"/>
  <c r="L176" i="15"/>
  <c r="L177" i="15" s="1"/>
  <c r="L178" i="15"/>
  <c r="L179" i="15"/>
  <c r="AG118" i="16"/>
  <c r="AE118" i="16"/>
  <c r="AD118" i="16"/>
  <c r="AC118" i="16"/>
  <c r="AB118" i="16"/>
  <c r="AA118" i="16"/>
  <c r="W118" i="16"/>
  <c r="V118" i="16"/>
  <c r="P118" i="16"/>
  <c r="O118" i="16"/>
  <c r="N118" i="16"/>
  <c r="K118" i="16"/>
  <c r="I118" i="16"/>
  <c r="M117" i="16"/>
  <c r="J117" i="16"/>
  <c r="M116" i="16"/>
  <c r="J116" i="16"/>
  <c r="M114" i="16"/>
  <c r="J114" i="16"/>
  <c r="AG113" i="16"/>
  <c r="AE113" i="16"/>
  <c r="AD113" i="16"/>
  <c r="AC113" i="16"/>
  <c r="AB113" i="16"/>
  <c r="AA113" i="16"/>
  <c r="W113" i="16"/>
  <c r="V113" i="16"/>
  <c r="P113" i="16"/>
  <c r="O113" i="16"/>
  <c r="N113" i="16"/>
  <c r="K113" i="16"/>
  <c r="I113" i="16"/>
  <c r="AH112" i="16"/>
  <c r="Z112" i="16" s="1"/>
  <c r="AF112" i="16"/>
  <c r="M112" i="16"/>
  <c r="J112" i="16"/>
  <c r="AH111" i="16"/>
  <c r="Z111" i="16" s="1"/>
  <c r="AF111" i="16"/>
  <c r="M111" i="16"/>
  <c r="J111" i="16"/>
  <c r="AH110" i="16"/>
  <c r="Z110" i="16" s="1"/>
  <c r="AF110" i="16"/>
  <c r="M110" i="16"/>
  <c r="J110" i="16"/>
  <c r="Q110" i="16" s="1"/>
  <c r="R110" i="16" s="1"/>
  <c r="AH109" i="16"/>
  <c r="Z109" i="16" s="1"/>
  <c r="AF109" i="16"/>
  <c r="M109" i="16"/>
  <c r="J109" i="16"/>
  <c r="Q109" i="16" s="1"/>
  <c r="R109" i="16" s="1"/>
  <c r="AH101" i="16"/>
  <c r="Z101" i="16" s="1"/>
  <c r="AF101" i="16"/>
  <c r="M101" i="16"/>
  <c r="J101" i="16"/>
  <c r="AG100" i="16"/>
  <c r="AE100" i="16"/>
  <c r="AD100" i="16"/>
  <c r="AC100" i="16"/>
  <c r="AB100" i="16"/>
  <c r="AA100" i="16"/>
  <c r="W100" i="16"/>
  <c r="V100" i="16"/>
  <c r="P100" i="16"/>
  <c r="O100" i="16"/>
  <c r="N100" i="16"/>
  <c r="K100" i="16"/>
  <c r="I100" i="16"/>
  <c r="AH99" i="16"/>
  <c r="Z99" i="16" s="1"/>
  <c r="AF99" i="16"/>
  <c r="M99" i="16"/>
  <c r="J99" i="16"/>
  <c r="AH98" i="16"/>
  <c r="Z98" i="16" s="1"/>
  <c r="AF98" i="16"/>
  <c r="M98" i="16"/>
  <c r="J98" i="16"/>
  <c r="AH97" i="16"/>
  <c r="Z97" i="16" s="1"/>
  <c r="AF97" i="16"/>
  <c r="M97" i="16"/>
  <c r="J97" i="16"/>
  <c r="AH96" i="16"/>
  <c r="Z96" i="16" s="1"/>
  <c r="AF96" i="16"/>
  <c r="M96" i="16"/>
  <c r="J96" i="16"/>
  <c r="AH95" i="16"/>
  <c r="Z95" i="16" s="1"/>
  <c r="AF95" i="16"/>
  <c r="M95" i="16"/>
  <c r="J95" i="16"/>
  <c r="AH94" i="16"/>
  <c r="Z94" i="16" s="1"/>
  <c r="AF94" i="16"/>
  <c r="M94" i="16"/>
  <c r="J94" i="16"/>
  <c r="AH93" i="16"/>
  <c r="Z93" i="16" s="1"/>
  <c r="AF93" i="16"/>
  <c r="M93" i="16"/>
  <c r="J93" i="16"/>
  <c r="AH92" i="16"/>
  <c r="Z92" i="16" s="1"/>
  <c r="AF92" i="16"/>
  <c r="M92" i="16"/>
  <c r="J92" i="16"/>
  <c r="AH91" i="16"/>
  <c r="Z91" i="16" s="1"/>
  <c r="AF91" i="16"/>
  <c r="M91" i="16"/>
  <c r="J91" i="16"/>
  <c r="AH85" i="16"/>
  <c r="Z85" i="16" s="1"/>
  <c r="AF85" i="16"/>
  <c r="M85" i="16"/>
  <c r="J85" i="16"/>
  <c r="AH84" i="16"/>
  <c r="Z84" i="16" s="1"/>
  <c r="AF84" i="16"/>
  <c r="M84" i="16"/>
  <c r="J84" i="16"/>
  <c r="AH83" i="16"/>
  <c r="Z83" i="16" s="1"/>
  <c r="AF83" i="16"/>
  <c r="M83" i="16"/>
  <c r="J83" i="16"/>
  <c r="AH82" i="16"/>
  <c r="Z82" i="16" s="1"/>
  <c r="AF82" i="16"/>
  <c r="M82" i="16"/>
  <c r="J82" i="16"/>
  <c r="AH81" i="16"/>
  <c r="Z81" i="16" s="1"/>
  <c r="AF81" i="16"/>
  <c r="M81" i="16"/>
  <c r="J81" i="16"/>
  <c r="AH80" i="16"/>
  <c r="Z80" i="16" s="1"/>
  <c r="AF80" i="16"/>
  <c r="M80" i="16"/>
  <c r="J80" i="16"/>
  <c r="AH79" i="16"/>
  <c r="Z79" i="16" s="1"/>
  <c r="AF79" i="16"/>
  <c r="M79" i="16"/>
  <c r="J79" i="16"/>
  <c r="AH78" i="16"/>
  <c r="Z78" i="16" s="1"/>
  <c r="AF78" i="16"/>
  <c r="M78" i="16"/>
  <c r="J78" i="16"/>
  <c r="AH77" i="16"/>
  <c r="Z77" i="16" s="1"/>
  <c r="AF77" i="16"/>
  <c r="M77" i="16"/>
  <c r="J77" i="16"/>
  <c r="AH76" i="16"/>
  <c r="Z76" i="16" s="1"/>
  <c r="AF76" i="16"/>
  <c r="M76" i="16"/>
  <c r="J76" i="16"/>
  <c r="AH75" i="16"/>
  <c r="Z75" i="16" s="1"/>
  <c r="AF75" i="16"/>
  <c r="M75" i="16"/>
  <c r="J75" i="16"/>
  <c r="AH74" i="16"/>
  <c r="Z74" i="16" s="1"/>
  <c r="AF74" i="16"/>
  <c r="M74" i="16"/>
  <c r="J74" i="16"/>
  <c r="AH73" i="16"/>
  <c r="Z73" i="16" s="1"/>
  <c r="AF73" i="16"/>
  <c r="M73" i="16"/>
  <c r="J73" i="16"/>
  <c r="AH72" i="16"/>
  <c r="Z72" i="16" s="1"/>
  <c r="AF72" i="16"/>
  <c r="M72" i="16"/>
  <c r="J72" i="16"/>
  <c r="AH71" i="16"/>
  <c r="Z71" i="16" s="1"/>
  <c r="AF71" i="16"/>
  <c r="M71" i="16"/>
  <c r="J71" i="16"/>
  <c r="AH70" i="16"/>
  <c r="Z70" i="16" s="1"/>
  <c r="AF70" i="16"/>
  <c r="M70" i="16"/>
  <c r="J70" i="16"/>
  <c r="Q70" i="16" s="1"/>
  <c r="R70" i="16" s="1"/>
  <c r="AH69" i="16"/>
  <c r="Z69" i="16" s="1"/>
  <c r="AF69" i="16"/>
  <c r="M69" i="16"/>
  <c r="J69" i="16"/>
  <c r="Q69" i="16" s="1"/>
  <c r="R69" i="16" s="1"/>
  <c r="AG68" i="16"/>
  <c r="AD68" i="16"/>
  <c r="AC68" i="16"/>
  <c r="AB68" i="16"/>
  <c r="AA68" i="16"/>
  <c r="W68" i="16"/>
  <c r="V68" i="16"/>
  <c r="P68" i="16"/>
  <c r="O68" i="16"/>
  <c r="N68" i="16"/>
  <c r="K68" i="16"/>
  <c r="I68" i="16"/>
  <c r="AH67" i="16"/>
  <c r="Z67" i="16" s="1"/>
  <c r="AF67" i="16"/>
  <c r="M67" i="16"/>
  <c r="J67" i="16"/>
  <c r="AH66" i="16"/>
  <c r="Z66" i="16" s="1"/>
  <c r="AF66" i="16"/>
  <c r="M66" i="16"/>
  <c r="J66" i="16"/>
  <c r="AH65" i="16"/>
  <c r="Z65" i="16" s="1"/>
  <c r="AF65" i="16"/>
  <c r="M65" i="16"/>
  <c r="J65" i="16"/>
  <c r="AH64" i="16"/>
  <c r="Z64" i="16" s="1"/>
  <c r="AF64" i="16"/>
  <c r="M64" i="16"/>
  <c r="J64" i="16"/>
  <c r="AH63" i="16"/>
  <c r="Z63" i="16" s="1"/>
  <c r="AF63" i="16"/>
  <c r="M63" i="16"/>
  <c r="J63" i="16"/>
  <c r="AH62" i="16"/>
  <c r="Z62" i="16" s="1"/>
  <c r="AF62" i="16"/>
  <c r="M62" i="16"/>
  <c r="J62" i="16"/>
  <c r="AH61" i="16"/>
  <c r="Z61" i="16" s="1"/>
  <c r="AF61" i="16"/>
  <c r="M61" i="16"/>
  <c r="J61" i="16"/>
  <c r="AG53" i="16"/>
  <c r="AE53" i="16"/>
  <c r="AD53" i="16"/>
  <c r="AC53" i="16"/>
  <c r="AB53" i="16"/>
  <c r="AA53" i="16"/>
  <c r="W53" i="16"/>
  <c r="V53" i="16"/>
  <c r="P53" i="16"/>
  <c r="O53" i="16"/>
  <c r="N53" i="16"/>
  <c r="K53" i="16"/>
  <c r="I53" i="16"/>
  <c r="AH52" i="16"/>
  <c r="Z52" i="16" s="1"/>
  <c r="AF52" i="16"/>
  <c r="M52" i="16"/>
  <c r="J52" i="16"/>
  <c r="Q52" i="16" s="1"/>
  <c r="R52" i="16" s="1"/>
  <c r="AH51" i="16"/>
  <c r="Z51" i="16" s="1"/>
  <c r="AF51" i="16"/>
  <c r="M51" i="16"/>
  <c r="J51" i="16"/>
  <c r="Q51" i="16" s="1"/>
  <c r="R51" i="16" s="1"/>
  <c r="AH50" i="16"/>
  <c r="Z50" i="16" s="1"/>
  <c r="AF50" i="16"/>
  <c r="M50" i="16"/>
  <c r="J50" i="16"/>
  <c r="Q50" i="16" s="1"/>
  <c r="R50" i="16" s="1"/>
  <c r="AH49" i="16"/>
  <c r="Z49" i="16" s="1"/>
  <c r="AF49" i="16"/>
  <c r="M49" i="16"/>
  <c r="J49" i="16"/>
  <c r="Q49" i="16" s="1"/>
  <c r="R49" i="16" s="1"/>
  <c r="AH48" i="16"/>
  <c r="Z48" i="16" s="1"/>
  <c r="AF48" i="16"/>
  <c r="M48" i="16"/>
  <c r="J48" i="16"/>
  <c r="Q48" i="16" s="1"/>
  <c r="R48" i="16" s="1"/>
  <c r="AH47" i="16"/>
  <c r="Z47" i="16" s="1"/>
  <c r="AF47" i="16"/>
  <c r="M47" i="16"/>
  <c r="J47" i="16"/>
  <c r="Q47" i="16" s="1"/>
  <c r="R47" i="16" s="1"/>
  <c r="AG46" i="16"/>
  <c r="AE46" i="16"/>
  <c r="AD46" i="16"/>
  <c r="AC46" i="16"/>
  <c r="AB46" i="16"/>
  <c r="AA46" i="16"/>
  <c r="W46" i="16"/>
  <c r="V46" i="16"/>
  <c r="P46" i="16"/>
  <c r="O46" i="16"/>
  <c r="N46" i="16"/>
  <c r="K46" i="16"/>
  <c r="I46" i="16"/>
  <c r="AH45" i="16"/>
  <c r="Z45" i="16" s="1"/>
  <c r="AF45" i="16"/>
  <c r="M45" i="16"/>
  <c r="J45" i="16"/>
  <c r="AH44" i="16"/>
  <c r="Z44" i="16" s="1"/>
  <c r="AF44" i="16"/>
  <c r="M44" i="16"/>
  <c r="J44" i="16"/>
  <c r="AH43" i="16"/>
  <c r="Z43" i="16" s="1"/>
  <c r="AF43" i="16"/>
  <c r="M43" i="16"/>
  <c r="J43" i="16"/>
  <c r="AH42" i="16"/>
  <c r="Z42" i="16" s="1"/>
  <c r="AF42" i="16"/>
  <c r="M42" i="16"/>
  <c r="J42" i="16"/>
  <c r="AG39" i="16"/>
  <c r="AE39" i="16"/>
  <c r="AD39" i="16"/>
  <c r="AC39" i="16"/>
  <c r="AB39" i="16"/>
  <c r="AA39" i="16"/>
  <c r="W39" i="16"/>
  <c r="V39" i="16"/>
  <c r="P39" i="16"/>
  <c r="N39" i="16"/>
  <c r="K39" i="16"/>
  <c r="K41" i="16" s="1"/>
  <c r="I39" i="16"/>
  <c r="AH38" i="16"/>
  <c r="Z38" i="16" s="1"/>
  <c r="AF38" i="16"/>
  <c r="M38" i="16"/>
  <c r="J38" i="16"/>
  <c r="AH37" i="16"/>
  <c r="Z37" i="16" s="1"/>
  <c r="AF37" i="16"/>
  <c r="M37" i="16"/>
  <c r="J37" i="16"/>
  <c r="Q37" i="16" s="1"/>
  <c r="R37" i="16" s="1"/>
  <c r="AH36" i="16"/>
  <c r="Z36" i="16" s="1"/>
  <c r="AF36" i="16"/>
  <c r="M36" i="16"/>
  <c r="J36" i="16"/>
  <c r="AH35" i="16"/>
  <c r="Z35" i="16" s="1"/>
  <c r="AF35" i="16"/>
  <c r="M35" i="16"/>
  <c r="J35" i="16"/>
  <c r="AH34" i="16"/>
  <c r="Z34" i="16" s="1"/>
  <c r="AF34" i="16"/>
  <c r="M34" i="16"/>
  <c r="J34" i="16"/>
  <c r="AH33" i="16"/>
  <c r="Z33" i="16" s="1"/>
  <c r="AF33" i="16"/>
  <c r="M33" i="16"/>
  <c r="J33" i="16"/>
  <c r="AH32" i="16"/>
  <c r="Z32" i="16" s="1"/>
  <c r="AF32" i="16"/>
  <c r="M32" i="16"/>
  <c r="J32" i="16"/>
  <c r="AH31" i="16"/>
  <c r="Z31" i="16" s="1"/>
  <c r="AF31" i="16"/>
  <c r="M31" i="16"/>
  <c r="J31" i="16"/>
  <c r="AH30" i="16"/>
  <c r="Z30" i="16" s="1"/>
  <c r="AF30" i="16"/>
  <c r="M30" i="16"/>
  <c r="J30" i="16"/>
  <c r="AH29" i="16"/>
  <c r="Z29" i="16" s="1"/>
  <c r="AF29" i="16"/>
  <c r="M29" i="16"/>
  <c r="J29" i="16"/>
  <c r="AH28" i="16"/>
  <c r="Z28" i="16" s="1"/>
  <c r="AF28" i="16"/>
  <c r="M28" i="16"/>
  <c r="J28" i="16"/>
  <c r="AH26" i="16"/>
  <c r="Z26" i="16" s="1"/>
  <c r="M26" i="16"/>
  <c r="J26" i="16"/>
  <c r="Q26" i="16" s="1"/>
  <c r="R26" i="16" s="1"/>
  <c r="AH25" i="16"/>
  <c r="Z25" i="16" s="1"/>
  <c r="AF25" i="16"/>
  <c r="M25" i="16"/>
  <c r="J25" i="16"/>
  <c r="Q25" i="16" s="1"/>
  <c r="R25" i="16" s="1"/>
  <c r="AH24" i="16"/>
  <c r="Z24" i="16" s="1"/>
  <c r="AF24" i="16"/>
  <c r="M24" i="16"/>
  <c r="J24" i="16"/>
  <c r="AH22" i="16"/>
  <c r="Z22" i="16" s="1"/>
  <c r="AF22" i="16"/>
  <c r="M22" i="16"/>
  <c r="J22" i="16"/>
  <c r="AH21" i="16"/>
  <c r="Z21" i="16" s="1"/>
  <c r="AF21" i="16"/>
  <c r="M21" i="16"/>
  <c r="J21" i="16"/>
  <c r="AH20" i="16"/>
  <c r="Z20" i="16" s="1"/>
  <c r="AF20" i="16"/>
  <c r="M20" i="16"/>
  <c r="J20" i="16"/>
  <c r="AH18" i="16"/>
  <c r="Z18" i="16" s="1"/>
  <c r="AF18" i="16"/>
  <c r="AF19" i="16" s="1"/>
  <c r="Y19" i="16"/>
  <c r="M18" i="16"/>
  <c r="M19" i="16" s="1"/>
  <c r="J18" i="16"/>
  <c r="AH16" i="16"/>
  <c r="Z16" i="16" s="1"/>
  <c r="AF16" i="16"/>
  <c r="M16" i="16"/>
  <c r="J16" i="16"/>
  <c r="Q16" i="16" s="1"/>
  <c r="R16" i="16" s="1"/>
  <c r="G16" i="16"/>
  <c r="AH15" i="16"/>
  <c r="Z15" i="16" s="1"/>
  <c r="AF15" i="16"/>
  <c r="M15" i="16"/>
  <c r="J15" i="16"/>
  <c r="G15" i="16"/>
  <c r="AH13" i="16"/>
  <c r="Z13" i="16" s="1"/>
  <c r="AF14" i="16"/>
  <c r="Y14" i="16"/>
  <c r="M13" i="16"/>
  <c r="M14" i="16" s="1"/>
  <c r="J13" i="16"/>
  <c r="J14" i="16" s="1"/>
  <c r="G13" i="16"/>
  <c r="AH11" i="16"/>
  <c r="Z11" i="16" s="1"/>
  <c r="Z12" i="16" s="1"/>
  <c r="AF11" i="16"/>
  <c r="AF12" i="16" s="1"/>
  <c r="M11" i="16"/>
  <c r="M12" i="16" s="1"/>
  <c r="J11" i="16"/>
  <c r="J12" i="16" s="1"/>
  <c r="G11" i="16"/>
  <c r="AH9" i="16"/>
  <c r="Z9" i="16" s="1"/>
  <c r="Z10" i="16" s="1"/>
  <c r="AF9" i="16"/>
  <c r="AF10" i="16" s="1"/>
  <c r="M9" i="16"/>
  <c r="M10" i="16" s="1"/>
  <c r="J9" i="16"/>
  <c r="J10" i="16" s="1"/>
  <c r="G9" i="16"/>
  <c r="AH7" i="16"/>
  <c r="Z7" i="16" s="1"/>
  <c r="AF7" i="16"/>
  <c r="M7" i="16"/>
  <c r="J7" i="16"/>
  <c r="Q7" i="16" s="1"/>
  <c r="R7" i="16" s="1"/>
  <c r="G7" i="16"/>
  <c r="AH6" i="16"/>
  <c r="Z6" i="16" s="1"/>
  <c r="AF6" i="16"/>
  <c r="M6" i="16"/>
  <c r="J6" i="16"/>
  <c r="Q6" i="16" s="1"/>
  <c r="R6" i="16" s="1"/>
  <c r="G6" i="16"/>
  <c r="AH5" i="16"/>
  <c r="Y5" i="16"/>
  <c r="Y8" i="16" s="1"/>
  <c r="M5" i="16"/>
  <c r="J5" i="16"/>
  <c r="G5" i="16"/>
  <c r="AH161" i="15"/>
  <c r="AF161" i="15"/>
  <c r="Y161" i="15"/>
  <c r="X161" i="15" s="1"/>
  <c r="M161" i="15"/>
  <c r="J161" i="15"/>
  <c r="Q161" i="15" s="1"/>
  <c r="G161" i="15"/>
  <c r="AH163" i="15"/>
  <c r="AF163" i="15"/>
  <c r="Y163" i="15"/>
  <c r="M163" i="15"/>
  <c r="J163" i="15"/>
  <c r="Q163" i="15" s="1"/>
  <c r="S163" i="15" s="1"/>
  <c r="G163" i="15"/>
  <c r="AH162" i="15"/>
  <c r="AF162" i="15"/>
  <c r="Y162" i="15"/>
  <c r="M162" i="15"/>
  <c r="J162" i="15"/>
  <c r="Q162" i="15" s="1"/>
  <c r="S162" i="15" s="1"/>
  <c r="G162" i="15"/>
  <c r="AH160" i="15"/>
  <c r="AF160" i="15"/>
  <c r="Y160" i="15"/>
  <c r="M160" i="15"/>
  <c r="J160" i="15"/>
  <c r="Q160" i="15" s="1"/>
  <c r="S160" i="15" s="1"/>
  <c r="G160" i="15"/>
  <c r="AH159" i="15"/>
  <c r="AF159" i="15"/>
  <c r="Y159" i="15"/>
  <c r="M159" i="15"/>
  <c r="J159" i="15"/>
  <c r="Q159" i="15" s="1"/>
  <c r="S159" i="15" s="1"/>
  <c r="G159" i="15"/>
  <c r="AH158" i="15"/>
  <c r="AF158" i="15"/>
  <c r="Y158" i="15"/>
  <c r="M158" i="15"/>
  <c r="J158" i="15"/>
  <c r="Q158" i="15" s="1"/>
  <c r="S158" i="15" s="1"/>
  <c r="G158" i="15"/>
  <c r="AH157" i="15"/>
  <c r="Y157" i="15"/>
  <c r="M157" i="15"/>
  <c r="J157" i="15"/>
  <c r="Q157" i="15" s="1"/>
  <c r="S157" i="15" s="1"/>
  <c r="G157" i="15"/>
  <c r="AH156" i="15"/>
  <c r="AF156" i="15"/>
  <c r="Y156" i="15"/>
  <c r="M156" i="15"/>
  <c r="J156" i="15"/>
  <c r="G156" i="15"/>
  <c r="AH154" i="15"/>
  <c r="AF154" i="15"/>
  <c r="Y154" i="15"/>
  <c r="M154" i="15"/>
  <c r="J154" i="15"/>
  <c r="Q154" i="15" s="1"/>
  <c r="R154" i="15" s="1"/>
  <c r="G154" i="15"/>
  <c r="AH153" i="15"/>
  <c r="AF153" i="15"/>
  <c r="Y153" i="15"/>
  <c r="M153" i="15"/>
  <c r="J153" i="15"/>
  <c r="Q153" i="15" s="1"/>
  <c r="R153" i="15" s="1"/>
  <c r="G153" i="15"/>
  <c r="AH152" i="15"/>
  <c r="AF152" i="15"/>
  <c r="Y152" i="15"/>
  <c r="M152" i="15"/>
  <c r="J152" i="15"/>
  <c r="G152" i="15"/>
  <c r="AF150" i="15"/>
  <c r="AF149" i="15"/>
  <c r="AH150" i="15"/>
  <c r="Y150" i="15"/>
  <c r="M150" i="15"/>
  <c r="J150" i="15"/>
  <c r="Q150" i="15" s="1"/>
  <c r="G150" i="15"/>
  <c r="AH149" i="15"/>
  <c r="Y149" i="15"/>
  <c r="M149" i="15"/>
  <c r="J149" i="15"/>
  <c r="Q149" i="15" s="1"/>
  <c r="G149" i="15"/>
  <c r="AH148" i="15"/>
  <c r="AF148" i="15"/>
  <c r="Y148" i="15"/>
  <c r="M148" i="15"/>
  <c r="J148" i="15"/>
  <c r="Q148" i="15" s="1"/>
  <c r="G148" i="15"/>
  <c r="AH147" i="15"/>
  <c r="AF147" i="15"/>
  <c r="Y147" i="15"/>
  <c r="M147" i="15"/>
  <c r="J147" i="15"/>
  <c r="Q147" i="15" s="1"/>
  <c r="G147" i="15"/>
  <c r="AH146" i="15"/>
  <c r="AF146" i="15"/>
  <c r="Y146" i="15"/>
  <c r="M146" i="15"/>
  <c r="J146" i="15"/>
  <c r="G146" i="15"/>
  <c r="AH144" i="15"/>
  <c r="AF144" i="15"/>
  <c r="Y144" i="15"/>
  <c r="M144" i="15"/>
  <c r="J144" i="15"/>
  <c r="Q144" i="15" s="1"/>
  <c r="R144" i="15" s="1"/>
  <c r="G144" i="15"/>
  <c r="AH143" i="15"/>
  <c r="AF143" i="15"/>
  <c r="Y143" i="15"/>
  <c r="M143" i="15"/>
  <c r="J143" i="15"/>
  <c r="Q143" i="15" s="1"/>
  <c r="R143" i="15" s="1"/>
  <c r="G143" i="15"/>
  <c r="AH142" i="15"/>
  <c r="AF142" i="15"/>
  <c r="Y142" i="15"/>
  <c r="M142" i="15"/>
  <c r="J142" i="15"/>
  <c r="Q142" i="15" s="1"/>
  <c r="R142" i="15" s="1"/>
  <c r="G142" i="15"/>
  <c r="AH141" i="15"/>
  <c r="AF141" i="15"/>
  <c r="Y141" i="15"/>
  <c r="M141" i="15"/>
  <c r="J141" i="15"/>
  <c r="Q141" i="15" s="1"/>
  <c r="R141" i="15" s="1"/>
  <c r="G141" i="15"/>
  <c r="AH140" i="15"/>
  <c r="AF140" i="15"/>
  <c r="Y140" i="15"/>
  <c r="M140" i="15"/>
  <c r="J140" i="15"/>
  <c r="Q140" i="15" s="1"/>
  <c r="R140" i="15" s="1"/>
  <c r="G140" i="15"/>
  <c r="AH139" i="15"/>
  <c r="AF139" i="15"/>
  <c r="Y139" i="15"/>
  <c r="M139" i="15"/>
  <c r="J139" i="15"/>
  <c r="G139" i="15"/>
  <c r="AH138" i="15"/>
  <c r="AF138" i="15"/>
  <c r="Y138" i="15"/>
  <c r="M138" i="15"/>
  <c r="J138" i="15"/>
  <c r="Q138" i="15" s="1"/>
  <c r="R138" i="15" s="1"/>
  <c r="G138" i="15"/>
  <c r="AH137" i="15"/>
  <c r="AF137" i="15"/>
  <c r="Y137" i="15"/>
  <c r="M137" i="15"/>
  <c r="J137" i="15"/>
  <c r="Q137" i="15" s="1"/>
  <c r="R137" i="15" s="1"/>
  <c r="G137" i="15"/>
  <c r="AH136" i="15"/>
  <c r="AF136" i="15"/>
  <c r="Y136" i="15"/>
  <c r="M136" i="15"/>
  <c r="J136" i="15"/>
  <c r="Q136" i="15" s="1"/>
  <c r="R136" i="15" s="1"/>
  <c r="G136" i="15"/>
  <c r="AH135" i="15"/>
  <c r="AF135" i="15"/>
  <c r="Y135" i="15"/>
  <c r="M135" i="15"/>
  <c r="J135" i="15"/>
  <c r="Q135" i="15" s="1"/>
  <c r="R135" i="15" s="1"/>
  <c r="G135" i="15"/>
  <c r="AH134" i="15"/>
  <c r="AF134" i="15"/>
  <c r="Y134" i="15"/>
  <c r="M134" i="15"/>
  <c r="J134" i="15"/>
  <c r="Q134" i="15" s="1"/>
  <c r="R134" i="15" s="1"/>
  <c r="G134" i="15"/>
  <c r="AH133" i="15"/>
  <c r="AF133" i="15"/>
  <c r="Y133" i="15"/>
  <c r="M133" i="15"/>
  <c r="J133" i="15"/>
  <c r="Q133" i="15" s="1"/>
  <c r="R133" i="15" s="1"/>
  <c r="G133" i="15"/>
  <c r="AH132" i="15"/>
  <c r="AF132" i="15"/>
  <c r="Y132" i="15"/>
  <c r="M132" i="15"/>
  <c r="J132" i="15"/>
  <c r="Q132" i="15" s="1"/>
  <c r="R132" i="15" s="1"/>
  <c r="G132" i="15"/>
  <c r="AH131" i="15"/>
  <c r="AF131" i="15"/>
  <c r="Y131" i="15"/>
  <c r="M131" i="15"/>
  <c r="J131" i="15"/>
  <c r="Q131" i="15" s="1"/>
  <c r="R131" i="15" s="1"/>
  <c r="G131" i="15"/>
  <c r="AH130" i="15"/>
  <c r="AF130" i="15"/>
  <c r="Y130" i="15"/>
  <c r="M130" i="15"/>
  <c r="J130" i="15"/>
  <c r="Q130" i="15" s="1"/>
  <c r="R130" i="15" s="1"/>
  <c r="G130" i="15"/>
  <c r="AH129" i="15"/>
  <c r="AF129" i="15"/>
  <c r="Y129" i="15"/>
  <c r="M129" i="15"/>
  <c r="J129" i="15"/>
  <c r="Q129" i="15" s="1"/>
  <c r="R129" i="15" s="1"/>
  <c r="G129" i="15"/>
  <c r="AH128" i="15"/>
  <c r="AF128" i="15"/>
  <c r="Y128" i="15"/>
  <c r="M128" i="15"/>
  <c r="J128" i="15"/>
  <c r="Q128" i="15" s="1"/>
  <c r="R128" i="15" s="1"/>
  <c r="G128" i="15"/>
  <c r="AH127" i="15"/>
  <c r="AF127" i="15"/>
  <c r="Y127" i="15"/>
  <c r="M127" i="15"/>
  <c r="J127" i="15"/>
  <c r="Q127" i="15" s="1"/>
  <c r="R127" i="15" s="1"/>
  <c r="G127" i="15"/>
  <c r="AH126" i="15"/>
  <c r="AF126" i="15"/>
  <c r="Y126" i="15"/>
  <c r="M126" i="15"/>
  <c r="J126" i="15"/>
  <c r="Q126" i="15" s="1"/>
  <c r="R126" i="15" s="1"/>
  <c r="G126" i="15"/>
  <c r="AH125" i="15"/>
  <c r="AF125" i="15"/>
  <c r="Y125" i="15"/>
  <c r="M125" i="15"/>
  <c r="J125" i="15"/>
  <c r="Q125" i="15" s="1"/>
  <c r="R125" i="15" s="1"/>
  <c r="G125" i="15"/>
  <c r="AH124" i="15"/>
  <c r="AF124" i="15"/>
  <c r="Y124" i="15"/>
  <c r="M124" i="15"/>
  <c r="J124" i="15"/>
  <c r="Q124" i="15" s="1"/>
  <c r="R124" i="15" s="1"/>
  <c r="G124" i="15"/>
  <c r="AH123" i="15"/>
  <c r="AF123" i="15"/>
  <c r="Y123" i="15"/>
  <c r="M123" i="15"/>
  <c r="J123" i="15"/>
  <c r="Q123" i="15" s="1"/>
  <c r="R123" i="15" s="1"/>
  <c r="G123" i="15"/>
  <c r="AH122" i="15"/>
  <c r="AF122" i="15"/>
  <c r="Y122" i="15"/>
  <c r="M122" i="15"/>
  <c r="J122" i="15"/>
  <c r="Q122" i="15" s="1"/>
  <c r="R122" i="15" s="1"/>
  <c r="G122" i="15"/>
  <c r="AH121" i="15"/>
  <c r="AF121" i="15"/>
  <c r="Y121" i="15"/>
  <c r="M121" i="15"/>
  <c r="J121" i="15"/>
  <c r="Q121" i="15" s="1"/>
  <c r="R121" i="15" s="1"/>
  <c r="G121" i="15"/>
  <c r="AH120" i="15"/>
  <c r="AF120" i="15"/>
  <c r="Y120" i="15"/>
  <c r="M120" i="15"/>
  <c r="J120" i="15"/>
  <c r="Q120" i="15" s="1"/>
  <c r="R120" i="15" s="1"/>
  <c r="G120" i="15"/>
  <c r="AH119" i="15"/>
  <c r="AF119" i="15"/>
  <c r="Y119" i="15"/>
  <c r="M119" i="15"/>
  <c r="J119" i="15"/>
  <c r="G119" i="15"/>
  <c r="AH117" i="15"/>
  <c r="AF117" i="15"/>
  <c r="Y117" i="15"/>
  <c r="M117" i="15"/>
  <c r="J117" i="15"/>
  <c r="Q117" i="15" s="1"/>
  <c r="S117" i="15" s="1"/>
  <c r="G117" i="15"/>
  <c r="AH116" i="15"/>
  <c r="AF116" i="15"/>
  <c r="Y116" i="15"/>
  <c r="M116" i="15"/>
  <c r="J116" i="15"/>
  <c r="Q116" i="15" s="1"/>
  <c r="S116" i="15" s="1"/>
  <c r="G116" i="15"/>
  <c r="AH115" i="15"/>
  <c r="AF115" i="15"/>
  <c r="Y115" i="15"/>
  <c r="M115" i="15"/>
  <c r="J115" i="15"/>
  <c r="Q115" i="15" s="1"/>
  <c r="S115" i="15" s="1"/>
  <c r="G115" i="15"/>
  <c r="AH114" i="15"/>
  <c r="AF114" i="15"/>
  <c r="Y114" i="15"/>
  <c r="M114" i="15"/>
  <c r="J114" i="15"/>
  <c r="Q114" i="15" s="1"/>
  <c r="S114" i="15" s="1"/>
  <c r="G114" i="15"/>
  <c r="AH113" i="15"/>
  <c r="AF113" i="15"/>
  <c r="Y113" i="15"/>
  <c r="M113" i="15"/>
  <c r="J113" i="15"/>
  <c r="Q113" i="15" s="1"/>
  <c r="S113" i="15" s="1"/>
  <c r="G113" i="15"/>
  <c r="AH112" i="15"/>
  <c r="AF112" i="15"/>
  <c r="Y112" i="15"/>
  <c r="M112" i="15"/>
  <c r="J112" i="15"/>
  <c r="Q112" i="15" s="1"/>
  <c r="S112" i="15" s="1"/>
  <c r="G112" i="15"/>
  <c r="AH111" i="15"/>
  <c r="AF111" i="15"/>
  <c r="Y111" i="15"/>
  <c r="M111" i="15"/>
  <c r="J111" i="15"/>
  <c r="Q111" i="15" s="1"/>
  <c r="S111" i="15" s="1"/>
  <c r="G111" i="15"/>
  <c r="AH110" i="15"/>
  <c r="AF110" i="15"/>
  <c r="Y110" i="15"/>
  <c r="M110" i="15"/>
  <c r="J110" i="15"/>
  <c r="Q110" i="15" s="1"/>
  <c r="S110" i="15" s="1"/>
  <c r="G110" i="15"/>
  <c r="AH109" i="15"/>
  <c r="AF109" i="15"/>
  <c r="Y109" i="15"/>
  <c r="M109" i="15"/>
  <c r="J109" i="15"/>
  <c r="G109" i="15"/>
  <c r="AH108" i="15"/>
  <c r="AF108" i="15"/>
  <c r="Y108" i="15"/>
  <c r="M108" i="15"/>
  <c r="J108" i="15"/>
  <c r="Q108" i="15" s="1"/>
  <c r="G108" i="15"/>
  <c r="AH107" i="15"/>
  <c r="AF107" i="15"/>
  <c r="Y107" i="15"/>
  <c r="M107" i="15"/>
  <c r="J107" i="15"/>
  <c r="Q107" i="15" s="1"/>
  <c r="G107" i="15"/>
  <c r="AH106" i="15"/>
  <c r="AF106" i="15"/>
  <c r="Y106" i="15"/>
  <c r="M106" i="15"/>
  <c r="J106" i="15"/>
  <c r="Q106" i="15" s="1"/>
  <c r="G106" i="15"/>
  <c r="AH105" i="15"/>
  <c r="AF105" i="15"/>
  <c r="Y105" i="15"/>
  <c r="M105" i="15"/>
  <c r="J105" i="15"/>
  <c r="Q105" i="15" s="1"/>
  <c r="G105" i="15"/>
  <c r="AH104" i="15"/>
  <c r="AF104" i="15"/>
  <c r="Y104" i="15"/>
  <c r="M104" i="15"/>
  <c r="J104" i="15"/>
  <c r="Q104" i="15" s="1"/>
  <c r="G104" i="15"/>
  <c r="AH103" i="15"/>
  <c r="AF103" i="15"/>
  <c r="Y103" i="15"/>
  <c r="M103" i="15"/>
  <c r="J103" i="15"/>
  <c r="Q103" i="15" s="1"/>
  <c r="G103" i="15"/>
  <c r="AH102" i="15"/>
  <c r="AF102" i="15"/>
  <c r="Y102" i="15"/>
  <c r="M102" i="15"/>
  <c r="J102" i="15"/>
  <c r="Q102" i="15" s="1"/>
  <c r="G102" i="15"/>
  <c r="AH101" i="15"/>
  <c r="AF101" i="15"/>
  <c r="Y101" i="15"/>
  <c r="M101" i="15"/>
  <c r="J101" i="15"/>
  <c r="Q101" i="15" s="1"/>
  <c r="G101" i="15"/>
  <c r="AH100" i="15"/>
  <c r="AF100" i="15"/>
  <c r="Y100" i="15"/>
  <c r="M100" i="15"/>
  <c r="J100" i="15"/>
  <c r="Q100" i="15" s="1"/>
  <c r="G100" i="15"/>
  <c r="AH99" i="15"/>
  <c r="AF99" i="15"/>
  <c r="Y99" i="15"/>
  <c r="M99" i="15"/>
  <c r="J99" i="15"/>
  <c r="Q99" i="15" s="1"/>
  <c r="G99" i="15"/>
  <c r="AH98" i="15"/>
  <c r="AF98" i="15"/>
  <c r="Y98" i="15"/>
  <c r="M98" i="15"/>
  <c r="J98" i="15"/>
  <c r="G98" i="15"/>
  <c r="AH96" i="15"/>
  <c r="AF96" i="15"/>
  <c r="Y96" i="15"/>
  <c r="M96" i="15"/>
  <c r="J96" i="15"/>
  <c r="Q96" i="15" s="1"/>
  <c r="R96" i="15" s="1"/>
  <c r="G96" i="15"/>
  <c r="AH95" i="15"/>
  <c r="AF95" i="15"/>
  <c r="Y95" i="15"/>
  <c r="M95" i="15"/>
  <c r="J95" i="15"/>
  <c r="Q95" i="15" s="1"/>
  <c r="R95" i="15" s="1"/>
  <c r="G95" i="15"/>
  <c r="AH94" i="15"/>
  <c r="AF94" i="15"/>
  <c r="Y94" i="15"/>
  <c r="M94" i="15"/>
  <c r="J94" i="15"/>
  <c r="Q94" i="15" s="1"/>
  <c r="R94" i="15" s="1"/>
  <c r="G94" i="15"/>
  <c r="AH93" i="15"/>
  <c r="AF93" i="15"/>
  <c r="Y93" i="15"/>
  <c r="M93" i="15"/>
  <c r="J93" i="15"/>
  <c r="Q93" i="15" s="1"/>
  <c r="R93" i="15" s="1"/>
  <c r="G93" i="15"/>
  <c r="AH92" i="15"/>
  <c r="AF92" i="15"/>
  <c r="Y92" i="15"/>
  <c r="M92" i="15"/>
  <c r="J92" i="15"/>
  <c r="Q92" i="15" s="1"/>
  <c r="R92" i="15" s="1"/>
  <c r="G92" i="15"/>
  <c r="AH91" i="15"/>
  <c r="AF91" i="15"/>
  <c r="Y91" i="15"/>
  <c r="M91" i="15"/>
  <c r="J91" i="15"/>
  <c r="Q91" i="15" s="1"/>
  <c r="R91" i="15" s="1"/>
  <c r="G91" i="15"/>
  <c r="AH90" i="15"/>
  <c r="AF90" i="15"/>
  <c r="Y90" i="15"/>
  <c r="M90" i="15"/>
  <c r="J90" i="15"/>
  <c r="Q90" i="15" s="1"/>
  <c r="R90" i="15" s="1"/>
  <c r="G90" i="15"/>
  <c r="AH89" i="15"/>
  <c r="AF89" i="15"/>
  <c r="Y89" i="15"/>
  <c r="M89" i="15"/>
  <c r="J89" i="15"/>
  <c r="Q89" i="15" s="1"/>
  <c r="R89" i="15" s="1"/>
  <c r="G89" i="15"/>
  <c r="AH88" i="15"/>
  <c r="AF88" i="15"/>
  <c r="Y88" i="15"/>
  <c r="M88" i="15"/>
  <c r="J88" i="15"/>
  <c r="Q88" i="15" s="1"/>
  <c r="R88" i="15" s="1"/>
  <c r="G88" i="15"/>
  <c r="AH87" i="15"/>
  <c r="AF87" i="15"/>
  <c r="Y87" i="15"/>
  <c r="M87" i="15"/>
  <c r="J87" i="15"/>
  <c r="Q87" i="15" s="1"/>
  <c r="R87" i="15" s="1"/>
  <c r="G87" i="15"/>
  <c r="AH86" i="15"/>
  <c r="AF86" i="15"/>
  <c r="Y86" i="15"/>
  <c r="M86" i="15"/>
  <c r="J86" i="15"/>
  <c r="G86" i="15"/>
  <c r="AH84" i="15"/>
  <c r="AF84" i="15"/>
  <c r="Y84" i="15"/>
  <c r="M84" i="15"/>
  <c r="J84" i="15"/>
  <c r="Q84" i="15" s="1"/>
  <c r="S84" i="15" s="1"/>
  <c r="G84" i="15"/>
  <c r="AH83" i="15"/>
  <c r="AF83" i="15"/>
  <c r="Y83" i="15"/>
  <c r="M83" i="15"/>
  <c r="J83" i="15"/>
  <c r="Q83" i="15" s="1"/>
  <c r="S83" i="15" s="1"/>
  <c r="G83" i="15"/>
  <c r="AH82" i="15"/>
  <c r="AF82" i="15"/>
  <c r="Y82" i="15"/>
  <c r="M82" i="15"/>
  <c r="J82" i="15"/>
  <c r="Q82" i="15" s="1"/>
  <c r="S82" i="15" s="1"/>
  <c r="G82" i="15"/>
  <c r="AH81" i="15"/>
  <c r="AF81" i="15"/>
  <c r="Y81" i="15"/>
  <c r="M81" i="15"/>
  <c r="J81" i="15"/>
  <c r="Q81" i="15" s="1"/>
  <c r="S81" i="15" s="1"/>
  <c r="G81" i="15"/>
  <c r="AH80" i="15"/>
  <c r="AF80" i="15"/>
  <c r="Y80" i="15"/>
  <c r="M80" i="15"/>
  <c r="J80" i="15"/>
  <c r="G80" i="15"/>
  <c r="AH78" i="15"/>
  <c r="AF78" i="15"/>
  <c r="Y78" i="15"/>
  <c r="M78" i="15"/>
  <c r="J78" i="15"/>
  <c r="Q78" i="15" s="1"/>
  <c r="R78" i="15" s="1"/>
  <c r="G78" i="15"/>
  <c r="AH77" i="15"/>
  <c r="AF77" i="15"/>
  <c r="Y77" i="15"/>
  <c r="M77" i="15"/>
  <c r="J77" i="15"/>
  <c r="Q77" i="15" s="1"/>
  <c r="R77" i="15" s="1"/>
  <c r="G77" i="15"/>
  <c r="AH76" i="15"/>
  <c r="AF76" i="15"/>
  <c r="Y76" i="15"/>
  <c r="M76" i="15"/>
  <c r="J76" i="15"/>
  <c r="Q76" i="15" s="1"/>
  <c r="R76" i="15" s="1"/>
  <c r="G76" i="15"/>
  <c r="AH75" i="15"/>
  <c r="AF75" i="15"/>
  <c r="Y75" i="15"/>
  <c r="M75" i="15"/>
  <c r="J75" i="15"/>
  <c r="Q75" i="15" s="1"/>
  <c r="R75" i="15" s="1"/>
  <c r="G75" i="15"/>
  <c r="AH74" i="15"/>
  <c r="AF74" i="15"/>
  <c r="Y74" i="15"/>
  <c r="M74" i="15"/>
  <c r="J74" i="15"/>
  <c r="Q74" i="15" s="1"/>
  <c r="R74" i="15" s="1"/>
  <c r="G74" i="15"/>
  <c r="AH73" i="15"/>
  <c r="AF73" i="15"/>
  <c r="Y73" i="15"/>
  <c r="M73" i="15"/>
  <c r="J73" i="15"/>
  <c r="Q73" i="15" s="1"/>
  <c r="R73" i="15" s="1"/>
  <c r="G73" i="15"/>
  <c r="AH72" i="15"/>
  <c r="AF72" i="15"/>
  <c r="Y72" i="15"/>
  <c r="M72" i="15"/>
  <c r="J72" i="15"/>
  <c r="Q72" i="15" s="1"/>
  <c r="R72" i="15" s="1"/>
  <c r="G72" i="15"/>
  <c r="AH71" i="15"/>
  <c r="AF71" i="15"/>
  <c r="Y71" i="15"/>
  <c r="M71" i="15"/>
  <c r="J71" i="15"/>
  <c r="Q71" i="15" s="1"/>
  <c r="R71" i="15" s="1"/>
  <c r="G71" i="15"/>
  <c r="AH70" i="15"/>
  <c r="AF70" i="15"/>
  <c r="Y70" i="15"/>
  <c r="M70" i="15"/>
  <c r="J70" i="15"/>
  <c r="Q70" i="15" s="1"/>
  <c r="R70" i="15" s="1"/>
  <c r="G70" i="15"/>
  <c r="AH69" i="15"/>
  <c r="AF69" i="15"/>
  <c r="Y69" i="15"/>
  <c r="M69" i="15"/>
  <c r="J69" i="15"/>
  <c r="Q69" i="15" s="1"/>
  <c r="R69" i="15" s="1"/>
  <c r="G69" i="15"/>
  <c r="AH68" i="15"/>
  <c r="AF68" i="15"/>
  <c r="Y68" i="15"/>
  <c r="M68" i="15"/>
  <c r="J68" i="15"/>
  <c r="Q68" i="15" s="1"/>
  <c r="R68" i="15" s="1"/>
  <c r="G68" i="15"/>
  <c r="AH67" i="15"/>
  <c r="AF67" i="15"/>
  <c r="Y67" i="15"/>
  <c r="M67" i="15"/>
  <c r="J67" i="15"/>
  <c r="Q67" i="15" s="1"/>
  <c r="R67" i="15" s="1"/>
  <c r="G67" i="15"/>
  <c r="AH66" i="15"/>
  <c r="AF66" i="15"/>
  <c r="Y66" i="15"/>
  <c r="M66" i="15"/>
  <c r="J66" i="15"/>
  <c r="G66" i="15"/>
  <c r="AH64" i="15"/>
  <c r="AF64" i="15"/>
  <c r="Y64" i="15"/>
  <c r="M64" i="15"/>
  <c r="J64" i="15"/>
  <c r="Q64" i="15" s="1"/>
  <c r="R64" i="15" s="1"/>
  <c r="G64" i="15"/>
  <c r="AH63" i="15"/>
  <c r="AF63" i="15"/>
  <c r="Y63" i="15"/>
  <c r="M63" i="15"/>
  <c r="J63" i="15"/>
  <c r="Q63" i="15" s="1"/>
  <c r="R63" i="15" s="1"/>
  <c r="G63" i="15"/>
  <c r="AH62" i="15"/>
  <c r="AF62" i="15"/>
  <c r="Y62" i="15"/>
  <c r="M62" i="15"/>
  <c r="J62" i="15"/>
  <c r="Q62" i="15" s="1"/>
  <c r="R62" i="15" s="1"/>
  <c r="G62" i="15"/>
  <c r="AH61" i="15"/>
  <c r="AF61" i="15"/>
  <c r="Y61" i="15"/>
  <c r="M61" i="15"/>
  <c r="J61" i="15"/>
  <c r="Q61" i="15" s="1"/>
  <c r="R61" i="15" s="1"/>
  <c r="G61" i="15"/>
  <c r="AH60" i="15"/>
  <c r="AF60" i="15"/>
  <c r="Y60" i="15"/>
  <c r="M60" i="15"/>
  <c r="J60" i="15"/>
  <c r="Q60" i="15" s="1"/>
  <c r="R60" i="15" s="1"/>
  <c r="G60" i="15"/>
  <c r="AH59" i="15"/>
  <c r="AF59" i="15"/>
  <c r="Y59" i="15"/>
  <c r="M59" i="15"/>
  <c r="J59" i="15"/>
  <c r="G59" i="15"/>
  <c r="AH57" i="15"/>
  <c r="AF57" i="15"/>
  <c r="Y57" i="15"/>
  <c r="M57" i="15"/>
  <c r="J57" i="15"/>
  <c r="Q57" i="15" s="1"/>
  <c r="S57" i="15" s="1"/>
  <c r="G57" i="15"/>
  <c r="AH56" i="15"/>
  <c r="AF56" i="15"/>
  <c r="Y56" i="15"/>
  <c r="M56" i="15"/>
  <c r="J56" i="15"/>
  <c r="Q56" i="15" s="1"/>
  <c r="R56" i="15" s="1"/>
  <c r="G56" i="15"/>
  <c r="AH55" i="15"/>
  <c r="AF55" i="15"/>
  <c r="Y55" i="15"/>
  <c r="M55" i="15"/>
  <c r="J55" i="15"/>
  <c r="Q55" i="15" s="1"/>
  <c r="S55" i="15" s="1"/>
  <c r="G55" i="15"/>
  <c r="AH54" i="15"/>
  <c r="AF54" i="15"/>
  <c r="Y54" i="15"/>
  <c r="M54" i="15"/>
  <c r="J54" i="15"/>
  <c r="G54" i="15"/>
  <c r="G24" i="15"/>
  <c r="G25" i="15"/>
  <c r="G26" i="15"/>
  <c r="G27" i="15"/>
  <c r="G28" i="15"/>
  <c r="G29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5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38" i="15"/>
  <c r="AH52" i="15"/>
  <c r="AF52" i="15"/>
  <c r="Y52" i="15"/>
  <c r="M52" i="15"/>
  <c r="J52" i="15"/>
  <c r="Q52" i="15" s="1"/>
  <c r="AH51" i="15"/>
  <c r="AF51" i="15"/>
  <c r="Y51" i="15"/>
  <c r="M51" i="15"/>
  <c r="J51" i="15"/>
  <c r="Q51" i="15" s="1"/>
  <c r="AH50" i="15"/>
  <c r="AF50" i="15"/>
  <c r="Y50" i="15"/>
  <c r="M50" i="15"/>
  <c r="J50" i="15"/>
  <c r="Q50" i="15" s="1"/>
  <c r="AH49" i="15"/>
  <c r="AF49" i="15"/>
  <c r="Y49" i="15"/>
  <c r="M49" i="15"/>
  <c r="J49" i="15"/>
  <c r="Q49" i="15" s="1"/>
  <c r="AH48" i="15"/>
  <c r="AF48" i="15"/>
  <c r="Y48" i="15"/>
  <c r="M48" i="15"/>
  <c r="J48" i="15"/>
  <c r="Q48" i="15" s="1"/>
  <c r="R48" i="15" s="1"/>
  <c r="AH47" i="15"/>
  <c r="AF47" i="15"/>
  <c r="Y47" i="15"/>
  <c r="M47" i="15"/>
  <c r="J47" i="15"/>
  <c r="Q47" i="15" s="1"/>
  <c r="AH46" i="15"/>
  <c r="AF46" i="15"/>
  <c r="Y46" i="15"/>
  <c r="M46" i="15"/>
  <c r="J46" i="15"/>
  <c r="Q46" i="15" s="1"/>
  <c r="AH45" i="15"/>
  <c r="AF45" i="15"/>
  <c r="Y45" i="15"/>
  <c r="M45" i="15"/>
  <c r="J45" i="15"/>
  <c r="Q45" i="15" s="1"/>
  <c r="AH44" i="15"/>
  <c r="AF44" i="15"/>
  <c r="Y44" i="15"/>
  <c r="M44" i="15"/>
  <c r="J44" i="15"/>
  <c r="Q44" i="15" s="1"/>
  <c r="AH43" i="15"/>
  <c r="AF43" i="15"/>
  <c r="Y43" i="15"/>
  <c r="M43" i="15"/>
  <c r="J43" i="15"/>
  <c r="Q43" i="15" s="1"/>
  <c r="AH42" i="15"/>
  <c r="AF42" i="15"/>
  <c r="Y42" i="15"/>
  <c r="M42" i="15"/>
  <c r="J42" i="15"/>
  <c r="Q42" i="15" s="1"/>
  <c r="AH41" i="15"/>
  <c r="AF41" i="15"/>
  <c r="Y41" i="15"/>
  <c r="M41" i="15"/>
  <c r="J41" i="15"/>
  <c r="Q41" i="15" s="1"/>
  <c r="R41" i="15" s="1"/>
  <c r="AH40" i="15"/>
  <c r="AF40" i="15"/>
  <c r="Y40" i="15"/>
  <c r="M40" i="15"/>
  <c r="J40" i="15"/>
  <c r="Q40" i="15" s="1"/>
  <c r="AH39" i="15"/>
  <c r="AF39" i="15"/>
  <c r="Y39" i="15"/>
  <c r="M39" i="15"/>
  <c r="J39" i="15"/>
  <c r="Q39" i="15" s="1"/>
  <c r="AH38" i="15"/>
  <c r="AF38" i="15"/>
  <c r="Y38" i="15"/>
  <c r="M38" i="15"/>
  <c r="J38" i="15"/>
  <c r="AH36" i="15"/>
  <c r="AF36" i="15"/>
  <c r="Y36" i="15"/>
  <c r="X36" i="15" s="1"/>
  <c r="M36" i="15"/>
  <c r="J36" i="15"/>
  <c r="Q36" i="15" s="1"/>
  <c r="G36" i="15"/>
  <c r="AH35" i="15"/>
  <c r="AF35" i="15"/>
  <c r="Y35" i="15"/>
  <c r="M35" i="15"/>
  <c r="J35" i="15"/>
  <c r="G35" i="15"/>
  <c r="AH33" i="15"/>
  <c r="AF33" i="15"/>
  <c r="AF34" i="15" s="1"/>
  <c r="Y33" i="15"/>
  <c r="M33" i="15"/>
  <c r="M34" i="15" s="1"/>
  <c r="J33" i="15"/>
  <c r="J34" i="15" s="1"/>
  <c r="G33" i="15"/>
  <c r="AH31" i="15"/>
  <c r="AF31" i="15"/>
  <c r="AF32" i="15" s="1"/>
  <c r="Y31" i="15"/>
  <c r="M31" i="15"/>
  <c r="M32" i="15" s="1"/>
  <c r="J31" i="15"/>
  <c r="J32" i="15" s="1"/>
  <c r="G31" i="15"/>
  <c r="AH29" i="15"/>
  <c r="AF29" i="15"/>
  <c r="Y29" i="15"/>
  <c r="X29" i="15" s="1"/>
  <c r="M29" i="15"/>
  <c r="J29" i="15"/>
  <c r="Q29" i="15" s="1"/>
  <c r="AH28" i="15"/>
  <c r="AF28" i="15"/>
  <c r="Y28" i="15"/>
  <c r="X28" i="15" s="1"/>
  <c r="M28" i="15"/>
  <c r="J28" i="15"/>
  <c r="Q28" i="15" s="1"/>
  <c r="AH27" i="15"/>
  <c r="AF27" i="15"/>
  <c r="Y27" i="15"/>
  <c r="X27" i="15" s="1"/>
  <c r="M27" i="15"/>
  <c r="J27" i="15"/>
  <c r="Q27" i="15" s="1"/>
  <c r="AH26" i="15"/>
  <c r="AF26" i="15"/>
  <c r="Y26" i="15"/>
  <c r="X26" i="15" s="1"/>
  <c r="M26" i="15"/>
  <c r="J26" i="15"/>
  <c r="Q26" i="15" s="1"/>
  <c r="AH25" i="15"/>
  <c r="AF25" i="15"/>
  <c r="Y25" i="15"/>
  <c r="X25" i="15" s="1"/>
  <c r="M25" i="15"/>
  <c r="J25" i="15"/>
  <c r="Q25" i="15" s="1"/>
  <c r="R25" i="15" s="1"/>
  <c r="AH24" i="15"/>
  <c r="AF24" i="15"/>
  <c r="Y24" i="15"/>
  <c r="X24" i="15" s="1"/>
  <c r="M24" i="15"/>
  <c r="J24" i="15"/>
  <c r="Q24" i="15" s="1"/>
  <c r="AH23" i="15"/>
  <c r="AF23" i="15"/>
  <c r="Y23" i="15"/>
  <c r="M23" i="15"/>
  <c r="J23" i="15"/>
  <c r="G23" i="15"/>
  <c r="I22" i="15"/>
  <c r="AF8" i="16" l="1"/>
  <c r="Y68" i="16"/>
  <c r="Q38" i="16"/>
  <c r="S38" i="16" s="1"/>
  <c r="Y17" i="16"/>
  <c r="Y23" i="16"/>
  <c r="AF27" i="16"/>
  <c r="AF17" i="16"/>
  <c r="AF23" i="16"/>
  <c r="M8" i="16"/>
  <c r="J8" i="16"/>
  <c r="M17" i="16"/>
  <c r="M23" i="16"/>
  <c r="Y27" i="16"/>
  <c r="Q18" i="16"/>
  <c r="R18" i="16" s="1"/>
  <c r="J19" i="16"/>
  <c r="Q24" i="16"/>
  <c r="R24" i="16" s="1"/>
  <c r="J27" i="16"/>
  <c r="J17" i="16"/>
  <c r="J23" i="16"/>
  <c r="M27" i="16"/>
  <c r="S170" i="15"/>
  <c r="S171" i="15" s="1"/>
  <c r="R170" i="15"/>
  <c r="R174" i="15"/>
  <c r="Q175" i="15"/>
  <c r="R175" i="15" s="1"/>
  <c r="R178" i="15"/>
  <c r="Q180" i="15"/>
  <c r="R180" i="15" s="1"/>
  <c r="Q177" i="15"/>
  <c r="R177" i="15" s="1"/>
  <c r="R176" i="15"/>
  <c r="S174" i="15"/>
  <c r="S175" i="15" s="1"/>
  <c r="L180" i="15"/>
  <c r="X180" i="15"/>
  <c r="R171" i="15"/>
  <c r="Q173" i="15"/>
  <c r="R173" i="15" s="1"/>
  <c r="R172" i="15"/>
  <c r="M37" i="15"/>
  <c r="J65" i="15"/>
  <c r="J79" i="15"/>
  <c r="Y85" i="15"/>
  <c r="J97" i="15"/>
  <c r="Y118" i="15"/>
  <c r="Y145" i="15"/>
  <c r="J155" i="15"/>
  <c r="AF37" i="15"/>
  <c r="Y58" i="15"/>
  <c r="Y65" i="15"/>
  <c r="J85" i="15"/>
  <c r="Y155" i="15"/>
  <c r="AF53" i="15"/>
  <c r="M58" i="15"/>
  <c r="M65" i="15"/>
  <c r="M79" i="15"/>
  <c r="AF85" i="15"/>
  <c r="M97" i="15"/>
  <c r="AF118" i="15"/>
  <c r="AF145" i="15"/>
  <c r="AF151" i="15"/>
  <c r="M155" i="15"/>
  <c r="AF164" i="15"/>
  <c r="Y79" i="15"/>
  <c r="X23" i="15"/>
  <c r="X30" i="15" s="1"/>
  <c r="Y30" i="15"/>
  <c r="X35" i="15"/>
  <c r="X37" i="15" s="1"/>
  <c r="Y37" i="15"/>
  <c r="AF30" i="15"/>
  <c r="Q38" i="15"/>
  <c r="Q53" i="15" s="1"/>
  <c r="J53" i="15"/>
  <c r="Y97" i="15"/>
  <c r="Q98" i="15"/>
  <c r="J118" i="15"/>
  <c r="Q119" i="15"/>
  <c r="S119" i="15" s="1"/>
  <c r="J145" i="15"/>
  <c r="Q146" i="15"/>
  <c r="Q151" i="15" s="1"/>
  <c r="J151" i="15"/>
  <c r="J164" i="15"/>
  <c r="X31" i="15"/>
  <c r="X32" i="15" s="1"/>
  <c r="Y32" i="15"/>
  <c r="J30" i="15"/>
  <c r="X33" i="15"/>
  <c r="X34" i="15" s="1"/>
  <c r="Y34" i="15"/>
  <c r="J37" i="15"/>
  <c r="M53" i="15"/>
  <c r="AF58" i="15"/>
  <c r="AF65" i="15"/>
  <c r="AF79" i="15"/>
  <c r="M85" i="15"/>
  <c r="AF97" i="15"/>
  <c r="M118" i="15"/>
  <c r="M145" i="15"/>
  <c r="M151" i="15"/>
  <c r="AF155" i="15"/>
  <c r="M164" i="15"/>
  <c r="M30" i="15"/>
  <c r="X38" i="15"/>
  <c r="Y53" i="15"/>
  <c r="Q54" i="15"/>
  <c r="Q58" i="15" s="1"/>
  <c r="J58" i="15"/>
  <c r="Y151" i="15"/>
  <c r="Y164" i="15"/>
  <c r="Q9" i="16"/>
  <c r="S9" i="16" s="1"/>
  <c r="S10" i="16" s="1"/>
  <c r="Q13" i="16"/>
  <c r="X14" i="16"/>
  <c r="Z14" i="16"/>
  <c r="L69" i="16"/>
  <c r="AF46" i="16"/>
  <c r="Y118" i="16"/>
  <c r="S32" i="17"/>
  <c r="S74" i="17"/>
  <c r="S8" i="17"/>
  <c r="S68" i="17"/>
  <c r="S88" i="17"/>
  <c r="S14" i="17"/>
  <c r="Z5" i="16"/>
  <c r="Z8" i="16" s="1"/>
  <c r="AF68" i="16"/>
  <c r="AF100" i="16"/>
  <c r="AF118" i="16"/>
  <c r="Y46" i="16"/>
  <c r="Z24" i="15"/>
  <c r="Z28" i="15"/>
  <c r="Z40" i="15"/>
  <c r="Z44" i="15"/>
  <c r="Z48" i="15"/>
  <c r="Z52" i="15"/>
  <c r="Z60" i="15"/>
  <c r="Z62" i="15"/>
  <c r="Z64" i="15"/>
  <c r="Z81" i="15"/>
  <c r="Z83" i="15"/>
  <c r="Z98" i="15"/>
  <c r="Z100" i="15"/>
  <c r="Z102" i="15"/>
  <c r="Z104" i="15"/>
  <c r="Z106" i="15"/>
  <c r="Z108" i="15"/>
  <c r="Z110" i="15"/>
  <c r="Z112" i="15"/>
  <c r="Z114" i="15"/>
  <c r="Z116" i="15"/>
  <c r="Z147" i="15"/>
  <c r="Z158" i="15"/>
  <c r="Z160" i="15"/>
  <c r="Z163" i="15"/>
  <c r="S179" i="15"/>
  <c r="S180" i="15" s="1"/>
  <c r="Z33" i="15"/>
  <c r="Z34" i="15" s="1"/>
  <c r="Z39" i="15"/>
  <c r="Z43" i="15"/>
  <c r="Z47" i="15"/>
  <c r="Z51" i="15"/>
  <c r="Z56" i="15"/>
  <c r="Z67" i="15"/>
  <c r="Z69" i="15"/>
  <c r="Z71" i="15"/>
  <c r="Z73" i="15"/>
  <c r="Z75" i="15"/>
  <c r="Z77" i="15"/>
  <c r="Z86" i="15"/>
  <c r="Z88" i="15"/>
  <c r="Z90" i="15"/>
  <c r="Z92" i="15"/>
  <c r="Z94" i="15"/>
  <c r="Z96" i="15"/>
  <c r="Z119" i="15"/>
  <c r="Z121" i="15"/>
  <c r="Z123" i="15"/>
  <c r="Z125" i="15"/>
  <c r="Z127" i="15"/>
  <c r="Z129" i="15"/>
  <c r="Z131" i="15"/>
  <c r="Z133" i="15"/>
  <c r="Z135" i="15"/>
  <c r="Z137" i="15"/>
  <c r="Z139" i="15"/>
  <c r="Z141" i="15"/>
  <c r="Z143" i="15"/>
  <c r="Z152" i="15"/>
  <c r="Z154" i="15"/>
  <c r="Z31" i="15"/>
  <c r="Z32" i="15" s="1"/>
  <c r="Z26" i="15"/>
  <c r="Z36" i="15"/>
  <c r="Z38" i="15"/>
  <c r="Z42" i="15"/>
  <c r="Z46" i="15"/>
  <c r="Z50" i="15"/>
  <c r="Z59" i="15"/>
  <c r="Z61" i="15"/>
  <c r="Z63" i="15"/>
  <c r="Z82" i="15"/>
  <c r="Z84" i="15"/>
  <c r="Z99" i="15"/>
  <c r="Z101" i="15"/>
  <c r="Z103" i="15"/>
  <c r="Z105" i="15"/>
  <c r="Z107" i="15"/>
  <c r="Z111" i="15"/>
  <c r="Z113" i="15"/>
  <c r="Z115" i="15"/>
  <c r="Z117" i="15"/>
  <c r="Z148" i="15"/>
  <c r="Z157" i="15"/>
  <c r="Z159" i="15"/>
  <c r="Z162" i="15"/>
  <c r="Z29" i="15"/>
  <c r="Z41" i="15"/>
  <c r="Z45" i="15"/>
  <c r="Z49" i="15"/>
  <c r="Z55" i="15"/>
  <c r="Z57" i="15"/>
  <c r="Z66" i="15"/>
  <c r="Z68" i="15"/>
  <c r="Z70" i="15"/>
  <c r="Z72" i="15"/>
  <c r="Z74" i="15"/>
  <c r="Z76" i="15"/>
  <c r="Z78" i="15"/>
  <c r="Z87" i="15"/>
  <c r="Z89" i="15"/>
  <c r="Z91" i="15"/>
  <c r="Z93" i="15"/>
  <c r="Z95" i="15"/>
  <c r="Z120" i="15"/>
  <c r="Z122" i="15"/>
  <c r="Z124" i="15"/>
  <c r="Z126" i="15"/>
  <c r="Z128" i="15"/>
  <c r="Z130" i="15"/>
  <c r="Z132" i="15"/>
  <c r="Z134" i="15"/>
  <c r="Z136" i="15"/>
  <c r="Z138" i="15"/>
  <c r="Z140" i="15"/>
  <c r="Z142" i="15"/>
  <c r="Z144" i="15"/>
  <c r="Z153" i="15"/>
  <c r="L158" i="15"/>
  <c r="L162" i="15"/>
  <c r="L156" i="15"/>
  <c r="L47" i="16"/>
  <c r="M53" i="16"/>
  <c r="L50" i="16"/>
  <c r="L51" i="16"/>
  <c r="L70" i="16"/>
  <c r="Y113" i="16"/>
  <c r="L18" i="16"/>
  <c r="L19" i="16" s="1"/>
  <c r="L24" i="16"/>
  <c r="L25" i="16"/>
  <c r="M113" i="16"/>
  <c r="L109" i="16"/>
  <c r="L110" i="16"/>
  <c r="Z118" i="16"/>
  <c r="S49" i="16"/>
  <c r="Q111" i="16"/>
  <c r="L111" i="16"/>
  <c r="Q112" i="16"/>
  <c r="R112" i="16" s="1"/>
  <c r="L112" i="16"/>
  <c r="L5" i="16"/>
  <c r="Q5" i="16"/>
  <c r="Q8" i="16" s="1"/>
  <c r="L6" i="16"/>
  <c r="L7" i="16"/>
  <c r="L11" i="16"/>
  <c r="L12" i="16" s="1"/>
  <c r="Q11" i="16"/>
  <c r="L15" i="16"/>
  <c r="Q15" i="16"/>
  <c r="L16" i="16"/>
  <c r="S25" i="16"/>
  <c r="L26" i="16"/>
  <c r="M39" i="16"/>
  <c r="L37" i="16"/>
  <c r="L38" i="16"/>
  <c r="J53" i="16"/>
  <c r="S47" i="16"/>
  <c r="L48" i="16"/>
  <c r="L49" i="16"/>
  <c r="S51" i="16"/>
  <c r="L52" i="16"/>
  <c r="J113" i="16"/>
  <c r="Q101" i="16"/>
  <c r="R101" i="16" s="1"/>
  <c r="L101" i="16"/>
  <c r="S110" i="16"/>
  <c r="S6" i="16"/>
  <c r="S7" i="16"/>
  <c r="S16" i="16"/>
  <c r="Q20" i="16"/>
  <c r="L20" i="16"/>
  <c r="Q22" i="16"/>
  <c r="R22" i="16" s="1"/>
  <c r="L22" i="16"/>
  <c r="J39" i="16"/>
  <c r="Q28" i="16"/>
  <c r="R28" i="16" s="1"/>
  <c r="L28" i="16"/>
  <c r="Q30" i="16"/>
  <c r="R30" i="16" s="1"/>
  <c r="L30" i="16"/>
  <c r="Q32" i="16"/>
  <c r="R32" i="16" s="1"/>
  <c r="L32" i="16"/>
  <c r="Q34" i="16"/>
  <c r="R34" i="16" s="1"/>
  <c r="L34" i="16"/>
  <c r="Q36" i="16"/>
  <c r="R36" i="16" s="1"/>
  <c r="L36" i="16"/>
  <c r="S37" i="16"/>
  <c r="Q44" i="16"/>
  <c r="R44" i="16" s="1"/>
  <c r="L44" i="16"/>
  <c r="S50" i="16"/>
  <c r="Q53" i="16"/>
  <c r="Q63" i="16"/>
  <c r="R63" i="16" s="1"/>
  <c r="L63" i="16"/>
  <c r="Q67" i="16"/>
  <c r="R67" i="16" s="1"/>
  <c r="L67" i="16"/>
  <c r="S69" i="16"/>
  <c r="Q75" i="16"/>
  <c r="R75" i="16" s="1"/>
  <c r="L75" i="16"/>
  <c r="Q83" i="16"/>
  <c r="R83" i="16" s="1"/>
  <c r="L83" i="16"/>
  <c r="Q99" i="16"/>
  <c r="R99" i="16" s="1"/>
  <c r="L99" i="16"/>
  <c r="Q114" i="16"/>
  <c r="R114" i="16" s="1"/>
  <c r="L114" i="16"/>
  <c r="J118" i="16"/>
  <c r="X5" i="16"/>
  <c r="L9" i="16"/>
  <c r="L10" i="16" s="1"/>
  <c r="X12" i="16"/>
  <c r="L13" i="16"/>
  <c r="L14" i="16" s="1"/>
  <c r="Z19" i="16"/>
  <c r="X19" i="16"/>
  <c r="Q21" i="16"/>
  <c r="R21" i="16" s="1"/>
  <c r="L21" i="16"/>
  <c r="S26" i="16"/>
  <c r="Q29" i="16"/>
  <c r="R29" i="16" s="1"/>
  <c r="L29" i="16"/>
  <c r="Q31" i="16"/>
  <c r="R31" i="16" s="1"/>
  <c r="L31" i="16"/>
  <c r="Q33" i="16"/>
  <c r="R33" i="16" s="1"/>
  <c r="L33" i="16"/>
  <c r="Q35" i="16"/>
  <c r="R35" i="16" s="1"/>
  <c r="L35" i="16"/>
  <c r="Y39" i="16"/>
  <c r="Q42" i="16"/>
  <c r="R42" i="16" s="1"/>
  <c r="L42" i="16"/>
  <c r="J46" i="16"/>
  <c r="AF53" i="16"/>
  <c r="S48" i="16"/>
  <c r="S52" i="16"/>
  <c r="Y53" i="16"/>
  <c r="Q61" i="16"/>
  <c r="R61" i="16" s="1"/>
  <c r="L61" i="16"/>
  <c r="Q65" i="16"/>
  <c r="R65" i="16" s="1"/>
  <c r="L65" i="16"/>
  <c r="J68" i="16"/>
  <c r="Y100" i="16"/>
  <c r="Q71" i="16"/>
  <c r="R71" i="16" s="1"/>
  <c r="L71" i="16"/>
  <c r="Q79" i="16"/>
  <c r="R79" i="16" s="1"/>
  <c r="L79" i="16"/>
  <c r="Q92" i="16"/>
  <c r="R92" i="16" s="1"/>
  <c r="L92" i="16"/>
  <c r="AF39" i="16"/>
  <c r="M46" i="16"/>
  <c r="Q43" i="16"/>
  <c r="R43" i="16" s="1"/>
  <c r="L43" i="16"/>
  <c r="Q45" i="16"/>
  <c r="R45" i="16" s="1"/>
  <c r="L45" i="16"/>
  <c r="M68" i="16"/>
  <c r="Q62" i="16"/>
  <c r="R62" i="16" s="1"/>
  <c r="L62" i="16"/>
  <c r="Q64" i="16"/>
  <c r="R64" i="16" s="1"/>
  <c r="L64" i="16"/>
  <c r="Q66" i="16"/>
  <c r="R66" i="16" s="1"/>
  <c r="L66" i="16"/>
  <c r="S70" i="16"/>
  <c r="Q73" i="16"/>
  <c r="R73" i="16" s="1"/>
  <c r="L73" i="16"/>
  <c r="Q77" i="16"/>
  <c r="R77" i="16" s="1"/>
  <c r="L77" i="16"/>
  <c r="Q81" i="16"/>
  <c r="R81" i="16" s="1"/>
  <c r="L81" i="16"/>
  <c r="Q85" i="16"/>
  <c r="R85" i="16" s="1"/>
  <c r="L85" i="16"/>
  <c r="Q94" i="16"/>
  <c r="R94" i="16" s="1"/>
  <c r="L94" i="16"/>
  <c r="Q95" i="16"/>
  <c r="R95" i="16" s="1"/>
  <c r="L95" i="16"/>
  <c r="J100" i="16"/>
  <c r="M100" i="16"/>
  <c r="Q72" i="16"/>
  <c r="R72" i="16" s="1"/>
  <c r="L72" i="16"/>
  <c r="Q74" i="16"/>
  <c r="R74" i="16" s="1"/>
  <c r="L74" i="16"/>
  <c r="Q76" i="16"/>
  <c r="R76" i="16" s="1"/>
  <c r="L76" i="16"/>
  <c r="Q78" i="16"/>
  <c r="R78" i="16" s="1"/>
  <c r="L78" i="16"/>
  <c r="Q80" i="16"/>
  <c r="R80" i="16" s="1"/>
  <c r="L80" i="16"/>
  <c r="Q82" i="16"/>
  <c r="R82" i="16" s="1"/>
  <c r="L82" i="16"/>
  <c r="Q84" i="16"/>
  <c r="R84" i="16" s="1"/>
  <c r="L84" i="16"/>
  <c r="Q91" i="16"/>
  <c r="R91" i="16" s="1"/>
  <c r="L91" i="16"/>
  <c r="Q93" i="16"/>
  <c r="R93" i="16" s="1"/>
  <c r="L93" i="16"/>
  <c r="Q97" i="16"/>
  <c r="R97" i="16" s="1"/>
  <c r="L97" i="16"/>
  <c r="AF113" i="16"/>
  <c r="S109" i="16"/>
  <c r="Q117" i="16"/>
  <c r="R117" i="16" s="1"/>
  <c r="L117" i="16"/>
  <c r="Q96" i="16"/>
  <c r="R96" i="16" s="1"/>
  <c r="L96" i="16"/>
  <c r="Q98" i="16"/>
  <c r="R98" i="16" s="1"/>
  <c r="L98" i="16"/>
  <c r="M118" i="16"/>
  <c r="Q116" i="16"/>
  <c r="R116" i="16" s="1"/>
  <c r="L116" i="16"/>
  <c r="Z161" i="15"/>
  <c r="Q156" i="15"/>
  <c r="Q164" i="15" s="1"/>
  <c r="L157" i="15"/>
  <c r="L159" i="15"/>
  <c r="L160" i="15"/>
  <c r="L163" i="15"/>
  <c r="S161" i="15"/>
  <c r="R161" i="15"/>
  <c r="Z27" i="15"/>
  <c r="L83" i="15"/>
  <c r="L161" i="15"/>
  <c r="X156" i="15"/>
  <c r="Z156" i="15"/>
  <c r="R157" i="15"/>
  <c r="X157" i="15"/>
  <c r="R158" i="15"/>
  <c r="X158" i="15"/>
  <c r="R159" i="15"/>
  <c r="X159" i="15"/>
  <c r="R160" i="15"/>
  <c r="X160" i="15"/>
  <c r="R162" i="15"/>
  <c r="X162" i="15"/>
  <c r="R163" i="15"/>
  <c r="X163" i="15"/>
  <c r="L152" i="15"/>
  <c r="Q152" i="15"/>
  <c r="Q155" i="15" s="1"/>
  <c r="L153" i="15"/>
  <c r="L154" i="15"/>
  <c r="S153" i="15"/>
  <c r="S154" i="15"/>
  <c r="X152" i="15"/>
  <c r="X153" i="15"/>
  <c r="X154" i="15"/>
  <c r="Z150" i="15"/>
  <c r="Z149" i="15"/>
  <c r="L78" i="15"/>
  <c r="L81" i="15"/>
  <c r="X146" i="15"/>
  <c r="Z146" i="15"/>
  <c r="X147" i="15"/>
  <c r="X148" i="15"/>
  <c r="X149" i="15"/>
  <c r="X150" i="15"/>
  <c r="S147" i="15"/>
  <c r="R147" i="15"/>
  <c r="S148" i="15"/>
  <c r="R148" i="15"/>
  <c r="S149" i="15"/>
  <c r="R149" i="15"/>
  <c r="S150" i="15"/>
  <c r="R150" i="15"/>
  <c r="L146" i="15"/>
  <c r="L147" i="15"/>
  <c r="L148" i="15"/>
  <c r="L149" i="15"/>
  <c r="L150" i="15"/>
  <c r="L119" i="15"/>
  <c r="L120" i="15"/>
  <c r="L121" i="15"/>
  <c r="L122" i="15"/>
  <c r="L123" i="15"/>
  <c r="L124" i="15"/>
  <c r="L125" i="15"/>
  <c r="L126" i="15"/>
  <c r="L127" i="15"/>
  <c r="L128" i="15"/>
  <c r="L129" i="15"/>
  <c r="L130" i="15"/>
  <c r="L131" i="15"/>
  <c r="L132" i="15"/>
  <c r="L133" i="15"/>
  <c r="L134" i="15"/>
  <c r="L135" i="15"/>
  <c r="L136" i="15"/>
  <c r="L137" i="15"/>
  <c r="L138" i="15"/>
  <c r="L139" i="15"/>
  <c r="Q139" i="15"/>
  <c r="R139" i="15" s="1"/>
  <c r="L140" i="15"/>
  <c r="L141" i="15"/>
  <c r="L142" i="15"/>
  <c r="L143" i="15"/>
  <c r="L144" i="15"/>
  <c r="S140" i="15"/>
  <c r="S141" i="15"/>
  <c r="S142" i="15"/>
  <c r="S143" i="15"/>
  <c r="S144" i="15"/>
  <c r="X139" i="15"/>
  <c r="X140" i="15"/>
  <c r="X141" i="15"/>
  <c r="X142" i="15"/>
  <c r="X143" i="15"/>
  <c r="X144" i="15"/>
  <c r="S120" i="15"/>
  <c r="S121" i="15"/>
  <c r="S122" i="15"/>
  <c r="S123" i="15"/>
  <c r="S124" i="15"/>
  <c r="S125" i="15"/>
  <c r="S126" i="15"/>
  <c r="S127" i="15"/>
  <c r="S128" i="15"/>
  <c r="S129" i="15"/>
  <c r="S130" i="15"/>
  <c r="S131" i="15"/>
  <c r="S132" i="15"/>
  <c r="S133" i="15"/>
  <c r="S134" i="15"/>
  <c r="S135" i="15"/>
  <c r="S136" i="15"/>
  <c r="S137" i="15"/>
  <c r="S138" i="15"/>
  <c r="X119" i="15"/>
  <c r="X120" i="15"/>
  <c r="X121" i="15"/>
  <c r="X122" i="15"/>
  <c r="X123" i="15"/>
  <c r="X124" i="15"/>
  <c r="X125" i="15"/>
  <c r="X126" i="15"/>
  <c r="X127" i="15"/>
  <c r="X128" i="15"/>
  <c r="X129" i="15"/>
  <c r="X130" i="15"/>
  <c r="X131" i="15"/>
  <c r="X132" i="15"/>
  <c r="X133" i="15"/>
  <c r="X134" i="15"/>
  <c r="X135" i="15"/>
  <c r="X136" i="15"/>
  <c r="X137" i="15"/>
  <c r="X138" i="15"/>
  <c r="X99" i="15"/>
  <c r="X100" i="15"/>
  <c r="X101" i="15"/>
  <c r="X102" i="15"/>
  <c r="X103" i="15"/>
  <c r="X104" i="15"/>
  <c r="X105" i="15"/>
  <c r="X106" i="15"/>
  <c r="X107" i="15"/>
  <c r="X108" i="15"/>
  <c r="X98" i="15"/>
  <c r="L109" i="15"/>
  <c r="Q109" i="15"/>
  <c r="L110" i="15"/>
  <c r="L111" i="15"/>
  <c r="L112" i="15"/>
  <c r="L113" i="15"/>
  <c r="L114" i="15"/>
  <c r="L115" i="15"/>
  <c r="L116" i="15"/>
  <c r="L117" i="15"/>
  <c r="X109" i="15"/>
  <c r="Z109" i="15"/>
  <c r="R110" i="15"/>
  <c r="X110" i="15"/>
  <c r="R111" i="15"/>
  <c r="X111" i="15"/>
  <c r="R112" i="15"/>
  <c r="X112" i="15"/>
  <c r="R113" i="15"/>
  <c r="X113" i="15"/>
  <c r="R114" i="15"/>
  <c r="X114" i="15"/>
  <c r="R115" i="15"/>
  <c r="X115" i="15"/>
  <c r="R116" i="15"/>
  <c r="X116" i="15"/>
  <c r="R117" i="15"/>
  <c r="X117" i="15"/>
  <c r="R98" i="15"/>
  <c r="S99" i="15"/>
  <c r="R99" i="15"/>
  <c r="S100" i="15"/>
  <c r="R100" i="15"/>
  <c r="S101" i="15"/>
  <c r="R101" i="15"/>
  <c r="S102" i="15"/>
  <c r="R102" i="15"/>
  <c r="S103" i="15"/>
  <c r="R103" i="15"/>
  <c r="S104" i="15"/>
  <c r="R104" i="15"/>
  <c r="S105" i="15"/>
  <c r="R105" i="15"/>
  <c r="S106" i="15"/>
  <c r="R106" i="15"/>
  <c r="S107" i="15"/>
  <c r="R107" i="15"/>
  <c r="S108" i="15"/>
  <c r="R108" i="15"/>
  <c r="L98" i="15"/>
  <c r="L99" i="15"/>
  <c r="L100" i="15"/>
  <c r="L101" i="15"/>
  <c r="L102" i="15"/>
  <c r="L103" i="15"/>
  <c r="L104" i="15"/>
  <c r="L105" i="15"/>
  <c r="L106" i="15"/>
  <c r="L107" i="15"/>
  <c r="L108" i="15"/>
  <c r="L86" i="15"/>
  <c r="Q86" i="15"/>
  <c r="L87" i="15"/>
  <c r="L88" i="15"/>
  <c r="L89" i="15"/>
  <c r="L90" i="15"/>
  <c r="L91" i="15"/>
  <c r="L92" i="15"/>
  <c r="L93" i="15"/>
  <c r="L94" i="15"/>
  <c r="L95" i="15"/>
  <c r="L96" i="15"/>
  <c r="S87" i="15"/>
  <c r="S88" i="15"/>
  <c r="S89" i="15"/>
  <c r="S90" i="15"/>
  <c r="S91" i="15"/>
  <c r="S92" i="15"/>
  <c r="S93" i="15"/>
  <c r="S94" i="15"/>
  <c r="S95" i="15"/>
  <c r="S96" i="15"/>
  <c r="X86" i="15"/>
  <c r="X87" i="15"/>
  <c r="X88" i="15"/>
  <c r="X89" i="15"/>
  <c r="X90" i="15"/>
  <c r="X91" i="15"/>
  <c r="X92" i="15"/>
  <c r="X93" i="15"/>
  <c r="X94" i="15"/>
  <c r="X95" i="15"/>
  <c r="X96" i="15"/>
  <c r="Q80" i="15"/>
  <c r="Q85" i="15" s="1"/>
  <c r="L82" i="15"/>
  <c r="L84" i="15"/>
  <c r="L80" i="15"/>
  <c r="X80" i="15"/>
  <c r="Z80" i="15"/>
  <c r="R81" i="15"/>
  <c r="X81" i="15"/>
  <c r="R82" i="15"/>
  <c r="X82" i="15"/>
  <c r="R83" i="15"/>
  <c r="X83" i="15"/>
  <c r="R84" i="15"/>
  <c r="X84" i="15"/>
  <c r="L66" i="15"/>
  <c r="Q66" i="15"/>
  <c r="Q79" i="15" s="1"/>
  <c r="L67" i="15"/>
  <c r="L68" i="15"/>
  <c r="L69" i="15"/>
  <c r="L70" i="15"/>
  <c r="L71" i="15"/>
  <c r="L72" i="15"/>
  <c r="L73" i="15"/>
  <c r="L74" i="15"/>
  <c r="L75" i="15"/>
  <c r="L76" i="15"/>
  <c r="L77" i="15"/>
  <c r="S66" i="15"/>
  <c r="S67" i="15"/>
  <c r="S68" i="15"/>
  <c r="S69" i="15"/>
  <c r="S70" i="15"/>
  <c r="S71" i="15"/>
  <c r="S72" i="15"/>
  <c r="S73" i="15"/>
  <c r="S74" i="15"/>
  <c r="S75" i="15"/>
  <c r="S76" i="15"/>
  <c r="S77" i="15"/>
  <c r="S78" i="15"/>
  <c r="X66" i="15"/>
  <c r="X67" i="15"/>
  <c r="X68" i="15"/>
  <c r="X69" i="15"/>
  <c r="X70" i="15"/>
  <c r="X71" i="15"/>
  <c r="X72" i="15"/>
  <c r="X73" i="15"/>
  <c r="X74" i="15"/>
  <c r="X75" i="15"/>
  <c r="X76" i="15"/>
  <c r="X77" i="15"/>
  <c r="X78" i="15"/>
  <c r="Q35" i="15"/>
  <c r="Q37" i="15" s="1"/>
  <c r="Q23" i="15"/>
  <c r="Q30" i="15" s="1"/>
  <c r="Q33" i="15"/>
  <c r="L33" i="15"/>
  <c r="L34" i="15" s="1"/>
  <c r="X39" i="15"/>
  <c r="X40" i="15"/>
  <c r="L41" i="15"/>
  <c r="L56" i="15"/>
  <c r="L57" i="15"/>
  <c r="L59" i="15"/>
  <c r="Q59" i="15"/>
  <c r="Q65" i="15" s="1"/>
  <c r="R65" i="15" s="1"/>
  <c r="L60" i="15"/>
  <c r="L61" i="15"/>
  <c r="L62" i="15"/>
  <c r="L63" i="15"/>
  <c r="L64" i="15"/>
  <c r="S60" i="15"/>
  <c r="S61" i="15"/>
  <c r="S62" i="15"/>
  <c r="S63" i="15"/>
  <c r="S64" i="15"/>
  <c r="X59" i="15"/>
  <c r="X60" i="15"/>
  <c r="X61" i="15"/>
  <c r="X62" i="15"/>
  <c r="X63" i="15"/>
  <c r="X64" i="15"/>
  <c r="S56" i="15"/>
  <c r="L55" i="15"/>
  <c r="L54" i="15"/>
  <c r="X54" i="15"/>
  <c r="Z54" i="15"/>
  <c r="R55" i="15"/>
  <c r="X55" i="15"/>
  <c r="X56" i="15"/>
  <c r="R57" i="15"/>
  <c r="X57" i="15"/>
  <c r="X51" i="15"/>
  <c r="X50" i="15"/>
  <c r="X49" i="15"/>
  <c r="X47" i="15"/>
  <c r="X46" i="15"/>
  <c r="X45" i="15"/>
  <c r="X44" i="15"/>
  <c r="X43" i="15"/>
  <c r="X42" i="15"/>
  <c r="L48" i="15"/>
  <c r="X52" i="15"/>
  <c r="S39" i="15"/>
  <c r="R39" i="15"/>
  <c r="S40" i="15"/>
  <c r="R40" i="15"/>
  <c r="S42" i="15"/>
  <c r="R42" i="15"/>
  <c r="S43" i="15"/>
  <c r="R43" i="15"/>
  <c r="S44" i="15"/>
  <c r="R44" i="15"/>
  <c r="S45" i="15"/>
  <c r="R45" i="15"/>
  <c r="S46" i="15"/>
  <c r="R46" i="15"/>
  <c r="S47" i="15"/>
  <c r="R47" i="15"/>
  <c r="S49" i="15"/>
  <c r="R49" i="15"/>
  <c r="S50" i="15"/>
  <c r="R50" i="15"/>
  <c r="S51" i="15"/>
  <c r="R51" i="15"/>
  <c r="S52" i="15"/>
  <c r="R52" i="15"/>
  <c r="S41" i="15"/>
  <c r="S48" i="15"/>
  <c r="L38" i="15"/>
  <c r="L39" i="15"/>
  <c r="L40" i="15"/>
  <c r="X41" i="15"/>
  <c r="L42" i="15"/>
  <c r="L43" i="15"/>
  <c r="L44" i="15"/>
  <c r="L45" i="15"/>
  <c r="L46" i="15"/>
  <c r="L47" i="15"/>
  <c r="X48" i="15"/>
  <c r="L49" i="15"/>
  <c r="L50" i="15"/>
  <c r="L51" i="15"/>
  <c r="L52" i="15"/>
  <c r="Z35" i="15"/>
  <c r="S36" i="15"/>
  <c r="R36" i="15"/>
  <c r="L35" i="15"/>
  <c r="L36" i="15"/>
  <c r="L31" i="15"/>
  <c r="L32" i="15" s="1"/>
  <c r="Q31" i="15"/>
  <c r="Z25" i="15"/>
  <c r="Z23" i="15"/>
  <c r="L25" i="15"/>
  <c r="S24" i="15"/>
  <c r="R24" i="15"/>
  <c r="S26" i="15"/>
  <c r="R26" i="15"/>
  <c r="S27" i="15"/>
  <c r="R27" i="15"/>
  <c r="S28" i="15"/>
  <c r="R28" i="15"/>
  <c r="S29" i="15"/>
  <c r="R29" i="15"/>
  <c r="S25" i="15"/>
  <c r="L23" i="15"/>
  <c r="L24" i="15"/>
  <c r="L26" i="15"/>
  <c r="L27" i="15"/>
  <c r="L28" i="15"/>
  <c r="L29" i="15"/>
  <c r="R8" i="16" l="1"/>
  <c r="R38" i="16"/>
  <c r="S24" i="16"/>
  <c r="S27" i="16" s="1"/>
  <c r="Q12" i="16"/>
  <c r="R12" i="16" s="1"/>
  <c r="R11" i="16"/>
  <c r="Q14" i="16"/>
  <c r="R14" i="16" s="1"/>
  <c r="R13" i="16"/>
  <c r="R53" i="16"/>
  <c r="Q10" i="16"/>
  <c r="R10" i="16" s="1"/>
  <c r="R9" i="16"/>
  <c r="Z27" i="16"/>
  <c r="Q23" i="16"/>
  <c r="R23" i="16" s="1"/>
  <c r="R20" i="16"/>
  <c r="Z17" i="16"/>
  <c r="Q17" i="16"/>
  <c r="R17" i="16" s="1"/>
  <c r="R15" i="16"/>
  <c r="S111" i="16"/>
  <c r="R111" i="16"/>
  <c r="Z23" i="16"/>
  <c r="L8" i="16"/>
  <c r="Q19" i="16"/>
  <c r="R19" i="16" s="1"/>
  <c r="X8" i="16"/>
  <c r="X17" i="16"/>
  <c r="X27" i="16"/>
  <c r="L23" i="16"/>
  <c r="S18" i="16"/>
  <c r="S19" i="16" s="1"/>
  <c r="L27" i="16"/>
  <c r="X23" i="16"/>
  <c r="L17" i="16"/>
  <c r="Q27" i="16"/>
  <c r="R27" i="16" s="1"/>
  <c r="S13" i="16"/>
  <c r="S14" i="16" s="1"/>
  <c r="R155" i="15"/>
  <c r="R79" i="15"/>
  <c r="R30" i="15"/>
  <c r="R37" i="15"/>
  <c r="R146" i="15"/>
  <c r="R164" i="15"/>
  <c r="R85" i="15"/>
  <c r="Z37" i="15"/>
  <c r="R38" i="15"/>
  <c r="S38" i="15"/>
  <c r="S53" i="15" s="1"/>
  <c r="S54" i="15"/>
  <c r="S58" i="15" s="1"/>
  <c r="R54" i="15"/>
  <c r="Z151" i="15"/>
  <c r="X155" i="15"/>
  <c r="X164" i="15"/>
  <c r="Z65" i="15"/>
  <c r="L37" i="15"/>
  <c r="Z58" i="15"/>
  <c r="Z85" i="15"/>
  <c r="R151" i="15"/>
  <c r="L30" i="15"/>
  <c r="L53" i="15"/>
  <c r="R33" i="15"/>
  <c r="Q34" i="15"/>
  <c r="R34" i="15" s="1"/>
  <c r="S79" i="15"/>
  <c r="L85" i="15"/>
  <c r="L97" i="15"/>
  <c r="X145" i="15"/>
  <c r="L155" i="15"/>
  <c r="Z145" i="15"/>
  <c r="Q118" i="15"/>
  <c r="R118" i="15" s="1"/>
  <c r="Z30" i="15"/>
  <c r="L58" i="15"/>
  <c r="X65" i="15"/>
  <c r="L65" i="15"/>
  <c r="L79" i="15"/>
  <c r="S98" i="15"/>
  <c r="S146" i="15"/>
  <c r="S151" i="15" s="1"/>
  <c r="Z164" i="15"/>
  <c r="Z118" i="15"/>
  <c r="R58" i="15"/>
  <c r="X97" i="15"/>
  <c r="X118" i="15"/>
  <c r="L145" i="15"/>
  <c r="L164" i="15"/>
  <c r="Z79" i="15"/>
  <c r="Z53" i="15"/>
  <c r="Z97" i="15"/>
  <c r="R119" i="15"/>
  <c r="Q145" i="15"/>
  <c r="R145" i="15" s="1"/>
  <c r="S31" i="15"/>
  <c r="S32" i="15" s="1"/>
  <c r="Q32" i="15"/>
  <c r="R32" i="15" s="1"/>
  <c r="X58" i="15"/>
  <c r="X79" i="15"/>
  <c r="X85" i="15"/>
  <c r="R86" i="15"/>
  <c r="Q97" i="15"/>
  <c r="R97" i="15" s="1"/>
  <c r="L118" i="15"/>
  <c r="L151" i="15"/>
  <c r="X151" i="15"/>
  <c r="Z155" i="15"/>
  <c r="X53" i="15"/>
  <c r="R53" i="15"/>
  <c r="S5" i="16"/>
  <c r="S8" i="16" s="1"/>
  <c r="R5" i="16"/>
  <c r="S15" i="16"/>
  <c r="S17" i="16" s="1"/>
  <c r="X100" i="16"/>
  <c r="Z68" i="16"/>
  <c r="Z46" i="16"/>
  <c r="S35" i="15"/>
  <c r="S37" i="15" s="1"/>
  <c r="S33" i="15"/>
  <c r="S34" i="15" s="1"/>
  <c r="L113" i="16"/>
  <c r="R156" i="15"/>
  <c r="R80" i="15"/>
  <c r="S139" i="15"/>
  <c r="S145" i="15" s="1"/>
  <c r="S11" i="16"/>
  <c r="S12" i="16" s="1"/>
  <c r="Z39" i="16"/>
  <c r="X118" i="16"/>
  <c r="L53" i="16"/>
  <c r="S112" i="16"/>
  <c r="Q113" i="16"/>
  <c r="R113" i="16" s="1"/>
  <c r="L100" i="16"/>
  <c r="X39" i="16"/>
  <c r="Z100" i="16"/>
  <c r="S53" i="16"/>
  <c r="S101" i="16"/>
  <c r="X68" i="16"/>
  <c r="X46" i="16"/>
  <c r="S116" i="16"/>
  <c r="X113" i="16"/>
  <c r="S117" i="16"/>
  <c r="Z53" i="16"/>
  <c r="S45" i="16"/>
  <c r="S43" i="16"/>
  <c r="S92" i="16"/>
  <c r="S79" i="16"/>
  <c r="S71" i="16"/>
  <c r="S65" i="16"/>
  <c r="Q68" i="16"/>
  <c r="R68" i="16" s="1"/>
  <c r="S61" i="16"/>
  <c r="Q46" i="16"/>
  <c r="R46" i="16" s="1"/>
  <c r="S42" i="16"/>
  <c r="Q118" i="16"/>
  <c r="R118" i="16" s="1"/>
  <c r="S114" i="16"/>
  <c r="S99" i="16"/>
  <c r="S83" i="16"/>
  <c r="S75" i="16"/>
  <c r="S67" i="16"/>
  <c r="S63" i="16"/>
  <c r="L39" i="16"/>
  <c r="L41" i="16" s="1"/>
  <c r="Z113" i="16"/>
  <c r="S98" i="16"/>
  <c r="S96" i="16"/>
  <c r="S97" i="16"/>
  <c r="S93" i="16"/>
  <c r="S91" i="16"/>
  <c r="S84" i="16"/>
  <c r="S82" i="16"/>
  <c r="S80" i="16"/>
  <c r="S78" i="16"/>
  <c r="S76" i="16"/>
  <c r="S74" i="16"/>
  <c r="S72" i="16"/>
  <c r="S95" i="16"/>
  <c r="S94" i="16"/>
  <c r="S85" i="16"/>
  <c r="S81" i="16"/>
  <c r="S77" i="16"/>
  <c r="S73" i="16"/>
  <c r="S66" i="16"/>
  <c r="S64" i="16"/>
  <c r="S62" i="16"/>
  <c r="X53" i="16"/>
  <c r="L68" i="16"/>
  <c r="L46" i="16"/>
  <c r="S35" i="16"/>
  <c r="S33" i="16"/>
  <c r="S31" i="16"/>
  <c r="S29" i="16"/>
  <c r="S21" i="16"/>
  <c r="L118" i="16"/>
  <c r="Q100" i="16"/>
  <c r="R100" i="16" s="1"/>
  <c r="S44" i="16"/>
  <c r="S36" i="16"/>
  <c r="S34" i="16"/>
  <c r="S32" i="16"/>
  <c r="S30" i="16"/>
  <c r="S28" i="16"/>
  <c r="Q39" i="16"/>
  <c r="R39" i="16" s="1"/>
  <c r="S22" i="16"/>
  <c r="S20" i="16"/>
  <c r="S156" i="15"/>
  <c r="S164" i="15" s="1"/>
  <c r="R23" i="15"/>
  <c r="R152" i="15"/>
  <c r="S152" i="15"/>
  <c r="S155" i="15" s="1"/>
  <c r="R59" i="15"/>
  <c r="R66" i="15"/>
  <c r="S109" i="15"/>
  <c r="R109" i="15"/>
  <c r="S86" i="15"/>
  <c r="S97" i="15" s="1"/>
  <c r="S80" i="15"/>
  <c r="S85" i="15" s="1"/>
  <c r="S23" i="15"/>
  <c r="S30" i="15" s="1"/>
  <c r="R31" i="15"/>
  <c r="R35" i="15"/>
  <c r="S59" i="15"/>
  <c r="S65" i="15" s="1"/>
  <c r="S23" i="16" l="1"/>
  <c r="S118" i="15"/>
  <c r="S100" i="16"/>
  <c r="S113" i="16"/>
  <c r="S39" i="16"/>
  <c r="S118" i="16"/>
  <c r="S46" i="16"/>
  <c r="S68" i="16"/>
  <c r="AH21" i="15" l="1"/>
  <c r="AF21" i="15"/>
  <c r="Y21" i="15"/>
  <c r="J21" i="15"/>
  <c r="Q21" i="15" s="1"/>
  <c r="R21" i="15" s="1"/>
  <c r="AH20" i="15"/>
  <c r="AF20" i="15"/>
  <c r="Y20" i="15"/>
  <c r="J20" i="15"/>
  <c r="Q20" i="15" s="1"/>
  <c r="AH19" i="15"/>
  <c r="AF19" i="15"/>
  <c r="Y19" i="15"/>
  <c r="J19" i="15"/>
  <c r="Q19" i="15" s="1"/>
  <c r="AH18" i="15"/>
  <c r="AF18" i="15"/>
  <c r="Y18" i="15"/>
  <c r="J18" i="15"/>
  <c r="Q18" i="15" s="1"/>
  <c r="AH17" i="15"/>
  <c r="AF17" i="15"/>
  <c r="Y17" i="15"/>
  <c r="J17" i="15"/>
  <c r="Q17" i="15" s="1"/>
  <c r="R17" i="15" s="1"/>
  <c r="AH16" i="15"/>
  <c r="AF16" i="15"/>
  <c r="Y16" i="15"/>
  <c r="J16" i="15"/>
  <c r="Q16" i="15" s="1"/>
  <c r="AH15" i="15"/>
  <c r="AF15" i="15"/>
  <c r="Y15" i="15"/>
  <c r="J15" i="15"/>
  <c r="Q15" i="15" s="1"/>
  <c r="AH14" i="15"/>
  <c r="AF14" i="15"/>
  <c r="Y14" i="15"/>
  <c r="J14" i="15"/>
  <c r="Q14" i="15" s="1"/>
  <c r="AH13" i="15"/>
  <c r="AF13" i="15"/>
  <c r="Y13" i="15"/>
  <c r="J13" i="15"/>
  <c r="Q13" i="15" s="1"/>
  <c r="AH12" i="15"/>
  <c r="AF12" i="15"/>
  <c r="Y12" i="15"/>
  <c r="J12" i="15"/>
  <c r="Q12" i="15" s="1"/>
  <c r="AH11" i="15"/>
  <c r="AF11" i="15"/>
  <c r="Y11" i="15"/>
  <c r="J11" i="15"/>
  <c r="Q11" i="15" s="1"/>
  <c r="AH10" i="15"/>
  <c r="AF10" i="15"/>
  <c r="Y10" i="15"/>
  <c r="J10" i="15"/>
  <c r="AH9" i="15"/>
  <c r="AF9" i="15"/>
  <c r="Y9" i="15"/>
  <c r="J9" i="15"/>
  <c r="Q9" i="15" s="1"/>
  <c r="AH8" i="15"/>
  <c r="AF8" i="15"/>
  <c r="Y8" i="15"/>
  <c r="J8" i="15"/>
  <c r="Q8" i="15" s="1"/>
  <c r="AH7" i="15"/>
  <c r="AF7" i="15"/>
  <c r="Y7" i="15"/>
  <c r="J7" i="15"/>
  <c r="Q7" i="15" s="1"/>
  <c r="AH6" i="15"/>
  <c r="AF6" i="15"/>
  <c r="Y6" i="15"/>
  <c r="J6" i="15"/>
  <c r="Q6" i="15" s="1"/>
  <c r="AH5" i="15"/>
  <c r="AF5" i="15"/>
  <c r="AF22" i="15" s="1"/>
  <c r="Y5" i="15"/>
  <c r="Y22" i="15" s="1"/>
  <c r="J5" i="15"/>
  <c r="J22" i="15" s="1"/>
  <c r="Z6" i="15" l="1"/>
  <c r="Z7" i="15"/>
  <c r="Z8" i="15"/>
  <c r="Z9" i="15"/>
  <c r="Z10" i="15"/>
  <c r="Z11" i="15"/>
  <c r="Z12" i="15"/>
  <c r="Z13" i="15"/>
  <c r="Z15" i="15"/>
  <c r="Z16" i="15"/>
  <c r="Z17" i="15"/>
  <c r="Z18" i="15"/>
  <c r="Z19" i="15"/>
  <c r="Z20" i="15"/>
  <c r="Z21" i="15"/>
  <c r="X20" i="15"/>
  <c r="Q5" i="15"/>
  <c r="Z5" i="15"/>
  <c r="X15" i="15"/>
  <c r="X5" i="15"/>
  <c r="X6" i="15"/>
  <c r="X7" i="15"/>
  <c r="X11" i="15"/>
  <c r="X13" i="15"/>
  <c r="X8" i="15"/>
  <c r="X9" i="15"/>
  <c r="X18" i="15"/>
  <c r="X19" i="15"/>
  <c r="X12" i="15"/>
  <c r="X14" i="15"/>
  <c r="Z14" i="15"/>
  <c r="X16" i="15"/>
  <c r="X21" i="15"/>
  <c r="Q10" i="15"/>
  <c r="R10" i="15" s="1"/>
  <c r="S16" i="15"/>
  <c r="R16" i="15"/>
  <c r="S18" i="15"/>
  <c r="R18" i="15"/>
  <c r="S20" i="15"/>
  <c r="R20" i="15"/>
  <c r="S15" i="15"/>
  <c r="R15" i="15"/>
  <c r="S19" i="15"/>
  <c r="R19" i="15"/>
  <c r="S21" i="15"/>
  <c r="S17" i="15"/>
  <c r="M17" i="15"/>
  <c r="L17" i="15" s="1"/>
  <c r="X17" i="15"/>
  <c r="S6" i="15"/>
  <c r="R6" i="15"/>
  <c r="S8" i="15"/>
  <c r="R8" i="15"/>
  <c r="S12" i="15"/>
  <c r="R12" i="15"/>
  <c r="S14" i="15"/>
  <c r="R14" i="15"/>
  <c r="S7" i="15"/>
  <c r="R7" i="15"/>
  <c r="S9" i="15"/>
  <c r="R9" i="15"/>
  <c r="S11" i="15"/>
  <c r="R11" i="15"/>
  <c r="S13" i="15"/>
  <c r="R13" i="15"/>
  <c r="M10" i="15"/>
  <c r="L10" i="15" s="1"/>
  <c r="X10" i="15"/>
  <c r="AH92" i="13"/>
  <c r="AF92" i="13"/>
  <c r="Y92" i="13"/>
  <c r="X92" i="13" s="1"/>
  <c r="J92" i="13"/>
  <c r="AH91" i="13"/>
  <c r="Y91" i="13"/>
  <c r="X91" i="13" s="1"/>
  <c r="J91" i="13"/>
  <c r="AH88" i="13"/>
  <c r="AF88" i="13"/>
  <c r="Y88" i="13"/>
  <c r="Y93" i="13" s="1"/>
  <c r="J88" i="13"/>
  <c r="AH86" i="13"/>
  <c r="Y86" i="13"/>
  <c r="X86" i="13" s="1"/>
  <c r="J86" i="13" s="1"/>
  <c r="AH85" i="13"/>
  <c r="AF85" i="13"/>
  <c r="Y85" i="13"/>
  <c r="X85" i="13" s="1"/>
  <c r="J85" i="13" s="1"/>
  <c r="AH84" i="13"/>
  <c r="AF84" i="13"/>
  <c r="Y84" i="13"/>
  <c r="AH80" i="13"/>
  <c r="Y80" i="13"/>
  <c r="X80" i="13" s="1"/>
  <c r="J80" i="13"/>
  <c r="AH79" i="13"/>
  <c r="AF79" i="13"/>
  <c r="Y79" i="13"/>
  <c r="X79" i="13" s="1"/>
  <c r="M79" i="13"/>
  <c r="J79" i="13"/>
  <c r="AH78" i="13"/>
  <c r="AF78" i="13"/>
  <c r="Y78" i="13"/>
  <c r="X78" i="13" s="1"/>
  <c r="J78" i="13"/>
  <c r="AH77" i="13"/>
  <c r="AF77" i="13"/>
  <c r="Y77" i="13"/>
  <c r="X77" i="13" s="1"/>
  <c r="J77" i="13"/>
  <c r="AH76" i="13"/>
  <c r="AF76" i="13"/>
  <c r="Y76" i="13"/>
  <c r="X76" i="13" s="1"/>
  <c r="J76" i="13"/>
  <c r="AH42" i="13"/>
  <c r="AF42" i="13"/>
  <c r="Y42" i="13"/>
  <c r="X42" i="13" s="1"/>
  <c r="J42" i="13"/>
  <c r="AH41" i="13"/>
  <c r="AF41" i="13"/>
  <c r="Y41" i="13"/>
  <c r="J41" i="13"/>
  <c r="AH36" i="13"/>
  <c r="AF36" i="13"/>
  <c r="AF37" i="13" s="1"/>
  <c r="Y36" i="13"/>
  <c r="X36" i="13" s="1"/>
  <c r="J36" i="13"/>
  <c r="AH35" i="13"/>
  <c r="Y35" i="13"/>
  <c r="J35" i="13"/>
  <c r="AH29" i="13"/>
  <c r="AF30" i="13"/>
  <c r="Y29" i="13"/>
  <c r="Y30" i="13" s="1"/>
  <c r="J29" i="13"/>
  <c r="AH23" i="13"/>
  <c r="AF24" i="13"/>
  <c r="Y23" i="13"/>
  <c r="Y24" i="13" s="1"/>
  <c r="J23" i="13"/>
  <c r="AH21" i="13"/>
  <c r="AF22" i="13"/>
  <c r="Y21" i="13"/>
  <c r="Y22" i="13" s="1"/>
  <c r="H107" i="14"/>
  <c r="J107" i="14" s="1"/>
  <c r="N107" i="14" s="1"/>
  <c r="H108" i="14"/>
  <c r="H109" i="14"/>
  <c r="J109" i="14" s="1"/>
  <c r="N109" i="14" s="1"/>
  <c r="O109" i="14" s="1"/>
  <c r="H110" i="14"/>
  <c r="H111" i="14"/>
  <c r="J111" i="14" s="1"/>
  <c r="Q111" i="14" s="1"/>
  <c r="H112" i="14"/>
  <c r="H113" i="14"/>
  <c r="J113" i="14" s="1"/>
  <c r="Q113" i="14" s="1"/>
  <c r="H114" i="14"/>
  <c r="H115" i="14"/>
  <c r="J115" i="14" s="1"/>
  <c r="Q115" i="14" s="1"/>
  <c r="H116" i="14"/>
  <c r="H117" i="14"/>
  <c r="J117" i="14" s="1"/>
  <c r="N117" i="14" s="1"/>
  <c r="H118" i="14"/>
  <c r="H119" i="14"/>
  <c r="J119" i="14" s="1"/>
  <c r="Q119" i="14" s="1"/>
  <c r="H120" i="14"/>
  <c r="H121" i="14"/>
  <c r="J121" i="14" s="1"/>
  <c r="N121" i="14" s="1"/>
  <c r="H122" i="14"/>
  <c r="H123" i="14"/>
  <c r="J123" i="14" s="1"/>
  <c r="N123" i="14" s="1"/>
  <c r="H124" i="14"/>
  <c r="H125" i="14"/>
  <c r="J125" i="14" s="1"/>
  <c r="N125" i="14" s="1"/>
  <c r="O125" i="14" s="1"/>
  <c r="M125" i="14" s="1"/>
  <c r="L125" i="14" s="1"/>
  <c r="H126" i="14"/>
  <c r="H127" i="14"/>
  <c r="J127" i="14" s="1"/>
  <c r="Q127" i="14" s="1"/>
  <c r="H128" i="14"/>
  <c r="H106" i="14"/>
  <c r="J106" i="14" s="1"/>
  <c r="Q106" i="14" s="1"/>
  <c r="R106" i="14" s="1"/>
  <c r="AH133" i="14"/>
  <c r="AF133" i="14"/>
  <c r="Y133" i="14"/>
  <c r="X133" i="14" s="1"/>
  <c r="J133" i="14"/>
  <c r="Q133" i="14" s="1"/>
  <c r="G133" i="14"/>
  <c r="AH132" i="14"/>
  <c r="AF132" i="14"/>
  <c r="Y132" i="14"/>
  <c r="J132" i="14"/>
  <c r="Q132" i="14" s="1"/>
  <c r="G132" i="14"/>
  <c r="AH130" i="14"/>
  <c r="AF130" i="14"/>
  <c r="Y130" i="14"/>
  <c r="J130" i="14"/>
  <c r="G130" i="14"/>
  <c r="P129" i="14"/>
  <c r="T129" i="14"/>
  <c r="T131" i="14" s="1"/>
  <c r="W129" i="14"/>
  <c r="W131" i="14" s="1"/>
  <c r="AA129" i="14"/>
  <c r="AA131" i="14" s="1"/>
  <c r="AD129" i="14"/>
  <c r="AD131" i="14" s="1"/>
  <c r="AE129" i="14"/>
  <c r="AE131" i="14" s="1"/>
  <c r="AH118" i="14"/>
  <c r="AF118" i="14"/>
  <c r="Y118" i="14"/>
  <c r="X118" i="14" s="1"/>
  <c r="J118" i="14"/>
  <c r="Q118" i="14" s="1"/>
  <c r="AH127" i="14"/>
  <c r="AF127" i="14"/>
  <c r="Y127" i="14"/>
  <c r="X127" i="14" s="1"/>
  <c r="AH126" i="14"/>
  <c r="AF126" i="14"/>
  <c r="Y126" i="14"/>
  <c r="X126" i="14" s="1"/>
  <c r="J126" i="14"/>
  <c r="Q126" i="14" s="1"/>
  <c r="AH124" i="14"/>
  <c r="AF124" i="14"/>
  <c r="Y124" i="14"/>
  <c r="X124" i="14" s="1"/>
  <c r="J124" i="14"/>
  <c r="Q124" i="14" s="1"/>
  <c r="AH123" i="14"/>
  <c r="AF123" i="14"/>
  <c r="Y123" i="14"/>
  <c r="X123" i="14" s="1"/>
  <c r="AH122" i="14"/>
  <c r="AF122" i="14"/>
  <c r="Y122" i="14"/>
  <c r="X122" i="14" s="1"/>
  <c r="J122" i="14"/>
  <c r="Q122" i="14" s="1"/>
  <c r="AH121" i="14"/>
  <c r="AF121" i="14"/>
  <c r="Y121" i="14"/>
  <c r="X121" i="14" s="1"/>
  <c r="AH119" i="14"/>
  <c r="AF119" i="14"/>
  <c r="Y119" i="14"/>
  <c r="X119" i="14" s="1"/>
  <c r="AH116" i="14"/>
  <c r="AF116" i="14"/>
  <c r="Y116" i="14"/>
  <c r="X116" i="14" s="1"/>
  <c r="J116" i="14"/>
  <c r="N116" i="14" s="1"/>
  <c r="AH114" i="14"/>
  <c r="AF114" i="14"/>
  <c r="Y114" i="14"/>
  <c r="X114" i="14" s="1"/>
  <c r="J114" i="14"/>
  <c r="N114" i="14" s="1"/>
  <c r="AH112" i="14"/>
  <c r="AF112" i="14"/>
  <c r="Y112" i="14"/>
  <c r="X112" i="14" s="1"/>
  <c r="J112" i="14"/>
  <c r="Q112" i="14" s="1"/>
  <c r="S112" i="14" s="1"/>
  <c r="AH111" i="14"/>
  <c r="AF111" i="14"/>
  <c r="Y111" i="14"/>
  <c r="X111" i="14" s="1"/>
  <c r="AH110" i="14"/>
  <c r="AF110" i="14"/>
  <c r="Y110" i="14"/>
  <c r="X110" i="14" s="1"/>
  <c r="J110" i="14"/>
  <c r="N110" i="14" s="1"/>
  <c r="AH108" i="14"/>
  <c r="AF108" i="14"/>
  <c r="Y108" i="14"/>
  <c r="X108" i="14" s="1"/>
  <c r="J108" i="14"/>
  <c r="Q108" i="14" s="1"/>
  <c r="R108" i="14" s="1"/>
  <c r="AH128" i="14"/>
  <c r="AF128" i="14"/>
  <c r="Y128" i="14"/>
  <c r="X128" i="14" s="1"/>
  <c r="J128" i="14"/>
  <c r="N128" i="14" s="1"/>
  <c r="O128" i="14" s="1"/>
  <c r="AH107" i="14"/>
  <c r="AF107" i="14"/>
  <c r="Y107" i="14"/>
  <c r="AH117" i="14"/>
  <c r="AF117" i="14"/>
  <c r="Y117" i="14"/>
  <c r="X117" i="14" s="1"/>
  <c r="AH113" i="14"/>
  <c r="AF113" i="14"/>
  <c r="Y113" i="14"/>
  <c r="X113" i="14" s="1"/>
  <c r="AH125" i="14"/>
  <c r="AF125" i="14"/>
  <c r="Y125" i="14"/>
  <c r="X125" i="14" s="1"/>
  <c r="AH115" i="14"/>
  <c r="AF115" i="14"/>
  <c r="Y115" i="14"/>
  <c r="X115" i="14" s="1"/>
  <c r="AH120" i="14"/>
  <c r="AF120" i="14"/>
  <c r="Y120" i="14"/>
  <c r="X120" i="14" s="1"/>
  <c r="J120" i="14"/>
  <c r="N120" i="14" s="1"/>
  <c r="AH106" i="14"/>
  <c r="AF106" i="14"/>
  <c r="Y106" i="14"/>
  <c r="X106" i="14" s="1"/>
  <c r="AH109" i="14"/>
  <c r="AF109" i="14"/>
  <c r="Y109" i="14"/>
  <c r="X109" i="14" s="1"/>
  <c r="K105" i="14"/>
  <c r="K129" i="14" s="1"/>
  <c r="K131" i="14" s="1"/>
  <c r="P105" i="14"/>
  <c r="T105" i="14"/>
  <c r="U105" i="14"/>
  <c r="U129" i="14" s="1"/>
  <c r="U131" i="14" s="1"/>
  <c r="V105" i="14"/>
  <c r="V129" i="14" s="1"/>
  <c r="W105" i="14"/>
  <c r="AA105" i="14"/>
  <c r="AB105" i="14"/>
  <c r="AB129" i="14" s="1"/>
  <c r="AB131" i="14" s="1"/>
  <c r="AC105" i="14"/>
  <c r="AC129" i="14" s="1"/>
  <c r="AD105" i="14"/>
  <c r="AE105" i="14"/>
  <c r="AG105" i="14"/>
  <c r="AG129" i="14" s="1"/>
  <c r="AG131" i="14" s="1"/>
  <c r="I105" i="14"/>
  <c r="I129" i="14" s="1"/>
  <c r="I131" i="14" s="1"/>
  <c r="K103" i="14"/>
  <c r="P103" i="14"/>
  <c r="T103" i="14"/>
  <c r="U103" i="14"/>
  <c r="V103" i="14"/>
  <c r="W103" i="14"/>
  <c r="AA103" i="14"/>
  <c r="AB103" i="14"/>
  <c r="AC103" i="14"/>
  <c r="AD103" i="14"/>
  <c r="AE103" i="14"/>
  <c r="AG103" i="14"/>
  <c r="I103" i="14"/>
  <c r="AH104" i="14"/>
  <c r="AF104" i="14"/>
  <c r="Y104" i="14"/>
  <c r="Y105" i="14" s="1"/>
  <c r="J104" i="14"/>
  <c r="J105" i="14" s="1"/>
  <c r="G104" i="14"/>
  <c r="AH102" i="14"/>
  <c r="AF102" i="14"/>
  <c r="Y102" i="14"/>
  <c r="X102" i="14" s="1"/>
  <c r="J102" i="14"/>
  <c r="N102" i="14" s="1"/>
  <c r="G102" i="14"/>
  <c r="AH101" i="14"/>
  <c r="AF101" i="14"/>
  <c r="Y101" i="14"/>
  <c r="Y103" i="14" s="1"/>
  <c r="J101" i="14"/>
  <c r="G101" i="14"/>
  <c r="K100" i="14"/>
  <c r="P100" i="14"/>
  <c r="T100" i="14"/>
  <c r="U100" i="14"/>
  <c r="V100" i="14"/>
  <c r="W100" i="14"/>
  <c r="AA100" i="14"/>
  <c r="AB100" i="14"/>
  <c r="AC100" i="14"/>
  <c r="AD100" i="14"/>
  <c r="AE100" i="14"/>
  <c r="AG100" i="14"/>
  <c r="I100" i="14"/>
  <c r="AH99" i="14"/>
  <c r="AF99" i="14"/>
  <c r="Y99" i="14"/>
  <c r="X99" i="14" s="1"/>
  <c r="J99" i="14"/>
  <c r="Q99" i="14" s="1"/>
  <c r="R99" i="14" s="1"/>
  <c r="G99" i="14"/>
  <c r="AH98" i="14"/>
  <c r="AF98" i="14"/>
  <c r="Y98" i="14"/>
  <c r="X98" i="14" s="1"/>
  <c r="J98" i="14"/>
  <c r="Q98" i="14" s="1"/>
  <c r="G98" i="14"/>
  <c r="AH97" i="14"/>
  <c r="AF97" i="14"/>
  <c r="Y97" i="14"/>
  <c r="X97" i="14" s="1"/>
  <c r="J97" i="14"/>
  <c r="Q97" i="14" s="1"/>
  <c r="R97" i="14" s="1"/>
  <c r="G97" i="14"/>
  <c r="AH96" i="14"/>
  <c r="AF96" i="14"/>
  <c r="Y96" i="14"/>
  <c r="X96" i="14" s="1"/>
  <c r="J96" i="14"/>
  <c r="Q96" i="14" s="1"/>
  <c r="S96" i="14" s="1"/>
  <c r="G96" i="14"/>
  <c r="AH95" i="14"/>
  <c r="AF95" i="14"/>
  <c r="Y95" i="14"/>
  <c r="X95" i="14" s="1"/>
  <c r="J95" i="14"/>
  <c r="N95" i="14" s="1"/>
  <c r="G95" i="14"/>
  <c r="AH94" i="14"/>
  <c r="AF94" i="14"/>
  <c r="Y94" i="14"/>
  <c r="X94" i="14" s="1"/>
  <c r="J94" i="14"/>
  <c r="Q94" i="14" s="1"/>
  <c r="S94" i="14" s="1"/>
  <c r="G94" i="14"/>
  <c r="AH93" i="14"/>
  <c r="AF93" i="14"/>
  <c r="Y93" i="14"/>
  <c r="J93" i="14"/>
  <c r="Q93" i="14" s="1"/>
  <c r="R93" i="14" s="1"/>
  <c r="G93" i="14"/>
  <c r="AH92" i="14"/>
  <c r="AF92" i="14"/>
  <c r="Y92" i="14"/>
  <c r="X92" i="14" s="1"/>
  <c r="J92" i="14"/>
  <c r="Q92" i="14" s="1"/>
  <c r="S92" i="14" s="1"/>
  <c r="G92" i="14"/>
  <c r="AH91" i="14"/>
  <c r="AF91" i="14"/>
  <c r="Y91" i="14"/>
  <c r="J91" i="14"/>
  <c r="N91" i="14" s="1"/>
  <c r="G91" i="14"/>
  <c r="AH90" i="14"/>
  <c r="AF90" i="14"/>
  <c r="Y90" i="14"/>
  <c r="X90" i="14" s="1"/>
  <c r="J90" i="14"/>
  <c r="Q90" i="14" s="1"/>
  <c r="S90" i="14" s="1"/>
  <c r="G90" i="14"/>
  <c r="AH89" i="14"/>
  <c r="AF89" i="14"/>
  <c r="Y89" i="14"/>
  <c r="X89" i="14" s="1"/>
  <c r="J89" i="14"/>
  <c r="Q89" i="14" s="1"/>
  <c r="R89" i="14" s="1"/>
  <c r="G89" i="14"/>
  <c r="AH88" i="14"/>
  <c r="AF88" i="14"/>
  <c r="Y88" i="14"/>
  <c r="X88" i="14" s="1"/>
  <c r="J88" i="14"/>
  <c r="Q88" i="14" s="1"/>
  <c r="S88" i="14" s="1"/>
  <c r="G88" i="14"/>
  <c r="AH87" i="14"/>
  <c r="AF87" i="14"/>
  <c r="Y87" i="14"/>
  <c r="J87" i="14"/>
  <c r="Q87" i="14" s="1"/>
  <c r="G87" i="14"/>
  <c r="AH86" i="14"/>
  <c r="AF86" i="14"/>
  <c r="Y86" i="14"/>
  <c r="X86" i="14" s="1"/>
  <c r="J86" i="14"/>
  <c r="N86" i="14" s="1"/>
  <c r="G86" i="14"/>
  <c r="AH85" i="14"/>
  <c r="AF85" i="14"/>
  <c r="Y85" i="14"/>
  <c r="Z85" i="14" s="1"/>
  <c r="J85" i="14"/>
  <c r="Q85" i="14" s="1"/>
  <c r="G85" i="14"/>
  <c r="AH84" i="14"/>
  <c r="AF84" i="14"/>
  <c r="Y84" i="14"/>
  <c r="X84" i="14" s="1"/>
  <c r="J84" i="14"/>
  <c r="N84" i="14" s="1"/>
  <c r="G84" i="14"/>
  <c r="AH83" i="14"/>
  <c r="AF83" i="14"/>
  <c r="Y83" i="14"/>
  <c r="J83" i="14"/>
  <c r="Q83" i="14" s="1"/>
  <c r="G83" i="14"/>
  <c r="K76" i="14"/>
  <c r="P76" i="14"/>
  <c r="T76" i="14"/>
  <c r="U76" i="14"/>
  <c r="V76" i="14"/>
  <c r="W76" i="14"/>
  <c r="AA76" i="14"/>
  <c r="AB76" i="14"/>
  <c r="AC76" i="14"/>
  <c r="AD76" i="14"/>
  <c r="AE76" i="14"/>
  <c r="AG76" i="14"/>
  <c r="I76" i="14"/>
  <c r="AH78" i="14"/>
  <c r="AF78" i="14"/>
  <c r="Y78" i="14"/>
  <c r="X78" i="14" s="1"/>
  <c r="J78" i="14"/>
  <c r="Q78" i="14" s="1"/>
  <c r="R78" i="14" s="1"/>
  <c r="J77" i="14"/>
  <c r="N77" i="14" s="1"/>
  <c r="J79" i="14"/>
  <c r="Q79" i="14" s="1"/>
  <c r="J80" i="14"/>
  <c r="N80" i="14" s="1"/>
  <c r="O80" i="14" s="1"/>
  <c r="J81" i="14"/>
  <c r="N81" i="14" s="1"/>
  <c r="O81" i="14" s="1"/>
  <c r="M81" i="14" s="1"/>
  <c r="L81" i="14" s="1"/>
  <c r="K82" i="14"/>
  <c r="P82" i="14"/>
  <c r="T82" i="14"/>
  <c r="U82" i="14"/>
  <c r="V82" i="14"/>
  <c r="W82" i="14"/>
  <c r="AA82" i="14"/>
  <c r="AB82" i="14"/>
  <c r="AC82" i="14"/>
  <c r="AD82" i="14"/>
  <c r="AE82" i="14"/>
  <c r="AG82" i="14"/>
  <c r="I82" i="14"/>
  <c r="AH81" i="14"/>
  <c r="AF81" i="14"/>
  <c r="Y81" i="14"/>
  <c r="X81" i="14" s="1"/>
  <c r="AH80" i="14"/>
  <c r="AF80" i="14"/>
  <c r="Y80" i="14"/>
  <c r="X80" i="14" s="1"/>
  <c r="AH79" i="14"/>
  <c r="AF79" i="14"/>
  <c r="Y79" i="14"/>
  <c r="X79" i="14" s="1"/>
  <c r="AH77" i="14"/>
  <c r="AF77" i="14"/>
  <c r="Y77" i="14"/>
  <c r="AH74" i="14"/>
  <c r="AF74" i="14"/>
  <c r="Y74" i="14"/>
  <c r="X74" i="14" s="1"/>
  <c r="J74" i="14"/>
  <c r="Q74" i="14" s="1"/>
  <c r="R74" i="14" s="1"/>
  <c r="AH71" i="14"/>
  <c r="AF71" i="14"/>
  <c r="Y71" i="14"/>
  <c r="X71" i="14" s="1"/>
  <c r="J71" i="14"/>
  <c r="Q71" i="14" s="1"/>
  <c r="R71" i="14" s="1"/>
  <c r="AH75" i="14"/>
  <c r="AF75" i="14"/>
  <c r="Y75" i="14"/>
  <c r="X75" i="14" s="1"/>
  <c r="J75" i="14"/>
  <c r="AH73" i="14"/>
  <c r="AF73" i="14"/>
  <c r="Y73" i="14"/>
  <c r="X73" i="14" s="1"/>
  <c r="J73" i="14"/>
  <c r="AH72" i="14"/>
  <c r="AF72" i="14"/>
  <c r="Y72" i="14"/>
  <c r="J72" i="14"/>
  <c r="AH70" i="14"/>
  <c r="AF70" i="14"/>
  <c r="Y70" i="14"/>
  <c r="X70" i="14" s="1"/>
  <c r="J70" i="14"/>
  <c r="AH69" i="14"/>
  <c r="AF69" i="14"/>
  <c r="Y69" i="14"/>
  <c r="X69" i="14" s="1"/>
  <c r="J69" i="14"/>
  <c r="J76" i="14" s="1"/>
  <c r="AG68" i="14"/>
  <c r="AE68" i="14"/>
  <c r="AD68" i="14"/>
  <c r="AC68" i="14"/>
  <c r="AB68" i="14"/>
  <c r="AA68" i="14"/>
  <c r="W68" i="14"/>
  <c r="V68" i="14"/>
  <c r="U68" i="14"/>
  <c r="T68" i="14"/>
  <c r="P68" i="14"/>
  <c r="O68" i="14"/>
  <c r="K68" i="14"/>
  <c r="I68" i="14"/>
  <c r="AH67" i="14"/>
  <c r="AF67" i="14"/>
  <c r="Y67" i="14"/>
  <c r="X67" i="14" s="1"/>
  <c r="J67" i="14"/>
  <c r="N67" i="14" s="1"/>
  <c r="M67" i="14" s="1"/>
  <c r="G67" i="14"/>
  <c r="AH66" i="14"/>
  <c r="AF66" i="14"/>
  <c r="Y66" i="14"/>
  <c r="X66" i="14" s="1"/>
  <c r="J66" i="14"/>
  <c r="G66" i="14"/>
  <c r="K65" i="14"/>
  <c r="O65" i="14"/>
  <c r="P65" i="14"/>
  <c r="T65" i="14"/>
  <c r="U65" i="14"/>
  <c r="V65" i="14"/>
  <c r="W65" i="14"/>
  <c r="AA65" i="14"/>
  <c r="AB65" i="14"/>
  <c r="AC65" i="14"/>
  <c r="AD65" i="14"/>
  <c r="AE65" i="14"/>
  <c r="AG65" i="14"/>
  <c r="I65" i="14"/>
  <c r="AH64" i="14"/>
  <c r="AF64" i="14"/>
  <c r="Y64" i="14"/>
  <c r="X64" i="14" s="1"/>
  <c r="J64" i="14"/>
  <c r="Q64" i="14" s="1"/>
  <c r="G64" i="14"/>
  <c r="AH63" i="14"/>
  <c r="AF63" i="14"/>
  <c r="Y63" i="14"/>
  <c r="J63" i="14"/>
  <c r="Q63" i="14" s="1"/>
  <c r="G63" i="14"/>
  <c r="G60" i="14"/>
  <c r="G61" i="14"/>
  <c r="G59" i="14"/>
  <c r="J59" i="14"/>
  <c r="N59" i="14" s="1"/>
  <c r="K62" i="14"/>
  <c r="O62" i="14"/>
  <c r="P62" i="14"/>
  <c r="T62" i="14"/>
  <c r="U62" i="14"/>
  <c r="V62" i="14"/>
  <c r="W62" i="14"/>
  <c r="AA62" i="14"/>
  <c r="AB62" i="14"/>
  <c r="AC62" i="14"/>
  <c r="AD62" i="14"/>
  <c r="AE62" i="14"/>
  <c r="AG62" i="14"/>
  <c r="I62" i="14"/>
  <c r="AH61" i="14"/>
  <c r="AF61" i="14"/>
  <c r="Y61" i="14"/>
  <c r="X61" i="14" s="1"/>
  <c r="J61" i="14"/>
  <c r="N61" i="14" s="1"/>
  <c r="AH60" i="14"/>
  <c r="AF60" i="14"/>
  <c r="Y60" i="14"/>
  <c r="X60" i="14" s="1"/>
  <c r="J60" i="14"/>
  <c r="N60" i="14" s="1"/>
  <c r="AH59" i="14"/>
  <c r="AF59" i="14"/>
  <c r="AF62" i="14" s="1"/>
  <c r="Y59" i="14"/>
  <c r="X59" i="14" s="1"/>
  <c r="K58" i="14"/>
  <c r="P58" i="14"/>
  <c r="T58" i="14"/>
  <c r="U58" i="14"/>
  <c r="I58" i="14"/>
  <c r="AH57" i="14"/>
  <c r="AF57" i="14"/>
  <c r="Y57" i="14"/>
  <c r="X57" i="14" s="1"/>
  <c r="J57" i="14"/>
  <c r="Q57" i="14" s="1"/>
  <c r="Q58" i="14" s="1"/>
  <c r="G57" i="14"/>
  <c r="K56" i="14"/>
  <c r="P56" i="14"/>
  <c r="T56" i="14"/>
  <c r="U56" i="14"/>
  <c r="I56" i="14"/>
  <c r="AH55" i="14"/>
  <c r="AF55" i="14"/>
  <c r="Y55" i="14"/>
  <c r="X55" i="14" s="1"/>
  <c r="J55" i="14"/>
  <c r="N55" i="14" s="1"/>
  <c r="G55" i="14"/>
  <c r="AH54" i="14"/>
  <c r="AF54" i="14"/>
  <c r="Y54" i="14"/>
  <c r="X54" i="14" s="1"/>
  <c r="J54" i="14"/>
  <c r="G54" i="14"/>
  <c r="K53" i="14"/>
  <c r="P53" i="14"/>
  <c r="T53" i="14"/>
  <c r="U53" i="14"/>
  <c r="I53" i="14"/>
  <c r="AH52" i="14"/>
  <c r="AF52" i="14"/>
  <c r="Y52" i="14"/>
  <c r="X52" i="14" s="1"/>
  <c r="J52" i="14"/>
  <c r="N52" i="14" s="1"/>
  <c r="O52" i="14" s="1"/>
  <c r="M52" i="14" s="1"/>
  <c r="L52" i="14" s="1"/>
  <c r="G52" i="14"/>
  <c r="AH51" i="14"/>
  <c r="AF51" i="14"/>
  <c r="Y51" i="14"/>
  <c r="X51" i="14" s="1"/>
  <c r="J51" i="14"/>
  <c r="Q51" i="14" s="1"/>
  <c r="G51" i="14"/>
  <c r="AH50" i="14"/>
  <c r="AF50" i="14"/>
  <c r="Y50" i="14"/>
  <c r="X50" i="14" s="1"/>
  <c r="J50" i="14"/>
  <c r="Q50" i="14" s="1"/>
  <c r="G50" i="14"/>
  <c r="AH49" i="14"/>
  <c r="AF49" i="14"/>
  <c r="Y49" i="14"/>
  <c r="X49" i="14" s="1"/>
  <c r="J49" i="14"/>
  <c r="Q49" i="14" s="1"/>
  <c r="G49" i="14"/>
  <c r="I48" i="14"/>
  <c r="T48" i="14"/>
  <c r="P48" i="14"/>
  <c r="K48" i="14"/>
  <c r="U48" i="14"/>
  <c r="J43" i="14"/>
  <c r="K45" i="14"/>
  <c r="P45" i="14"/>
  <c r="T45" i="14"/>
  <c r="U45" i="14"/>
  <c r="I45" i="14"/>
  <c r="J41" i="14"/>
  <c r="J40" i="14"/>
  <c r="K42" i="14"/>
  <c r="P42" i="14"/>
  <c r="T42" i="14"/>
  <c r="U42" i="14"/>
  <c r="I42" i="14"/>
  <c r="K39" i="14"/>
  <c r="P39" i="14"/>
  <c r="T39" i="14"/>
  <c r="U39" i="14"/>
  <c r="I39" i="14"/>
  <c r="H38" i="14"/>
  <c r="J38" i="14" s="1"/>
  <c r="N38" i="14" s="1"/>
  <c r="O38" i="14" s="1"/>
  <c r="M38" i="14" s="1"/>
  <c r="L38" i="14" s="1"/>
  <c r="H37" i="14"/>
  <c r="J37" i="14" s="1"/>
  <c r="G31" i="14"/>
  <c r="Q40" i="14"/>
  <c r="R40" i="14" s="1"/>
  <c r="Q41" i="14"/>
  <c r="AH47" i="14"/>
  <c r="AF47" i="14"/>
  <c r="Y47" i="14"/>
  <c r="X47" i="14" s="1"/>
  <c r="J47" i="14"/>
  <c r="N47" i="14" s="1"/>
  <c r="G47" i="14"/>
  <c r="AH46" i="14"/>
  <c r="AF46" i="14"/>
  <c r="Y46" i="14"/>
  <c r="X46" i="14" s="1"/>
  <c r="J46" i="14"/>
  <c r="Q46" i="14" s="1"/>
  <c r="S46" i="14" s="1"/>
  <c r="G46" i="14"/>
  <c r="G43" i="14"/>
  <c r="AH44" i="14"/>
  <c r="Y44" i="14"/>
  <c r="J44" i="14"/>
  <c r="N44" i="14" s="1"/>
  <c r="G44" i="14"/>
  <c r="AH43" i="14"/>
  <c r="Y43" i="14"/>
  <c r="X43" i="14" s="1"/>
  <c r="S40" i="14"/>
  <c r="S41" i="14"/>
  <c r="G41" i="14"/>
  <c r="G40" i="14"/>
  <c r="N41" i="14"/>
  <c r="AH41" i="14"/>
  <c r="AF41" i="14"/>
  <c r="Y41" i="14"/>
  <c r="X41" i="14" s="1"/>
  <c r="AH40" i="14"/>
  <c r="AF40" i="14"/>
  <c r="Y40" i="14"/>
  <c r="X40" i="14" s="1"/>
  <c r="AH38" i="14"/>
  <c r="AF38" i="14"/>
  <c r="Y38" i="14"/>
  <c r="X38" i="14" s="1"/>
  <c r="AH37" i="14"/>
  <c r="AF37" i="14"/>
  <c r="Y37" i="14"/>
  <c r="X37" i="14" s="1"/>
  <c r="G19" i="14"/>
  <c r="G20" i="14"/>
  <c r="G21" i="14"/>
  <c r="G22" i="14"/>
  <c r="G23" i="14"/>
  <c r="G24" i="14"/>
  <c r="G25" i="14"/>
  <c r="G26" i="14"/>
  <c r="G27" i="14"/>
  <c r="G28" i="14"/>
  <c r="G29" i="14"/>
  <c r="G30" i="14"/>
  <c r="G32" i="14"/>
  <c r="G33" i="14"/>
  <c r="G34" i="14"/>
  <c r="G35" i="14"/>
  <c r="G18" i="14"/>
  <c r="AH18" i="14"/>
  <c r="J33" i="14"/>
  <c r="J32" i="14"/>
  <c r="J25" i="14"/>
  <c r="AH32" i="14"/>
  <c r="AF32" i="14"/>
  <c r="Y32" i="14"/>
  <c r="X32" i="14" s="1"/>
  <c r="AH31" i="14"/>
  <c r="AF31" i="14"/>
  <c r="Y31" i="14"/>
  <c r="X31" i="14" s="1"/>
  <c r="J31" i="14"/>
  <c r="AH30" i="14"/>
  <c r="AF30" i="14"/>
  <c r="Y30" i="14"/>
  <c r="X30" i="14" s="1"/>
  <c r="J30" i="14"/>
  <c r="AH29" i="14"/>
  <c r="AF29" i="14"/>
  <c r="Y29" i="14"/>
  <c r="X29" i="14" s="1"/>
  <c r="J29" i="14"/>
  <c r="AH28" i="14"/>
  <c r="AF28" i="14"/>
  <c r="Y28" i="14"/>
  <c r="X28" i="14" s="1"/>
  <c r="J28" i="14"/>
  <c r="AH27" i="14"/>
  <c r="AF27" i="14"/>
  <c r="Y27" i="14"/>
  <c r="X27" i="14" s="1"/>
  <c r="J27" i="14"/>
  <c r="AH26" i="14"/>
  <c r="AF26" i="14"/>
  <c r="Y26" i="14"/>
  <c r="X26" i="14" s="1"/>
  <c r="J26" i="14"/>
  <c r="AH25" i="14"/>
  <c r="AF25" i="14"/>
  <c r="Y25" i="14"/>
  <c r="X25" i="14" s="1"/>
  <c r="AH24" i="14"/>
  <c r="AF24" i="14"/>
  <c r="Y24" i="14"/>
  <c r="X24" i="14" s="1"/>
  <c r="J24" i="14"/>
  <c r="AH23" i="14"/>
  <c r="AF23" i="14"/>
  <c r="Y23" i="14"/>
  <c r="X23" i="14" s="1"/>
  <c r="J23" i="14"/>
  <c r="AG36" i="14"/>
  <c r="AE36" i="14"/>
  <c r="AD36" i="14"/>
  <c r="AC36" i="14"/>
  <c r="AB36" i="14"/>
  <c r="AA36" i="14"/>
  <c r="U36" i="14"/>
  <c r="P36" i="14"/>
  <c r="I36" i="14"/>
  <c r="AH35" i="14"/>
  <c r="AF35" i="14"/>
  <c r="Y35" i="14"/>
  <c r="X35" i="14" s="1"/>
  <c r="J35" i="14"/>
  <c r="AH34" i="14"/>
  <c r="AF34" i="14"/>
  <c r="Y34" i="14"/>
  <c r="X34" i="14" s="1"/>
  <c r="J34" i="14"/>
  <c r="AH33" i="14"/>
  <c r="AF33" i="14"/>
  <c r="Y33" i="14"/>
  <c r="X33" i="14" s="1"/>
  <c r="AH22" i="14"/>
  <c r="AF22" i="14"/>
  <c r="Y22" i="14"/>
  <c r="X22" i="14" s="1"/>
  <c r="AH21" i="14"/>
  <c r="AF21" i="14"/>
  <c r="Y21" i="14"/>
  <c r="X21" i="14" s="1"/>
  <c r="AH20" i="14"/>
  <c r="AF20" i="14"/>
  <c r="Y20" i="14"/>
  <c r="X20" i="14" s="1"/>
  <c r="AH19" i="14"/>
  <c r="AF19" i="14"/>
  <c r="Y19" i="14"/>
  <c r="X19" i="14" s="1"/>
  <c r="AF18" i="14"/>
  <c r="Y18" i="14"/>
  <c r="X18" i="14" s="1"/>
  <c r="AG17" i="14"/>
  <c r="AE17" i="14"/>
  <c r="AD17" i="14"/>
  <c r="AC17" i="14"/>
  <c r="AB17" i="14"/>
  <c r="AA17" i="14"/>
  <c r="U17" i="14"/>
  <c r="P17" i="14"/>
  <c r="I17" i="14"/>
  <c r="AH16" i="14"/>
  <c r="AF16" i="14"/>
  <c r="Y16" i="14"/>
  <c r="H16" i="14"/>
  <c r="J16" i="14" s="1"/>
  <c r="AH15" i="14"/>
  <c r="AF15" i="14"/>
  <c r="Y15" i="14"/>
  <c r="X15" i="14" s="1"/>
  <c r="H15" i="14"/>
  <c r="J15" i="14" s="1"/>
  <c r="AH14" i="14"/>
  <c r="AF14" i="14"/>
  <c r="Y14" i="14"/>
  <c r="H14" i="14"/>
  <c r="J14" i="14" s="1"/>
  <c r="AH13" i="14"/>
  <c r="AF13" i="14"/>
  <c r="Y13" i="14"/>
  <c r="X13" i="14" s="1"/>
  <c r="H13" i="14"/>
  <c r="J13" i="14" s="1"/>
  <c r="AH12" i="14"/>
  <c r="AF12" i="14"/>
  <c r="Y12" i="14"/>
  <c r="H12" i="14"/>
  <c r="J12" i="14" s="1"/>
  <c r="AH11" i="14"/>
  <c r="AF11" i="14"/>
  <c r="Y11" i="14"/>
  <c r="X11" i="14" s="1"/>
  <c r="H11" i="14"/>
  <c r="J11" i="14" s="1"/>
  <c r="AH10" i="14"/>
  <c r="AF10" i="14"/>
  <c r="Y10" i="14"/>
  <c r="H10" i="14"/>
  <c r="J10" i="14" s="1"/>
  <c r="N10" i="14" s="1"/>
  <c r="O10" i="14" s="1"/>
  <c r="M10" i="14" s="1"/>
  <c r="AH9" i="14"/>
  <c r="AF9" i="14"/>
  <c r="Y9" i="14"/>
  <c r="H9" i="14"/>
  <c r="J9" i="14" s="1"/>
  <c r="AH8" i="14"/>
  <c r="AF8" i="14"/>
  <c r="Y8" i="14"/>
  <c r="X8" i="14" s="1"/>
  <c r="H8" i="14"/>
  <c r="J8" i="14" s="1"/>
  <c r="Q8" i="14" s="1"/>
  <c r="AH7" i="14"/>
  <c r="AF7" i="14"/>
  <c r="Y7" i="14"/>
  <c r="X7" i="14" s="1"/>
  <c r="H7" i="14"/>
  <c r="J7" i="14" s="1"/>
  <c r="AH6" i="14"/>
  <c r="AF6" i="14"/>
  <c r="Y6" i="14"/>
  <c r="X6" i="14" s="1"/>
  <c r="H6" i="14"/>
  <c r="J6" i="14" s="1"/>
  <c r="Q6" i="14" s="1"/>
  <c r="X22" i="15" l="1"/>
  <c r="Z22" i="15"/>
  <c r="S5" i="15"/>
  <c r="Q22" i="15"/>
  <c r="R22" i="15" s="1"/>
  <c r="Y37" i="13"/>
  <c r="AF93" i="13"/>
  <c r="AF81" i="13"/>
  <c r="X41" i="13"/>
  <c r="X81" i="13" s="1"/>
  <c r="Y81" i="13"/>
  <c r="X84" i="13"/>
  <c r="Y87" i="13"/>
  <c r="AF87" i="13"/>
  <c r="X23" i="13"/>
  <c r="X24" i="13" s="1"/>
  <c r="J30" i="13"/>
  <c r="J37" i="13"/>
  <c r="J93" i="13"/>
  <c r="X29" i="13"/>
  <c r="X30" i="13" s="1"/>
  <c r="R5" i="15"/>
  <c r="S10" i="15"/>
  <c r="M21" i="15"/>
  <c r="L21" i="15" s="1"/>
  <c r="M20" i="15"/>
  <c r="L20" i="15" s="1"/>
  <c r="M19" i="15"/>
  <c r="L19" i="15" s="1"/>
  <c r="M18" i="15"/>
  <c r="L18" i="15" s="1"/>
  <c r="M16" i="15"/>
  <c r="L16" i="15" s="1"/>
  <c r="M15" i="15"/>
  <c r="L15" i="15" s="1"/>
  <c r="M13" i="15"/>
  <c r="L13" i="15" s="1"/>
  <c r="M12" i="15"/>
  <c r="L12" i="15" s="1"/>
  <c r="M11" i="15"/>
  <c r="L11" i="15" s="1"/>
  <c r="M9" i="15"/>
  <c r="L9" i="15" s="1"/>
  <c r="M8" i="15"/>
  <c r="L8" i="15" s="1"/>
  <c r="M7" i="15"/>
  <c r="L7" i="15" s="1"/>
  <c r="M6" i="15"/>
  <c r="L6" i="15" s="1"/>
  <c r="M5" i="15"/>
  <c r="J24" i="13"/>
  <c r="Z77" i="13"/>
  <c r="J42" i="14"/>
  <c r="J56" i="14"/>
  <c r="AF65" i="14"/>
  <c r="Z67" i="14"/>
  <c r="AF100" i="14"/>
  <c r="J103" i="14"/>
  <c r="J81" i="13"/>
  <c r="Z92" i="13"/>
  <c r="X88" i="13"/>
  <c r="X93" i="13" s="1"/>
  <c r="Z88" i="13"/>
  <c r="Z91" i="13"/>
  <c r="Q91" i="13"/>
  <c r="R91" i="13" s="1"/>
  <c r="Q92" i="13"/>
  <c r="R92" i="13" s="1"/>
  <c r="Q88" i="13"/>
  <c r="R88" i="13" s="1"/>
  <c r="Z86" i="13"/>
  <c r="Z84" i="13"/>
  <c r="Z85" i="13"/>
  <c r="Q85" i="13"/>
  <c r="R85" i="13" s="1"/>
  <c r="Q86" i="13"/>
  <c r="R86" i="13" s="1"/>
  <c r="Z42" i="13"/>
  <c r="Z80" i="13"/>
  <c r="Z79" i="13"/>
  <c r="Q76" i="13"/>
  <c r="R76" i="13" s="1"/>
  <c r="Q77" i="13"/>
  <c r="R77" i="13" s="1"/>
  <c r="Q41" i="13"/>
  <c r="R41" i="13" s="1"/>
  <c r="Q42" i="13"/>
  <c r="R42" i="13" s="1"/>
  <c r="Q80" i="13"/>
  <c r="R80" i="13" s="1"/>
  <c r="Q78" i="13"/>
  <c r="R78" i="13" s="1"/>
  <c r="Q79" i="13"/>
  <c r="R79" i="13" s="1"/>
  <c r="L79" i="13"/>
  <c r="Z41" i="13"/>
  <c r="Z76" i="13"/>
  <c r="Z78" i="13"/>
  <c r="Z29" i="13"/>
  <c r="Z30" i="13" s="1"/>
  <c r="Z35" i="13"/>
  <c r="Z36" i="13"/>
  <c r="X35" i="13"/>
  <c r="X37" i="13" s="1"/>
  <c r="M36" i="13"/>
  <c r="L36" i="13" s="1"/>
  <c r="Q36" i="13"/>
  <c r="R36" i="13" s="1"/>
  <c r="Q35" i="13"/>
  <c r="R35" i="13" s="1"/>
  <c r="Q29" i="13"/>
  <c r="Z23" i="13"/>
  <c r="Z24" i="13" s="1"/>
  <c r="Q23" i="13"/>
  <c r="Z21" i="13"/>
  <c r="Z22" i="13" s="1"/>
  <c r="X21" i="13"/>
  <c r="X22" i="13" s="1"/>
  <c r="Z93" i="14"/>
  <c r="Z133" i="14"/>
  <c r="Q81" i="14"/>
  <c r="R81" i="14" s="1"/>
  <c r="Z83" i="14"/>
  <c r="Z87" i="14"/>
  <c r="AF103" i="14"/>
  <c r="AF129" i="14"/>
  <c r="AF131" i="14" s="1"/>
  <c r="Z107" i="14"/>
  <c r="Z121" i="14"/>
  <c r="AF105" i="14"/>
  <c r="AF76" i="14"/>
  <c r="J129" i="14"/>
  <c r="J131" i="14" s="1"/>
  <c r="J134" i="14" s="1"/>
  <c r="P131" i="14"/>
  <c r="P134" i="14" s="1"/>
  <c r="V131" i="14"/>
  <c r="V134" i="14" s="1"/>
  <c r="AC131" i="14"/>
  <c r="AC134" i="14" s="1"/>
  <c r="K134" i="14"/>
  <c r="U134" i="14"/>
  <c r="AB134" i="14"/>
  <c r="AG134" i="14"/>
  <c r="Q55" i="14"/>
  <c r="R55" i="14" s="1"/>
  <c r="I134" i="14"/>
  <c r="T134" i="14"/>
  <c r="AA134" i="14"/>
  <c r="AE134" i="14"/>
  <c r="X132" i="14"/>
  <c r="W134" i="14"/>
  <c r="AD134" i="14"/>
  <c r="Z132" i="14"/>
  <c r="N133" i="14"/>
  <c r="O133" i="14" s="1"/>
  <c r="M133" i="14" s="1"/>
  <c r="L133" i="14" s="1"/>
  <c r="S133" i="14"/>
  <c r="R133" i="14"/>
  <c r="R132" i="14"/>
  <c r="S132" i="14"/>
  <c r="N132" i="14"/>
  <c r="Z130" i="14"/>
  <c r="X130" i="14"/>
  <c r="Q130" i="14"/>
  <c r="N130" i="14"/>
  <c r="Z118" i="14"/>
  <c r="Z126" i="14"/>
  <c r="Y129" i="14"/>
  <c r="Z117" i="14"/>
  <c r="N126" i="14"/>
  <c r="O126" i="14" s="1"/>
  <c r="M126" i="14" s="1"/>
  <c r="L126" i="14" s="1"/>
  <c r="N118" i="14"/>
  <c r="O118" i="14" s="1"/>
  <c r="M118" i="14" s="1"/>
  <c r="L118" i="14" s="1"/>
  <c r="Q109" i="14"/>
  <c r="Q107" i="14"/>
  <c r="R107" i="14" s="1"/>
  <c r="Q110" i="14"/>
  <c r="S110" i="14" s="1"/>
  <c r="N112" i="14"/>
  <c r="O112" i="14" s="1"/>
  <c r="Z125" i="14"/>
  <c r="Z122" i="14"/>
  <c r="R126" i="14"/>
  <c r="S126" i="14"/>
  <c r="R118" i="14"/>
  <c r="S118" i="14"/>
  <c r="J65" i="14"/>
  <c r="N106" i="14"/>
  <c r="O106" i="14" s="1"/>
  <c r="M106" i="14" s="1"/>
  <c r="Z106" i="14"/>
  <c r="N108" i="14"/>
  <c r="O108" i="14" s="1"/>
  <c r="M108" i="14" s="1"/>
  <c r="L108" i="14" s="1"/>
  <c r="Z108" i="14"/>
  <c r="Z111" i="14"/>
  <c r="Z123" i="14"/>
  <c r="Z124" i="14"/>
  <c r="Z127" i="14"/>
  <c r="Q42" i="14"/>
  <c r="Z99" i="14"/>
  <c r="J100" i="14"/>
  <c r="Q104" i="14"/>
  <c r="S104" i="14" s="1"/>
  <c r="S105" i="14" s="1"/>
  <c r="Z115" i="14"/>
  <c r="Q125" i="14"/>
  <c r="Q114" i="14"/>
  <c r="R114" i="14" s="1"/>
  <c r="N57" i="14"/>
  <c r="O57" i="14" s="1"/>
  <c r="O58" i="14" s="1"/>
  <c r="Q65" i="14"/>
  <c r="J68" i="14"/>
  <c r="Y76" i="14"/>
  <c r="Z113" i="14"/>
  <c r="Q128" i="14"/>
  <c r="S128" i="14" s="1"/>
  <c r="Z114" i="14"/>
  <c r="Z116" i="14"/>
  <c r="Z119" i="14"/>
  <c r="Z97" i="14"/>
  <c r="Y100" i="14"/>
  <c r="R122" i="14"/>
  <c r="S122" i="14"/>
  <c r="R119" i="14"/>
  <c r="S119" i="14"/>
  <c r="O123" i="14"/>
  <c r="M123" i="14" s="1"/>
  <c r="L123" i="14" s="1"/>
  <c r="O116" i="14"/>
  <c r="M116" i="14" s="1"/>
  <c r="L116" i="14" s="1"/>
  <c r="O121" i="14"/>
  <c r="M121" i="14" s="1"/>
  <c r="L121" i="14" s="1"/>
  <c r="R124" i="14"/>
  <c r="S124" i="14"/>
  <c r="R127" i="14"/>
  <c r="S127" i="14"/>
  <c r="Q116" i="14"/>
  <c r="N119" i="14"/>
  <c r="Q121" i="14"/>
  <c r="N122" i="14"/>
  <c r="Q123" i="14"/>
  <c r="N124" i="14"/>
  <c r="N127" i="14"/>
  <c r="M112" i="14"/>
  <c r="L112" i="14" s="1"/>
  <c r="R112" i="14"/>
  <c r="Z112" i="14"/>
  <c r="O114" i="14"/>
  <c r="M114" i="14" s="1"/>
  <c r="L114" i="14" s="1"/>
  <c r="R111" i="14"/>
  <c r="S111" i="14"/>
  <c r="O110" i="14"/>
  <c r="M110" i="14" s="1"/>
  <c r="L110" i="14" s="1"/>
  <c r="R110" i="14"/>
  <c r="Z110" i="14"/>
  <c r="N111" i="14"/>
  <c r="M128" i="14"/>
  <c r="L128" i="14" s="1"/>
  <c r="Z128" i="14"/>
  <c r="S108" i="14"/>
  <c r="O107" i="14"/>
  <c r="M107" i="14" s="1"/>
  <c r="L107" i="14" s="1"/>
  <c r="O117" i="14"/>
  <c r="M117" i="14" s="1"/>
  <c r="L117" i="14" s="1"/>
  <c r="X107" i="14"/>
  <c r="X129" i="14" s="1"/>
  <c r="Q117" i="14"/>
  <c r="R113" i="14"/>
  <c r="S113" i="14"/>
  <c r="N113" i="14"/>
  <c r="R115" i="14"/>
  <c r="S115" i="14"/>
  <c r="O120" i="14"/>
  <c r="M120" i="14" s="1"/>
  <c r="L120" i="14" s="1"/>
  <c r="Z120" i="14"/>
  <c r="Q120" i="14"/>
  <c r="N115" i="14"/>
  <c r="M109" i="14"/>
  <c r="R109" i="14"/>
  <c r="Z109" i="14"/>
  <c r="S106" i="14"/>
  <c r="Z104" i="14"/>
  <c r="Z105" i="14" s="1"/>
  <c r="N104" i="14"/>
  <c r="N105" i="14" s="1"/>
  <c r="X104" i="14"/>
  <c r="X105" i="14" s="1"/>
  <c r="Z102" i="14"/>
  <c r="Z101" i="14"/>
  <c r="X101" i="14"/>
  <c r="X103" i="14" s="1"/>
  <c r="O102" i="14"/>
  <c r="M102" i="14" s="1"/>
  <c r="L102" i="14" s="1"/>
  <c r="N101" i="14"/>
  <c r="N103" i="14" s="1"/>
  <c r="Q102" i="14"/>
  <c r="Q101" i="14"/>
  <c r="N99" i="14"/>
  <c r="O99" i="14" s="1"/>
  <c r="M99" i="14" s="1"/>
  <c r="L99" i="14" s="1"/>
  <c r="N90" i="14"/>
  <c r="O90" i="14" s="1"/>
  <c r="Z91" i="14"/>
  <c r="N98" i="14"/>
  <c r="O98" i="14" s="1"/>
  <c r="N94" i="14"/>
  <c r="O94" i="14" s="1"/>
  <c r="N88" i="14"/>
  <c r="O88" i="14" s="1"/>
  <c r="Z89" i="14"/>
  <c r="N96" i="14"/>
  <c r="O96" i="14" s="1"/>
  <c r="Z96" i="14"/>
  <c r="N92" i="14"/>
  <c r="O92" i="14" s="1"/>
  <c r="Z92" i="14"/>
  <c r="Z95" i="14"/>
  <c r="R98" i="14"/>
  <c r="S98" i="14"/>
  <c r="N89" i="14"/>
  <c r="N93" i="14"/>
  <c r="N97" i="14"/>
  <c r="O97" i="14" s="1"/>
  <c r="M97" i="14" s="1"/>
  <c r="L97" i="14" s="1"/>
  <c r="Q91" i="14"/>
  <c r="R91" i="14" s="1"/>
  <c r="Q95" i="14"/>
  <c r="R95" i="14" s="1"/>
  <c r="O84" i="14"/>
  <c r="M84" i="14" s="1"/>
  <c r="L84" i="14" s="1"/>
  <c r="R83" i="14"/>
  <c r="S83" i="14"/>
  <c r="R87" i="14"/>
  <c r="S87" i="14"/>
  <c r="O86" i="14"/>
  <c r="M86" i="14" s="1"/>
  <c r="L86" i="14" s="1"/>
  <c r="R85" i="14"/>
  <c r="S85" i="14"/>
  <c r="X83" i="14"/>
  <c r="Z84" i="14"/>
  <c r="X85" i="14"/>
  <c r="Z86" i="14"/>
  <c r="X87" i="14"/>
  <c r="R88" i="14"/>
  <c r="Z88" i="14"/>
  <c r="R90" i="14"/>
  <c r="Z90" i="14"/>
  <c r="O91" i="14"/>
  <c r="M91" i="14" s="1"/>
  <c r="L91" i="14" s="1"/>
  <c r="X91" i="14"/>
  <c r="R92" i="14"/>
  <c r="O93" i="14"/>
  <c r="M93" i="14" s="1"/>
  <c r="L93" i="14" s="1"/>
  <c r="X93" i="14"/>
  <c r="R94" i="14"/>
  <c r="Z94" i="14"/>
  <c r="O95" i="14"/>
  <c r="M95" i="14" s="1"/>
  <c r="L95" i="14" s="1"/>
  <c r="R96" i="14"/>
  <c r="M98" i="14"/>
  <c r="L98" i="14" s="1"/>
  <c r="Z98" i="14"/>
  <c r="N83" i="14"/>
  <c r="Q84" i="14"/>
  <c r="N85" i="14"/>
  <c r="Q86" i="14"/>
  <c r="N87" i="14"/>
  <c r="S89" i="14"/>
  <c r="S93" i="14"/>
  <c r="S95" i="14"/>
  <c r="S97" i="14"/>
  <c r="S99" i="14"/>
  <c r="Q80" i="14"/>
  <c r="S80" i="14" s="1"/>
  <c r="AF82" i="14"/>
  <c r="Z78" i="14"/>
  <c r="N78" i="14"/>
  <c r="O78" i="14" s="1"/>
  <c r="M78" i="14" s="1"/>
  <c r="L78" i="14" s="1"/>
  <c r="S78" i="14"/>
  <c r="Q77" i="14"/>
  <c r="R77" i="14" s="1"/>
  <c r="Z81" i="14"/>
  <c r="J82" i="14"/>
  <c r="Z80" i="14"/>
  <c r="S81" i="14"/>
  <c r="Z77" i="14"/>
  <c r="Z79" i="14"/>
  <c r="Y82" i="14"/>
  <c r="R79" i="14"/>
  <c r="S79" i="14"/>
  <c r="O77" i="14"/>
  <c r="M77" i="14" s="1"/>
  <c r="R80" i="14"/>
  <c r="X77" i="14"/>
  <c r="X82" i="14" s="1"/>
  <c r="N79" i="14"/>
  <c r="N82" i="14" s="1"/>
  <c r="M80" i="14"/>
  <c r="L80" i="14" s="1"/>
  <c r="Z74" i="14"/>
  <c r="N74" i="14"/>
  <c r="O74" i="14" s="1"/>
  <c r="M74" i="14" s="1"/>
  <c r="L74" i="14" s="1"/>
  <c r="S74" i="14"/>
  <c r="Z73" i="14"/>
  <c r="Z75" i="14"/>
  <c r="Z71" i="14"/>
  <c r="N71" i="14"/>
  <c r="O71" i="14" s="1"/>
  <c r="M71" i="14" s="1"/>
  <c r="L71" i="14" s="1"/>
  <c r="S71" i="14"/>
  <c r="Z72" i="14"/>
  <c r="Z69" i="14"/>
  <c r="Q69" i="14"/>
  <c r="N69" i="14"/>
  <c r="N70" i="14"/>
  <c r="Q70" i="14"/>
  <c r="Q72" i="14"/>
  <c r="N72" i="14"/>
  <c r="N73" i="14"/>
  <c r="Q73" i="14"/>
  <c r="Q75" i="14"/>
  <c r="N75" i="14"/>
  <c r="Z70" i="14"/>
  <c r="X72" i="14"/>
  <c r="X76" i="14" s="1"/>
  <c r="J39" i="14"/>
  <c r="AA39" i="14"/>
  <c r="AE39" i="14"/>
  <c r="AE42" i="14" s="1"/>
  <c r="AE48" i="14" s="1"/>
  <c r="N58" i="14"/>
  <c r="J58" i="14"/>
  <c r="AD39" i="14"/>
  <c r="AD42" i="14" s="1"/>
  <c r="AD48" i="14" s="1"/>
  <c r="Z41" i="14"/>
  <c r="AC39" i="14"/>
  <c r="Z50" i="14"/>
  <c r="N54" i="14"/>
  <c r="N56" i="14" s="1"/>
  <c r="N64" i="14"/>
  <c r="M64" i="14" s="1"/>
  <c r="L64" i="14" s="1"/>
  <c r="AB39" i="14"/>
  <c r="AG39" i="14"/>
  <c r="AG42" i="14" s="1"/>
  <c r="J48" i="14"/>
  <c r="Y65" i="14"/>
  <c r="Z66" i="14"/>
  <c r="X68" i="14"/>
  <c r="AF68" i="14"/>
  <c r="L67" i="14"/>
  <c r="Q67" i="14"/>
  <c r="Y68" i="14"/>
  <c r="Q66" i="14"/>
  <c r="N66" i="14"/>
  <c r="Z64" i="14"/>
  <c r="Z63" i="14"/>
  <c r="R64" i="14"/>
  <c r="S64" i="14"/>
  <c r="R63" i="14"/>
  <c r="S63" i="14"/>
  <c r="N63" i="14"/>
  <c r="X63" i="14"/>
  <c r="X65" i="14" s="1"/>
  <c r="M59" i="14"/>
  <c r="N62" i="14"/>
  <c r="Q59" i="14"/>
  <c r="S59" i="14" s="1"/>
  <c r="J62" i="14"/>
  <c r="Q61" i="14"/>
  <c r="R61" i="14" s="1"/>
  <c r="Q60" i="14"/>
  <c r="R60" i="14" s="1"/>
  <c r="Z59" i="14"/>
  <c r="Z61" i="14"/>
  <c r="M61" i="14"/>
  <c r="L61" i="14" s="1"/>
  <c r="M60" i="14"/>
  <c r="L60" i="14" s="1"/>
  <c r="Z60" i="14"/>
  <c r="Z57" i="14"/>
  <c r="S57" i="14"/>
  <c r="S58" i="14" s="1"/>
  <c r="M57" i="14"/>
  <c r="M58" i="14" s="1"/>
  <c r="R57" i="14"/>
  <c r="R58" i="14" s="1"/>
  <c r="Z55" i="14"/>
  <c r="Q54" i="14"/>
  <c r="Z54" i="14"/>
  <c r="O55" i="14"/>
  <c r="M55" i="14" s="1"/>
  <c r="L55" i="14" s="1"/>
  <c r="S55" i="14"/>
  <c r="N50" i="14"/>
  <c r="O50" i="14" s="1"/>
  <c r="M50" i="14" s="1"/>
  <c r="L50" i="14" s="1"/>
  <c r="J53" i="14"/>
  <c r="Z52" i="14"/>
  <c r="S50" i="14"/>
  <c r="R50" i="14"/>
  <c r="Z49" i="14"/>
  <c r="Z51" i="14"/>
  <c r="Q52" i="14"/>
  <c r="Q53" i="14" s="1"/>
  <c r="S49" i="14"/>
  <c r="R49" i="14"/>
  <c r="R51" i="14"/>
  <c r="S51" i="14"/>
  <c r="N49" i="14"/>
  <c r="N51" i="14"/>
  <c r="Z47" i="14"/>
  <c r="N46" i="14"/>
  <c r="J45" i="14"/>
  <c r="Z44" i="14"/>
  <c r="S42" i="14"/>
  <c r="Q47" i="14"/>
  <c r="Q48" i="14" s="1"/>
  <c r="Q44" i="14"/>
  <c r="R44" i="14" s="1"/>
  <c r="Q43" i="14"/>
  <c r="N43" i="14"/>
  <c r="R46" i="14"/>
  <c r="Z46" i="14"/>
  <c r="O47" i="14"/>
  <c r="M47" i="14" s="1"/>
  <c r="L47" i="14" s="1"/>
  <c r="Z43" i="14"/>
  <c r="O44" i="14"/>
  <c r="M44" i="14" s="1"/>
  <c r="L44" i="14" s="1"/>
  <c r="X44" i="14"/>
  <c r="R41" i="14"/>
  <c r="R42" i="14" s="1"/>
  <c r="N40" i="14"/>
  <c r="Z40" i="14"/>
  <c r="O41" i="14"/>
  <c r="M41" i="14" s="1"/>
  <c r="L41" i="14" s="1"/>
  <c r="Z38" i="14"/>
  <c r="Q38" i="14"/>
  <c r="Z37" i="14"/>
  <c r="AF36" i="14"/>
  <c r="AF2" i="14"/>
  <c r="Z32" i="14"/>
  <c r="Z27" i="14"/>
  <c r="Z23" i="14"/>
  <c r="Z24" i="14"/>
  <c r="Z25" i="14"/>
  <c r="Z26" i="14"/>
  <c r="Z28" i="14"/>
  <c r="Z29" i="14"/>
  <c r="Z30" i="14"/>
  <c r="Z18" i="14"/>
  <c r="Z19" i="14"/>
  <c r="Z20" i="14"/>
  <c r="Z22" i="14"/>
  <c r="Z33" i="14"/>
  <c r="Z35" i="14"/>
  <c r="Q28" i="14"/>
  <c r="N28" i="14"/>
  <c r="N29" i="14"/>
  <c r="Q29" i="14"/>
  <c r="Q30" i="14"/>
  <c r="N30" i="14"/>
  <c r="N31" i="14"/>
  <c r="Q31" i="14"/>
  <c r="Q32" i="14"/>
  <c r="N32" i="14"/>
  <c r="Z31" i="14"/>
  <c r="N24" i="14"/>
  <c r="Q24" i="14"/>
  <c r="N26" i="14"/>
  <c r="Q26" i="14"/>
  <c r="Q23" i="14"/>
  <c r="N23" i="14"/>
  <c r="Q25" i="14"/>
  <c r="N25" i="14"/>
  <c r="Q27" i="14"/>
  <c r="N27" i="14"/>
  <c r="Q33" i="14"/>
  <c r="N33" i="14"/>
  <c r="N34" i="14"/>
  <c r="Q34" i="14"/>
  <c r="Q35" i="14"/>
  <c r="N35" i="14"/>
  <c r="Z21" i="14"/>
  <c r="Z34" i="14"/>
  <c r="Z9" i="14"/>
  <c r="Z10" i="14"/>
  <c r="Z12" i="14"/>
  <c r="Z14" i="14"/>
  <c r="Z15" i="14"/>
  <c r="Z7" i="14"/>
  <c r="L10" i="14"/>
  <c r="AF17" i="14"/>
  <c r="X9" i="14"/>
  <c r="Z13" i="14"/>
  <c r="Z6" i="14"/>
  <c r="Z11" i="14"/>
  <c r="Z16" i="14"/>
  <c r="Z8" i="14"/>
  <c r="R6" i="14"/>
  <c r="S6" i="14"/>
  <c r="R8" i="14"/>
  <c r="S8" i="14"/>
  <c r="N14" i="14"/>
  <c r="Q14" i="14"/>
  <c r="Q15" i="14"/>
  <c r="N15" i="14"/>
  <c r="N9" i="14"/>
  <c r="Q9" i="14"/>
  <c r="N12" i="14"/>
  <c r="Q12" i="14"/>
  <c r="N13" i="14"/>
  <c r="Q13" i="14"/>
  <c r="Q11" i="14"/>
  <c r="N11" i="14"/>
  <c r="N7" i="14"/>
  <c r="Q7" i="14"/>
  <c r="Q16" i="14"/>
  <c r="N16" i="14"/>
  <c r="Q10" i="14"/>
  <c r="J17" i="14"/>
  <c r="N6" i="14"/>
  <c r="N8" i="14"/>
  <c r="X10" i="14"/>
  <c r="X12" i="14"/>
  <c r="X14" i="14"/>
  <c r="X16" i="14"/>
  <c r="S22" i="15" l="1"/>
  <c r="Q24" i="13"/>
  <c r="R24" i="13" s="1"/>
  <c r="R23" i="13"/>
  <c r="Q30" i="13"/>
  <c r="R30" i="13" s="1"/>
  <c r="R29" i="13"/>
  <c r="Z37" i="13"/>
  <c r="J84" i="13"/>
  <c r="X87" i="13"/>
  <c r="Z81" i="13"/>
  <c r="Z87" i="13"/>
  <c r="Z93" i="13"/>
  <c r="Q37" i="13"/>
  <c r="R37" i="13" s="1"/>
  <c r="Q81" i="13"/>
  <c r="R81" i="13" s="1"/>
  <c r="Q93" i="13"/>
  <c r="R93" i="13" s="1"/>
  <c r="L5" i="15"/>
  <c r="M14" i="15"/>
  <c r="M22" i="15" s="1"/>
  <c r="Q56" i="14"/>
  <c r="N65" i="14"/>
  <c r="Z68" i="14"/>
  <c r="S88" i="13"/>
  <c r="S92" i="13"/>
  <c r="S91" i="13"/>
  <c r="M91" i="13"/>
  <c r="L91" i="13" s="1"/>
  <c r="M92" i="13"/>
  <c r="L92" i="13" s="1"/>
  <c r="M84" i="13"/>
  <c r="M86" i="13"/>
  <c r="L86" i="13" s="1"/>
  <c r="M85" i="13"/>
  <c r="L85" i="13" s="1"/>
  <c r="S86" i="13"/>
  <c r="S85" i="13"/>
  <c r="M42" i="13"/>
  <c r="L42" i="13" s="1"/>
  <c r="S79" i="13"/>
  <c r="M80" i="13"/>
  <c r="L80" i="13" s="1"/>
  <c r="S42" i="13"/>
  <c r="M77" i="13"/>
  <c r="L77" i="13" s="1"/>
  <c r="S78" i="13"/>
  <c r="S41" i="13"/>
  <c r="S77" i="13"/>
  <c r="M76" i="13"/>
  <c r="L76" i="13" s="1"/>
  <c r="S80" i="13"/>
  <c r="S76" i="13"/>
  <c r="M78" i="13"/>
  <c r="L78" i="13" s="1"/>
  <c r="S36" i="13"/>
  <c r="S35" i="13"/>
  <c r="S29" i="13"/>
  <c r="S30" i="13" s="1"/>
  <c r="S23" i="13"/>
  <c r="S24" i="13" s="1"/>
  <c r="M23" i="13"/>
  <c r="M24" i="13" s="1"/>
  <c r="J21" i="13"/>
  <c r="L106" i="14"/>
  <c r="M96" i="14"/>
  <c r="L96" i="14" s="1"/>
  <c r="Q100" i="14"/>
  <c r="R128" i="14"/>
  <c r="AF134" i="14"/>
  <c r="S107" i="14"/>
  <c r="N129" i="14"/>
  <c r="N131" i="14" s="1"/>
  <c r="N134" i="14" s="1"/>
  <c r="O54" i="14"/>
  <c r="M54" i="14" s="1"/>
  <c r="M56" i="14" s="1"/>
  <c r="Q76" i="14"/>
  <c r="M94" i="14"/>
  <c r="L94" i="14" s="1"/>
  <c r="M92" i="14"/>
  <c r="L92" i="14" s="1"/>
  <c r="S114" i="14"/>
  <c r="X131" i="14"/>
  <c r="X134" i="14" s="1"/>
  <c r="Y131" i="14"/>
  <c r="Y134" i="14" s="1"/>
  <c r="Q103" i="14"/>
  <c r="Z100" i="14"/>
  <c r="L109" i="14"/>
  <c r="O132" i="14"/>
  <c r="R130" i="14"/>
  <c r="S130" i="14"/>
  <c r="O130" i="14"/>
  <c r="S109" i="14"/>
  <c r="Z129" i="14"/>
  <c r="Z76" i="14"/>
  <c r="N100" i="14"/>
  <c r="M88" i="14"/>
  <c r="L88" i="14" s="1"/>
  <c r="S125" i="14"/>
  <c r="R125" i="14"/>
  <c r="AF39" i="14"/>
  <c r="AF42" i="14" s="1"/>
  <c r="AF45" i="14" s="1"/>
  <c r="N76" i="14"/>
  <c r="Z103" i="14"/>
  <c r="O104" i="14"/>
  <c r="O105" i="14" s="1"/>
  <c r="R104" i="14"/>
  <c r="R105" i="14" s="1"/>
  <c r="Q105" i="14"/>
  <c r="Q129" i="14" s="1"/>
  <c r="Q131" i="14" s="1"/>
  <c r="X100" i="14"/>
  <c r="O119" i="14"/>
  <c r="M119" i="14" s="1"/>
  <c r="L119" i="14" s="1"/>
  <c r="S123" i="14"/>
  <c r="R123" i="14"/>
  <c r="O124" i="14"/>
  <c r="M124" i="14" s="1"/>
  <c r="L124" i="14" s="1"/>
  <c r="S121" i="14"/>
  <c r="R121" i="14"/>
  <c r="O127" i="14"/>
  <c r="M127" i="14" s="1"/>
  <c r="L127" i="14" s="1"/>
  <c r="O122" i="14"/>
  <c r="M122" i="14" s="1"/>
  <c r="L122" i="14" s="1"/>
  <c r="S116" i="14"/>
  <c r="R116" i="14"/>
  <c r="O111" i="14"/>
  <c r="M111" i="14" s="1"/>
  <c r="L111" i="14" s="1"/>
  <c r="S117" i="14"/>
  <c r="R117" i="14"/>
  <c r="O113" i="14"/>
  <c r="M113" i="14" s="1"/>
  <c r="L113" i="14" s="1"/>
  <c r="S120" i="14"/>
  <c r="R120" i="14"/>
  <c r="O115" i="14"/>
  <c r="M115" i="14" s="1"/>
  <c r="L115" i="14" s="1"/>
  <c r="R102" i="14"/>
  <c r="S102" i="14"/>
  <c r="R101" i="14"/>
  <c r="R103" i="14" s="1"/>
  <c r="S101" i="14"/>
  <c r="O101" i="14"/>
  <c r="O103" i="14" s="1"/>
  <c r="S91" i="14"/>
  <c r="M90" i="14"/>
  <c r="L90" i="14" s="1"/>
  <c r="O89" i="14"/>
  <c r="M89" i="14" s="1"/>
  <c r="L89" i="14" s="1"/>
  <c r="O85" i="14"/>
  <c r="M85" i="14" s="1"/>
  <c r="L85" i="14" s="1"/>
  <c r="S86" i="14"/>
  <c r="R86" i="14"/>
  <c r="S84" i="14"/>
  <c r="R84" i="14"/>
  <c r="R100" i="14" s="1"/>
  <c r="O83" i="14"/>
  <c r="O87" i="14"/>
  <c r="M87" i="14" s="1"/>
  <c r="L87" i="14" s="1"/>
  <c r="R82" i="14"/>
  <c r="Q82" i="14"/>
  <c r="S77" i="14"/>
  <c r="S82" i="14" s="1"/>
  <c r="Z82" i="14"/>
  <c r="O79" i="14"/>
  <c r="M79" i="14" s="1"/>
  <c r="M82" i="14" s="1"/>
  <c r="L77" i="14"/>
  <c r="S61" i="14"/>
  <c r="O70" i="14"/>
  <c r="M70" i="14" s="1"/>
  <c r="L70" i="14" s="1"/>
  <c r="R69" i="14"/>
  <c r="S69" i="14"/>
  <c r="R75" i="14"/>
  <c r="S75" i="14"/>
  <c r="O72" i="14"/>
  <c r="M72" i="14" s="1"/>
  <c r="L72" i="14" s="1"/>
  <c r="S70" i="14"/>
  <c r="R70" i="14"/>
  <c r="O73" i="14"/>
  <c r="M73" i="14" s="1"/>
  <c r="L73" i="14" s="1"/>
  <c r="O75" i="14"/>
  <c r="M75" i="14" s="1"/>
  <c r="L75" i="14" s="1"/>
  <c r="S73" i="14"/>
  <c r="R73" i="14"/>
  <c r="R72" i="14"/>
  <c r="S72" i="14"/>
  <c r="O69" i="14"/>
  <c r="AE53" i="14"/>
  <c r="Z65" i="14"/>
  <c r="AB42" i="14"/>
  <c r="AB48" i="14" s="1"/>
  <c r="O56" i="14"/>
  <c r="AC42" i="14"/>
  <c r="AG45" i="14"/>
  <c r="AG48" i="14" s="1"/>
  <c r="O46" i="14"/>
  <c r="N48" i="14"/>
  <c r="AD53" i="14"/>
  <c r="AA42" i="14"/>
  <c r="AA48" i="14" s="1"/>
  <c r="S66" i="14"/>
  <c r="Q68" i="14"/>
  <c r="R66" i="14"/>
  <c r="N68" i="14"/>
  <c r="M66" i="14"/>
  <c r="R67" i="14"/>
  <c r="S67" i="14"/>
  <c r="R65" i="14"/>
  <c r="S65" i="14"/>
  <c r="M63" i="14"/>
  <c r="M65" i="14" s="1"/>
  <c r="Q62" i="14"/>
  <c r="M62" i="14"/>
  <c r="R59" i="14"/>
  <c r="R62" i="14" s="1"/>
  <c r="Z62" i="14"/>
  <c r="S60" i="14"/>
  <c r="L57" i="14"/>
  <c r="L58" i="14" s="1"/>
  <c r="S54" i="14"/>
  <c r="S56" i="14" s="1"/>
  <c r="R54" i="14"/>
  <c r="R56" i="14" s="1"/>
  <c r="N53" i="14"/>
  <c r="S52" i="14"/>
  <c r="S53" i="14" s="1"/>
  <c r="R52" i="14"/>
  <c r="R53" i="14" s="1"/>
  <c r="O51" i="14"/>
  <c r="M51" i="14" s="1"/>
  <c r="L51" i="14" s="1"/>
  <c r="O49" i="14"/>
  <c r="S43" i="14"/>
  <c r="Q45" i="14"/>
  <c r="O43" i="14"/>
  <c r="N45" i="14"/>
  <c r="S44" i="14"/>
  <c r="O40" i="14"/>
  <c r="O42" i="14" s="1"/>
  <c r="N42" i="14"/>
  <c r="R47" i="14"/>
  <c r="R48" i="14" s="1"/>
  <c r="S47" i="14"/>
  <c r="S48" i="14" s="1"/>
  <c r="R43" i="14"/>
  <c r="R45" i="14" s="1"/>
  <c r="S38" i="14"/>
  <c r="R38" i="14"/>
  <c r="O29" i="14"/>
  <c r="M29" i="14" s="1"/>
  <c r="L29" i="14" s="1"/>
  <c r="R32" i="14"/>
  <c r="S32" i="14"/>
  <c r="O30" i="14"/>
  <c r="M30" i="14" s="1"/>
  <c r="L30" i="14" s="1"/>
  <c r="S29" i="14"/>
  <c r="R29" i="14"/>
  <c r="R28" i="14"/>
  <c r="S28" i="14"/>
  <c r="O31" i="14"/>
  <c r="M31" i="14" s="1"/>
  <c r="L31" i="14" s="1"/>
  <c r="O32" i="14"/>
  <c r="M32" i="14" s="1"/>
  <c r="L32" i="14" s="1"/>
  <c r="S31" i="14"/>
  <c r="R31" i="14"/>
  <c r="R30" i="14"/>
  <c r="S30" i="14"/>
  <c r="O28" i="14"/>
  <c r="M28" i="14" s="1"/>
  <c r="L28" i="14" s="1"/>
  <c r="O25" i="14"/>
  <c r="M25" i="14" s="1"/>
  <c r="L25" i="14" s="1"/>
  <c r="O26" i="14"/>
  <c r="M26" i="14" s="1"/>
  <c r="L26" i="14" s="1"/>
  <c r="R27" i="14"/>
  <c r="S27" i="14"/>
  <c r="O23" i="14"/>
  <c r="M23" i="14" s="1"/>
  <c r="L23" i="14" s="1"/>
  <c r="S26" i="14"/>
  <c r="R26" i="14"/>
  <c r="O24" i="14"/>
  <c r="M24" i="14" s="1"/>
  <c r="L24" i="14" s="1"/>
  <c r="R25" i="14"/>
  <c r="S25" i="14"/>
  <c r="S24" i="14"/>
  <c r="R24" i="14"/>
  <c r="O27" i="14"/>
  <c r="M27" i="14" s="1"/>
  <c r="L27" i="14" s="1"/>
  <c r="R23" i="14"/>
  <c r="S23" i="14"/>
  <c r="O35" i="14"/>
  <c r="M35" i="14" s="1"/>
  <c r="L35" i="14" s="1"/>
  <c r="S34" i="14"/>
  <c r="R34" i="14"/>
  <c r="R33" i="14"/>
  <c r="S33" i="14"/>
  <c r="R35" i="14"/>
  <c r="S35" i="14"/>
  <c r="O33" i="14"/>
  <c r="M33" i="14" s="1"/>
  <c r="L33" i="14" s="1"/>
  <c r="O34" i="14"/>
  <c r="M34" i="14" s="1"/>
  <c r="L34" i="14" s="1"/>
  <c r="S11" i="14"/>
  <c r="R11" i="14"/>
  <c r="O13" i="14"/>
  <c r="M13" i="14" s="1"/>
  <c r="L13" i="14" s="1"/>
  <c r="S9" i="14"/>
  <c r="R9" i="14"/>
  <c r="S15" i="14"/>
  <c r="R15" i="14"/>
  <c r="N17" i="14"/>
  <c r="O6" i="14"/>
  <c r="R10" i="14"/>
  <c r="S10" i="14"/>
  <c r="R16" i="14"/>
  <c r="S16" i="14"/>
  <c r="R13" i="14"/>
  <c r="S13" i="14"/>
  <c r="Q17" i="14"/>
  <c r="O8" i="14"/>
  <c r="M8" i="14" s="1"/>
  <c r="L8" i="14" s="1"/>
  <c r="O16" i="14"/>
  <c r="M16" i="14" s="1"/>
  <c r="L16" i="14" s="1"/>
  <c r="O7" i="14"/>
  <c r="M7" i="14" s="1"/>
  <c r="L7" i="14" s="1"/>
  <c r="O11" i="14"/>
  <c r="M11" i="14" s="1"/>
  <c r="L11" i="14" s="1"/>
  <c r="O12" i="14"/>
  <c r="M12" i="14" s="1"/>
  <c r="L12" i="14" s="1"/>
  <c r="O15" i="14"/>
  <c r="M15" i="14" s="1"/>
  <c r="L15" i="14" s="1"/>
  <c r="O14" i="14"/>
  <c r="M14" i="14" s="1"/>
  <c r="L14" i="14" s="1"/>
  <c r="S7" i="14"/>
  <c r="R7" i="14"/>
  <c r="R12" i="14"/>
  <c r="S12" i="14"/>
  <c r="O9" i="14"/>
  <c r="M9" i="14" s="1"/>
  <c r="L9" i="14" s="1"/>
  <c r="R14" i="14"/>
  <c r="S14" i="14"/>
  <c r="S37" i="13" l="1"/>
  <c r="S81" i="13"/>
  <c r="J87" i="13"/>
  <c r="Q84" i="13"/>
  <c r="R84" i="13" s="1"/>
  <c r="L84" i="13"/>
  <c r="L87" i="13" s="1"/>
  <c r="M87" i="13"/>
  <c r="S93" i="13"/>
  <c r="J22" i="13"/>
  <c r="L14" i="15"/>
  <c r="L22" i="15" s="1"/>
  <c r="M41" i="13"/>
  <c r="M81" i="13" s="1"/>
  <c r="M104" i="14"/>
  <c r="M105" i="14" s="1"/>
  <c r="R129" i="14"/>
  <c r="M88" i="13"/>
  <c r="M93" i="13" s="1"/>
  <c r="M35" i="13"/>
  <c r="M37" i="13" s="1"/>
  <c r="M29" i="13"/>
  <c r="M30" i="13" s="1"/>
  <c r="L23" i="13"/>
  <c r="L24" i="13" s="1"/>
  <c r="Q21" i="13"/>
  <c r="M129" i="14"/>
  <c r="R131" i="14"/>
  <c r="R134" i="14"/>
  <c r="Z131" i="14"/>
  <c r="Z134" i="14" s="1"/>
  <c r="O129" i="14"/>
  <c r="O131" i="14" s="1"/>
  <c r="O134" i="14" s="1"/>
  <c r="S100" i="14"/>
  <c r="Q134" i="14"/>
  <c r="M132" i="14"/>
  <c r="M130" i="14"/>
  <c r="S129" i="14"/>
  <c r="S131" i="14" s="1"/>
  <c r="AA53" i="14"/>
  <c r="O100" i="14"/>
  <c r="R76" i="14"/>
  <c r="S62" i="14"/>
  <c r="O76" i="14"/>
  <c r="AC48" i="14"/>
  <c r="AC53" i="14" s="1"/>
  <c r="S103" i="14"/>
  <c r="L104" i="14"/>
  <c r="L105" i="14" s="1"/>
  <c r="L129" i="14" s="1"/>
  <c r="M101" i="14"/>
  <c r="M83" i="14"/>
  <c r="M100" i="14" s="1"/>
  <c r="S76" i="14"/>
  <c r="O82" i="14"/>
  <c r="L79" i="14"/>
  <c r="L82" i="14" s="1"/>
  <c r="M69" i="14"/>
  <c r="M76" i="14" s="1"/>
  <c r="O48" i="14"/>
  <c r="M46" i="14"/>
  <c r="AF48" i="14"/>
  <c r="AF53" i="14" s="1"/>
  <c r="AG53" i="14"/>
  <c r="AG56" i="14" s="1"/>
  <c r="AG58" i="14" s="1"/>
  <c r="AB53" i="14"/>
  <c r="M40" i="14"/>
  <c r="M42" i="14" s="1"/>
  <c r="M68" i="14"/>
  <c r="L66" i="14"/>
  <c r="L68" i="14" s="1"/>
  <c r="S68" i="14"/>
  <c r="R68" i="14"/>
  <c r="L63" i="14"/>
  <c r="L65" i="14" s="1"/>
  <c r="L59" i="14"/>
  <c r="L62" i="14" s="1"/>
  <c r="L54" i="14"/>
  <c r="L56" i="14" s="1"/>
  <c r="O53" i="14"/>
  <c r="M49" i="14"/>
  <c r="M53" i="14" s="1"/>
  <c r="S45" i="14"/>
  <c r="O45" i="14"/>
  <c r="M43" i="14"/>
  <c r="S17" i="14"/>
  <c r="O17" i="14"/>
  <c r="M6" i="14"/>
  <c r="Q22" i="13" l="1"/>
  <c r="R22" i="13" s="1"/>
  <c r="R21" i="13"/>
  <c r="Q87" i="13"/>
  <c r="R87" i="13" s="1"/>
  <c r="S84" i="13"/>
  <c r="S87" i="13" s="1"/>
  <c r="L41" i="13"/>
  <c r="L81" i="13" s="1"/>
  <c r="L88" i="13"/>
  <c r="L93" i="13" s="1"/>
  <c r="L35" i="13"/>
  <c r="L37" i="13" s="1"/>
  <c r="L29" i="13"/>
  <c r="L30" i="13" s="1"/>
  <c r="S21" i="13"/>
  <c r="S22" i="13" s="1"/>
  <c r="S134" i="14"/>
  <c r="L132" i="14"/>
  <c r="M131" i="14"/>
  <c r="M134" i="14" s="1"/>
  <c r="L130" i="14"/>
  <c r="L131" i="14" s="1"/>
  <c r="L101" i="14"/>
  <c r="L103" i="14" s="1"/>
  <c r="M103" i="14"/>
  <c r="L40" i="14"/>
  <c r="L42" i="14" s="1"/>
  <c r="L83" i="14"/>
  <c r="L100" i="14" s="1"/>
  <c r="L69" i="14"/>
  <c r="L76" i="14" s="1"/>
  <c r="AF56" i="14"/>
  <c r="AF58" i="14" s="1"/>
  <c r="M48" i="14"/>
  <c r="L46" i="14"/>
  <c r="L48" i="14" s="1"/>
  <c r="L49" i="14"/>
  <c r="L53" i="14" s="1"/>
  <c r="M45" i="14"/>
  <c r="L43" i="14"/>
  <c r="L45" i="14" s="1"/>
  <c r="M17" i="14"/>
  <c r="L6" i="14"/>
  <c r="M21" i="13" l="1"/>
  <c r="M22" i="13" s="1"/>
  <c r="L134" i="14"/>
  <c r="AH19" i="13"/>
  <c r="AF20" i="13"/>
  <c r="Y19" i="13"/>
  <c r="Y20" i="13" s="1"/>
  <c r="AH17" i="13"/>
  <c r="AF18" i="13"/>
  <c r="Y17" i="13"/>
  <c r="Y18" i="13" s="1"/>
  <c r="AH15" i="13"/>
  <c r="AF15" i="13"/>
  <c r="Y15" i="13"/>
  <c r="X15" i="13" s="1"/>
  <c r="J15" i="13"/>
  <c r="AH13" i="13"/>
  <c r="AF13" i="13"/>
  <c r="AF16" i="13" s="1"/>
  <c r="Y13" i="13"/>
  <c r="X13" i="13" s="1"/>
  <c r="J13" i="13"/>
  <c r="M13" i="13" s="1"/>
  <c r="AH12" i="13"/>
  <c r="Y12" i="13"/>
  <c r="X12" i="13" s="1"/>
  <c r="J12" i="13"/>
  <c r="AH11" i="13"/>
  <c r="Y11" i="13"/>
  <c r="J11" i="13"/>
  <c r="J16" i="13" l="1"/>
  <c r="Y16" i="13"/>
  <c r="X19" i="13"/>
  <c r="X20" i="13" s="1"/>
  <c r="X11" i="13"/>
  <c r="X16" i="13" s="1"/>
  <c r="X17" i="13"/>
  <c r="X18" i="13" s="1"/>
  <c r="L21" i="13"/>
  <c r="L22" i="13" s="1"/>
  <c r="Z19" i="13"/>
  <c r="Z20" i="13" s="1"/>
  <c r="Z17" i="13"/>
  <c r="Z18" i="13" s="1"/>
  <c r="Z15" i="13"/>
  <c r="Z13" i="13"/>
  <c r="Z12" i="13"/>
  <c r="M12" i="13"/>
  <c r="L12" i="13" s="1"/>
  <c r="Q15" i="13"/>
  <c r="R15" i="13" s="1"/>
  <c r="Q13" i="13"/>
  <c r="R13" i="13" s="1"/>
  <c r="L13" i="13"/>
  <c r="Q11" i="13"/>
  <c r="R11" i="13" s="1"/>
  <c r="Q12" i="13"/>
  <c r="R12" i="13" s="1"/>
  <c r="Z11" i="13"/>
  <c r="Z16" i="13" l="1"/>
  <c r="Q16" i="13"/>
  <c r="R16" i="13" s="1"/>
  <c r="J17" i="13"/>
  <c r="J19" i="13"/>
  <c r="S12" i="13"/>
  <c r="S11" i="13"/>
  <c r="S15" i="13"/>
  <c r="S13" i="13"/>
  <c r="M15" i="13"/>
  <c r="L15" i="13" s="1"/>
  <c r="S16" i="13" l="1"/>
  <c r="Q19" i="13"/>
  <c r="J20" i="13"/>
  <c r="Q17" i="13"/>
  <c r="J18" i="13"/>
  <c r="M11" i="13"/>
  <c r="M16" i="13" s="1"/>
  <c r="Q20" i="13" l="1"/>
  <c r="R20" i="13" s="1"/>
  <c r="R19" i="13"/>
  <c r="Q18" i="13"/>
  <c r="R18" i="13" s="1"/>
  <c r="R17" i="13"/>
  <c r="S17" i="13"/>
  <c r="S18" i="13" s="1"/>
  <c r="S19" i="13"/>
  <c r="S20" i="13" s="1"/>
  <c r="M19" i="13"/>
  <c r="M20" i="13" s="1"/>
  <c r="L11" i="13"/>
  <c r="L16" i="13" s="1"/>
  <c r="M17" i="13" l="1"/>
  <c r="M18" i="13" s="1"/>
  <c r="L19" i="13"/>
  <c r="L20" i="13" s="1"/>
  <c r="AH9" i="13"/>
  <c r="AF9" i="13"/>
  <c r="Y9" i="13"/>
  <c r="X9" i="13" s="1"/>
  <c r="J9" i="13"/>
  <c r="AH8" i="13"/>
  <c r="AF8" i="13"/>
  <c r="Y8" i="13"/>
  <c r="X8" i="13" s="1"/>
  <c r="J8" i="13"/>
  <c r="AH7" i="13"/>
  <c r="AF7" i="13"/>
  <c r="Y7" i="13"/>
  <c r="J7" i="13"/>
  <c r="AH6" i="13"/>
  <c r="AF6" i="13"/>
  <c r="Y6" i="13"/>
  <c r="J6" i="13"/>
  <c r="AF10" i="13" l="1"/>
  <c r="X6" i="13"/>
  <c r="Y10" i="13"/>
  <c r="L17" i="13"/>
  <c r="L18" i="13" s="1"/>
  <c r="Q7" i="13"/>
  <c r="S7" i="13" s="1"/>
  <c r="Q9" i="13"/>
  <c r="R9" i="13" s="1"/>
  <c r="Z7" i="13"/>
  <c r="Z6" i="13"/>
  <c r="X7" i="13"/>
  <c r="Z9" i="13"/>
  <c r="Z8" i="13"/>
  <c r="J10" i="13"/>
  <c r="Q6" i="13"/>
  <c r="Q10" i="13" s="1"/>
  <c r="Q8" i="13"/>
  <c r="AF97" i="11"/>
  <c r="AA97" i="11"/>
  <c r="AB97" i="11" s="1"/>
  <c r="X97" i="11"/>
  <c r="J97" i="11"/>
  <c r="N97" i="11" s="1"/>
  <c r="O97" i="11" s="1"/>
  <c r="G97" i="11"/>
  <c r="AF96" i="11"/>
  <c r="AA96" i="11"/>
  <c r="X96" i="11"/>
  <c r="J96" i="11"/>
  <c r="G96" i="11"/>
  <c r="AF95" i="11"/>
  <c r="AA95" i="11"/>
  <c r="AB95" i="11" s="1"/>
  <c r="X95" i="11"/>
  <c r="J95" i="11"/>
  <c r="N95" i="11" s="1"/>
  <c r="O95" i="11" s="1"/>
  <c r="G95" i="11"/>
  <c r="AF145" i="11"/>
  <c r="AA145" i="11"/>
  <c r="AB145" i="11" s="1"/>
  <c r="AG145" i="11" s="1"/>
  <c r="X145" i="11"/>
  <c r="J145" i="11"/>
  <c r="N145" i="11" s="1"/>
  <c r="O145" i="11" s="1"/>
  <c r="G145" i="11"/>
  <c r="AG144" i="11"/>
  <c r="AH144" i="11" s="1"/>
  <c r="AF144" i="11"/>
  <c r="Y144" i="11"/>
  <c r="X144" i="11" s="1"/>
  <c r="H144" i="11"/>
  <c r="J144" i="11" s="1"/>
  <c r="N144" i="11" s="1"/>
  <c r="I2" i="11"/>
  <c r="AF143" i="11"/>
  <c r="AA143" i="11"/>
  <c r="AB143" i="11" s="1"/>
  <c r="AG143" i="11" s="1"/>
  <c r="X143" i="11"/>
  <c r="J143" i="11"/>
  <c r="N143" i="11" s="1"/>
  <c r="O143" i="11" s="1"/>
  <c r="G143" i="11"/>
  <c r="AF132" i="11"/>
  <c r="AA132" i="11"/>
  <c r="AB132" i="11" s="1"/>
  <c r="X132" i="11"/>
  <c r="J132" i="11"/>
  <c r="N132" i="11" s="1"/>
  <c r="O132" i="11" s="1"/>
  <c r="G132" i="11"/>
  <c r="AF131" i="11"/>
  <c r="AA131" i="11"/>
  <c r="AB131" i="11" s="1"/>
  <c r="AG131" i="11" s="1"/>
  <c r="AH131" i="11" s="1"/>
  <c r="Z131" i="11" s="1"/>
  <c r="X131" i="11"/>
  <c r="J131" i="11"/>
  <c r="N131" i="11" s="1"/>
  <c r="O131" i="11" s="1"/>
  <c r="G131" i="11"/>
  <c r="AF130" i="11"/>
  <c r="AA130" i="11"/>
  <c r="AB130" i="11" s="1"/>
  <c r="X130" i="11"/>
  <c r="J130" i="11"/>
  <c r="N130" i="11" s="1"/>
  <c r="O130" i="11" s="1"/>
  <c r="G130" i="11"/>
  <c r="AG64" i="11"/>
  <c r="AH64" i="11" s="1"/>
  <c r="AF64" i="11"/>
  <c r="Y64" i="11"/>
  <c r="X64" i="11" s="1"/>
  <c r="H64" i="11"/>
  <c r="J64" i="11" s="1"/>
  <c r="N64" i="11" s="1"/>
  <c r="AG74" i="11"/>
  <c r="AH74" i="11" s="1"/>
  <c r="AF74" i="11"/>
  <c r="Y74" i="11"/>
  <c r="X74" i="11" s="1"/>
  <c r="H74" i="11"/>
  <c r="J74" i="11" s="1"/>
  <c r="R10" i="13" l="1"/>
  <c r="Z10" i="13"/>
  <c r="X10" i="13"/>
  <c r="R7" i="13"/>
  <c r="S9" i="13"/>
  <c r="AB96" i="11"/>
  <c r="AG96" i="11" s="1"/>
  <c r="M7" i="13"/>
  <c r="M8" i="13"/>
  <c r="L8" i="13" s="1"/>
  <c r="M6" i="13"/>
  <c r="M9" i="13"/>
  <c r="L9" i="13" s="1"/>
  <c r="R8" i="13"/>
  <c r="S8" i="13"/>
  <c r="R6" i="13"/>
  <c r="S6" i="13"/>
  <c r="AG95" i="11"/>
  <c r="AH95" i="11" s="1"/>
  <c r="Z95" i="11" s="1"/>
  <c r="N96" i="11"/>
  <c r="O96" i="11" s="1"/>
  <c r="AG97" i="11"/>
  <c r="AH97" i="11" s="1"/>
  <c r="Z97" i="11" s="1"/>
  <c r="Q145" i="11"/>
  <c r="AH145" i="11"/>
  <c r="Z145" i="11" s="1"/>
  <c r="Z144" i="11"/>
  <c r="Q144" i="11"/>
  <c r="R144" i="11" s="1"/>
  <c r="O144" i="11"/>
  <c r="M144" i="11" s="1"/>
  <c r="L144" i="11" s="1"/>
  <c r="Q143" i="11"/>
  <c r="AH143" i="11"/>
  <c r="Z143" i="11" s="1"/>
  <c r="AG132" i="11"/>
  <c r="AH132" i="11" s="1"/>
  <c r="Z132" i="11" s="1"/>
  <c r="Q131" i="11"/>
  <c r="R131" i="11" s="1"/>
  <c r="AG130" i="11"/>
  <c r="AH130" i="11" s="1"/>
  <c r="Z130" i="11" s="1"/>
  <c r="Z74" i="11"/>
  <c r="Z64" i="11"/>
  <c r="O64" i="11"/>
  <c r="M64" i="11" s="1"/>
  <c r="L64" i="11" s="1"/>
  <c r="Q64" i="11"/>
  <c r="N74" i="11"/>
  <c r="Q74" i="11"/>
  <c r="AA71" i="11"/>
  <c r="AF71" i="11"/>
  <c r="AA72" i="11"/>
  <c r="AB72" i="11" s="1"/>
  <c r="AG72" i="11" s="1"/>
  <c r="AH72" i="11" s="1"/>
  <c r="Z72" i="11" s="1"/>
  <c r="AF72" i="11"/>
  <c r="X71" i="11"/>
  <c r="X72" i="11"/>
  <c r="J72" i="11"/>
  <c r="N72" i="11" s="1"/>
  <c r="O72" i="11" s="1"/>
  <c r="J71" i="11"/>
  <c r="N71" i="11" s="1"/>
  <c r="O71" i="11" s="1"/>
  <c r="G71" i="11"/>
  <c r="G72" i="11"/>
  <c r="K93" i="11"/>
  <c r="K94" i="11" s="1"/>
  <c r="P93" i="11"/>
  <c r="T93" i="11"/>
  <c r="U93" i="11"/>
  <c r="V93" i="11"/>
  <c r="V94" i="11" s="1"/>
  <c r="W93" i="11"/>
  <c r="W94" i="11" s="1"/>
  <c r="AC93" i="11"/>
  <c r="AD93" i="11"/>
  <c r="AE93" i="11"/>
  <c r="I93" i="11"/>
  <c r="T94" i="11"/>
  <c r="AA78" i="11"/>
  <c r="AB78" i="11" s="1"/>
  <c r="AA79" i="11"/>
  <c r="AB79" i="11" s="1"/>
  <c r="AG79" i="11" s="1"/>
  <c r="AH79" i="11" s="1"/>
  <c r="Z79" i="11" s="1"/>
  <c r="AA80" i="11"/>
  <c r="AB80" i="11" s="1"/>
  <c r="AA81" i="11"/>
  <c r="AA82" i="11"/>
  <c r="AB82" i="11" s="1"/>
  <c r="AA83" i="11"/>
  <c r="AB83" i="11" s="1"/>
  <c r="AG83" i="11" s="1"/>
  <c r="AH83" i="11" s="1"/>
  <c r="Z83" i="11" s="1"/>
  <c r="AA84" i="11"/>
  <c r="AB84" i="11" s="1"/>
  <c r="AA85" i="11"/>
  <c r="AB85" i="11" s="1"/>
  <c r="AG85" i="11" s="1"/>
  <c r="AH85" i="11" s="1"/>
  <c r="Z85" i="11" s="1"/>
  <c r="AA86" i="11"/>
  <c r="AB86" i="11" s="1"/>
  <c r="AA87" i="11"/>
  <c r="AB87" i="11" s="1"/>
  <c r="AG87" i="11" s="1"/>
  <c r="AH87" i="11" s="1"/>
  <c r="Z87" i="11" s="1"/>
  <c r="AA88" i="11"/>
  <c r="AB88" i="11" s="1"/>
  <c r="AA89" i="11"/>
  <c r="AA90" i="11"/>
  <c r="AB90" i="11" s="1"/>
  <c r="AG90" i="11" s="1"/>
  <c r="AH90" i="11" s="1"/>
  <c r="Z90" i="11" s="1"/>
  <c r="AA91" i="11"/>
  <c r="AB91" i="11" s="1"/>
  <c r="AG91" i="11" s="1"/>
  <c r="AH91" i="11" s="1"/>
  <c r="Z91" i="11" s="1"/>
  <c r="AA92" i="11"/>
  <c r="AB92" i="11" s="1"/>
  <c r="AG92" i="11" s="1"/>
  <c r="AH92" i="11" s="1"/>
  <c r="Z92" i="11" s="1"/>
  <c r="AA77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J77" i="11"/>
  <c r="J78" i="11"/>
  <c r="J79" i="11"/>
  <c r="J80" i="11"/>
  <c r="J81" i="11"/>
  <c r="N81" i="11" s="1"/>
  <c r="O81" i="11" s="1"/>
  <c r="J82" i="11"/>
  <c r="N82" i="11" s="1"/>
  <c r="O82" i="11" s="1"/>
  <c r="J83" i="11"/>
  <c r="J84" i="11"/>
  <c r="J85" i="11"/>
  <c r="J86" i="11"/>
  <c r="J87" i="11"/>
  <c r="J88" i="11"/>
  <c r="J89" i="11"/>
  <c r="J90" i="11"/>
  <c r="J91" i="11"/>
  <c r="N91" i="11" s="1"/>
  <c r="O91" i="11" s="1"/>
  <c r="J92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77" i="11"/>
  <c r="AF70" i="11"/>
  <c r="AA70" i="11"/>
  <c r="AB70" i="11" s="1"/>
  <c r="AG70" i="11" s="1"/>
  <c r="AH70" i="11" s="1"/>
  <c r="Z70" i="11" s="1"/>
  <c r="J70" i="11"/>
  <c r="N70" i="11" s="1"/>
  <c r="O70" i="11" s="1"/>
  <c r="G70" i="11"/>
  <c r="AF68" i="11"/>
  <c r="AA68" i="11"/>
  <c r="AB68" i="11" s="1"/>
  <c r="AG68" i="11" s="1"/>
  <c r="AH68" i="11" s="1"/>
  <c r="Z68" i="11" s="1"/>
  <c r="J68" i="11"/>
  <c r="N68" i="11" s="1"/>
  <c r="G68" i="11"/>
  <c r="AA69" i="11"/>
  <c r="AB69" i="11" s="1"/>
  <c r="AG69" i="11" s="1"/>
  <c r="AH69" i="11" s="1"/>
  <c r="AA67" i="11"/>
  <c r="G7" i="11"/>
  <c r="Y58" i="11"/>
  <c r="G69" i="11"/>
  <c r="G67" i="11"/>
  <c r="J69" i="11"/>
  <c r="L69" i="11" s="1"/>
  <c r="AF67" i="11"/>
  <c r="AF69" i="11"/>
  <c r="G66" i="11"/>
  <c r="AG59" i="11"/>
  <c r="AG60" i="11"/>
  <c r="AG61" i="11"/>
  <c r="AG62" i="11"/>
  <c r="AG63" i="11"/>
  <c r="AG65" i="11"/>
  <c r="AG66" i="11"/>
  <c r="AG73" i="11"/>
  <c r="AG75" i="11"/>
  <c r="AG76" i="11"/>
  <c r="AF59" i="11"/>
  <c r="AF60" i="11"/>
  <c r="AF61" i="11"/>
  <c r="AF62" i="11"/>
  <c r="AF63" i="11"/>
  <c r="AF65" i="11"/>
  <c r="AF66" i="11"/>
  <c r="AF73" i="11"/>
  <c r="AF75" i="11"/>
  <c r="AF76" i="11"/>
  <c r="AF58" i="11"/>
  <c r="AG58" i="11"/>
  <c r="S10" i="13" l="1"/>
  <c r="M10" i="13"/>
  <c r="AH96" i="11"/>
  <c r="Z96" i="11" s="1"/>
  <c r="Q96" i="11"/>
  <c r="Q95" i="11"/>
  <c r="R95" i="11" s="1"/>
  <c r="L7" i="13"/>
  <c r="L6" i="13"/>
  <c r="Q97" i="11"/>
  <c r="S95" i="11"/>
  <c r="R145" i="11"/>
  <c r="S145" i="11"/>
  <c r="S144" i="11"/>
  <c r="AB89" i="11"/>
  <c r="AG89" i="11" s="1"/>
  <c r="AH89" i="11" s="1"/>
  <c r="Z89" i="11" s="1"/>
  <c r="Q132" i="11"/>
  <c r="S132" i="11" s="1"/>
  <c r="R143" i="11"/>
  <c r="S143" i="11"/>
  <c r="AB81" i="11"/>
  <c r="AG81" i="11" s="1"/>
  <c r="AH81" i="11" s="1"/>
  <c r="Z81" i="11" s="1"/>
  <c r="AA133" i="11"/>
  <c r="S131" i="11"/>
  <c r="Q130" i="11"/>
  <c r="S64" i="11"/>
  <c r="R64" i="11"/>
  <c r="O74" i="11"/>
  <c r="M74" i="11" s="1"/>
  <c r="L74" i="11" s="1"/>
  <c r="S74" i="11"/>
  <c r="R74" i="11"/>
  <c r="AB67" i="11"/>
  <c r="AG67" i="11" s="1"/>
  <c r="L72" i="11"/>
  <c r="L71" i="11"/>
  <c r="AF93" i="11"/>
  <c r="Q72" i="11"/>
  <c r="AB71" i="11"/>
  <c r="AG71" i="11" s="1"/>
  <c r="AA93" i="11"/>
  <c r="AG88" i="11"/>
  <c r="AH88" i="11" s="1"/>
  <c r="Z88" i="11" s="1"/>
  <c r="AG86" i="11"/>
  <c r="AH86" i="11" s="1"/>
  <c r="Z86" i="11" s="1"/>
  <c r="AG84" i="11"/>
  <c r="AH84" i="11" s="1"/>
  <c r="Z84" i="11" s="1"/>
  <c r="AG82" i="11"/>
  <c r="AH82" i="11" s="1"/>
  <c r="Z82" i="11" s="1"/>
  <c r="AG80" i="11"/>
  <c r="AH80" i="11" s="1"/>
  <c r="Z80" i="11" s="1"/>
  <c r="AG78" i="11"/>
  <c r="AH78" i="11" s="1"/>
  <c r="Z78" i="11" s="1"/>
  <c r="Q85" i="11"/>
  <c r="R85" i="11" s="1"/>
  <c r="Q87" i="11"/>
  <c r="R87" i="11" s="1"/>
  <c r="Q83" i="11"/>
  <c r="R83" i="11" s="1"/>
  <c r="Q79" i="11"/>
  <c r="R79" i="11" s="1"/>
  <c r="Q90" i="11"/>
  <c r="S90" i="11" s="1"/>
  <c r="Q92" i="11"/>
  <c r="R92" i="11" s="1"/>
  <c r="N87" i="11"/>
  <c r="O87" i="11" s="1"/>
  <c r="N89" i="11"/>
  <c r="O89" i="11" s="1"/>
  <c r="N79" i="11"/>
  <c r="O79" i="11" s="1"/>
  <c r="L70" i="11"/>
  <c r="N92" i="11"/>
  <c r="O92" i="11" s="1"/>
  <c r="N80" i="11"/>
  <c r="O80" i="11" s="1"/>
  <c r="AB77" i="11"/>
  <c r="AG77" i="11" s="1"/>
  <c r="Q91" i="11"/>
  <c r="N90" i="11"/>
  <c r="O90" i="11" s="1"/>
  <c r="N88" i="11"/>
  <c r="O88" i="11" s="1"/>
  <c r="N85" i="11"/>
  <c r="O85" i="11" s="1"/>
  <c r="N83" i="11"/>
  <c r="O83" i="11" s="1"/>
  <c r="N77" i="11"/>
  <c r="O77" i="11" s="1"/>
  <c r="N86" i="11"/>
  <c r="O86" i="11" s="1"/>
  <c r="N84" i="11"/>
  <c r="O84" i="11" s="1"/>
  <c r="N78" i="11"/>
  <c r="O78" i="11" s="1"/>
  <c r="Q70" i="11"/>
  <c r="O68" i="11"/>
  <c r="M68" i="11" s="1"/>
  <c r="L68" i="11" s="1"/>
  <c r="Q68" i="11"/>
  <c r="Z69" i="11"/>
  <c r="N69" i="11"/>
  <c r="O69" i="11" s="1"/>
  <c r="Q69" i="11"/>
  <c r="L10" i="13" l="1"/>
  <c r="Q81" i="11"/>
  <c r="S81" i="11" s="1"/>
  <c r="R96" i="11"/>
  <c r="S96" i="11"/>
  <c r="S97" i="11"/>
  <c r="R97" i="11"/>
  <c r="Q89" i="11"/>
  <c r="S89" i="11" s="1"/>
  <c r="R132" i="11"/>
  <c r="S130" i="11"/>
  <c r="R130" i="11"/>
  <c r="S79" i="11"/>
  <c r="AG93" i="11"/>
  <c r="S83" i="11"/>
  <c r="Q71" i="11"/>
  <c r="AH71" i="11"/>
  <c r="Z71" i="11" s="1"/>
  <c r="S72" i="11"/>
  <c r="R72" i="11"/>
  <c r="AB93" i="11"/>
  <c r="Q82" i="11"/>
  <c r="S82" i="11" s="1"/>
  <c r="S87" i="11"/>
  <c r="S92" i="11"/>
  <c r="Q84" i="11"/>
  <c r="Q86" i="11"/>
  <c r="Q80" i="11"/>
  <c r="Q78" i="11"/>
  <c r="Q88" i="11"/>
  <c r="S85" i="11"/>
  <c r="R90" i="11"/>
  <c r="AH77" i="11"/>
  <c r="Z77" i="11" s="1"/>
  <c r="Q77" i="11"/>
  <c r="S91" i="11"/>
  <c r="R91" i="11"/>
  <c r="R70" i="11"/>
  <c r="S70" i="11"/>
  <c r="R68" i="11"/>
  <c r="S68" i="11"/>
  <c r="R69" i="11"/>
  <c r="S69" i="11"/>
  <c r="R81" i="11" l="1"/>
  <c r="R89" i="11"/>
  <c r="S71" i="11"/>
  <c r="R71" i="11"/>
  <c r="R82" i="11"/>
  <c r="S88" i="11"/>
  <c r="R88" i="11"/>
  <c r="R84" i="11"/>
  <c r="S84" i="11"/>
  <c r="S86" i="11"/>
  <c r="R86" i="11"/>
  <c r="S80" i="11"/>
  <c r="R80" i="11"/>
  <c r="S78" i="11"/>
  <c r="R78" i="11"/>
  <c r="R77" i="11"/>
  <c r="S77" i="11"/>
  <c r="AH66" i="11"/>
  <c r="AH67" i="11"/>
  <c r="AH73" i="11"/>
  <c r="AH75" i="11"/>
  <c r="AH76" i="11"/>
  <c r="AH58" i="11"/>
  <c r="X58" i="11"/>
  <c r="J58" i="11"/>
  <c r="G58" i="11"/>
  <c r="G60" i="11"/>
  <c r="G59" i="11"/>
  <c r="Q58" i="11" l="1"/>
  <c r="S58" i="11" s="1"/>
  <c r="Z58" i="11"/>
  <c r="N58" i="11"/>
  <c r="R58" i="11" l="1"/>
  <c r="O58" i="11"/>
  <c r="M58" i="11" l="1"/>
  <c r="L58" i="11" l="1"/>
  <c r="N181" i="9" l="1"/>
  <c r="K181" i="9"/>
  <c r="H180" i="9"/>
  <c r="G180" i="9" s="1"/>
  <c r="F180" i="9"/>
  <c r="H179" i="9"/>
  <c r="H178" i="9"/>
  <c r="F178" i="9"/>
  <c r="H177" i="9"/>
  <c r="H175" i="9"/>
  <c r="H174" i="9"/>
  <c r="H173" i="9"/>
  <c r="H172" i="9"/>
  <c r="H171" i="9"/>
  <c r="H170" i="9"/>
  <c r="H169" i="9"/>
  <c r="H168" i="9"/>
  <c r="H167" i="9"/>
  <c r="H166" i="9"/>
  <c r="H165" i="9"/>
  <c r="H164" i="9"/>
  <c r="J164" i="9" s="1"/>
  <c r="I164" i="9" s="1"/>
  <c r="F164" i="9"/>
  <c r="H163" i="9"/>
  <c r="G163" i="9" s="1"/>
  <c r="F163" i="9"/>
  <c r="H162" i="9"/>
  <c r="F162" i="9"/>
  <c r="H161" i="9"/>
  <c r="H160" i="9"/>
  <c r="H159" i="9"/>
  <c r="H158" i="9"/>
  <c r="H157" i="9"/>
  <c r="H156" i="9"/>
  <c r="H155" i="9"/>
  <c r="H154" i="9"/>
  <c r="H153" i="9"/>
  <c r="G153" i="9" s="1"/>
  <c r="F153" i="9"/>
  <c r="H152" i="9"/>
  <c r="H151" i="9"/>
  <c r="H150" i="9"/>
  <c r="H149" i="9"/>
  <c r="H148" i="9"/>
  <c r="H147" i="9"/>
  <c r="H146" i="9"/>
  <c r="H145" i="9"/>
  <c r="H144" i="9"/>
  <c r="H143" i="9"/>
  <c r="H142" i="9"/>
  <c r="H141" i="9"/>
  <c r="H140" i="9"/>
  <c r="H139" i="9"/>
  <c r="H138" i="9"/>
  <c r="H137" i="9"/>
  <c r="H136" i="9"/>
  <c r="H135" i="9"/>
  <c r="H134" i="9"/>
  <c r="H133" i="9"/>
  <c r="H132" i="9"/>
  <c r="H131" i="9"/>
  <c r="H130" i="9"/>
  <c r="H129" i="9"/>
  <c r="H128" i="9"/>
  <c r="H127" i="9"/>
  <c r="H126" i="9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F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J89" i="9" s="1"/>
  <c r="I89" i="9" s="1"/>
  <c r="F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F63" i="9"/>
  <c r="G63" i="9" s="1"/>
  <c r="H62" i="9"/>
  <c r="F62" i="9"/>
  <c r="J63" i="9" l="1"/>
  <c r="I63" i="9" s="1"/>
  <c r="J107" i="9"/>
  <c r="I107" i="9" s="1"/>
  <c r="J162" i="9"/>
  <c r="I162" i="9" s="1"/>
  <c r="G178" i="9"/>
  <c r="L89" i="9"/>
  <c r="G62" i="9"/>
  <c r="J62" i="9"/>
  <c r="I62" i="9" s="1"/>
  <c r="J153" i="9"/>
  <c r="I153" i="9" s="1"/>
  <c r="L162" i="9"/>
  <c r="G164" i="9"/>
  <c r="J178" i="9"/>
  <c r="I178" i="9" s="1"/>
  <c r="J180" i="9"/>
  <c r="I180" i="9" s="1"/>
  <c r="L63" i="9"/>
  <c r="L153" i="9"/>
  <c r="L178" i="9"/>
  <c r="L107" i="9"/>
  <c r="G162" i="9"/>
  <c r="J163" i="9"/>
  <c r="I163" i="9" s="1"/>
  <c r="L164" i="9"/>
  <c r="G89" i="9"/>
  <c r="G107" i="9"/>
  <c r="H61" i="9"/>
  <c r="G61" i="9"/>
  <c r="F61" i="9"/>
  <c r="H60" i="9"/>
  <c r="J60" i="9" s="1"/>
  <c r="I60" i="9" s="1"/>
  <c r="F60" i="9"/>
  <c r="H59" i="9"/>
  <c r="H58" i="9"/>
  <c r="H57" i="9"/>
  <c r="H56" i="9"/>
  <c r="J56" i="9" s="1"/>
  <c r="I56" i="9" s="1"/>
  <c r="F56" i="9"/>
  <c r="H55" i="9"/>
  <c r="G55" i="9" s="1"/>
  <c r="F55" i="9"/>
  <c r="H54" i="9"/>
  <c r="F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G19" i="9" s="1"/>
  <c r="F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J61" i="9" l="1"/>
  <c r="I61" i="9"/>
  <c r="L61" i="9"/>
  <c r="J19" i="9"/>
  <c r="I19" i="9" s="1"/>
  <c r="G56" i="9"/>
  <c r="L60" i="9"/>
  <c r="L163" i="9"/>
  <c r="L62" i="9"/>
  <c r="G54" i="9"/>
  <c r="G181" i="9" s="1"/>
  <c r="L180" i="9" s="1"/>
  <c r="J55" i="9"/>
  <c r="I55" i="9" s="1"/>
  <c r="L56" i="9"/>
  <c r="G60" i="9"/>
  <c r="J54" i="9"/>
  <c r="I54" i="9" s="1"/>
  <c r="J40" i="6"/>
  <c r="N40" i="6" s="1"/>
  <c r="H40" i="6"/>
  <c r="G40" i="6"/>
  <c r="J39" i="6"/>
  <c r="N39" i="6" s="1"/>
  <c r="H39" i="6"/>
  <c r="G39" i="6"/>
  <c r="J38" i="6"/>
  <c r="N38" i="6" s="1"/>
  <c r="H38" i="6"/>
  <c r="G38" i="6"/>
  <c r="L54" i="9" l="1"/>
  <c r="I181" i="9"/>
  <c r="I184" i="9"/>
  <c r="L55" i="9"/>
  <c r="Q38" i="6"/>
  <c r="Q39" i="6"/>
  <c r="Q40" i="6"/>
  <c r="L19" i="9"/>
  <c r="AB35" i="6"/>
  <c r="E35" i="6"/>
  <c r="N34" i="6"/>
  <c r="J34" i="6"/>
  <c r="H34" i="6"/>
  <c r="G34" i="6"/>
  <c r="J33" i="6"/>
  <c r="N33" i="6" s="1"/>
  <c r="H33" i="6"/>
  <c r="G33" i="6"/>
  <c r="AB32" i="6"/>
  <c r="E32" i="6"/>
  <c r="Z32" i="6" s="1"/>
  <c r="P31" i="6"/>
  <c r="G31" i="6"/>
  <c r="L30" i="6"/>
  <c r="J30" i="6"/>
  <c r="N30" i="6" s="1"/>
  <c r="H30" i="6"/>
  <c r="G30" i="6"/>
  <c r="AB29" i="6"/>
  <c r="Q33" i="6" l="1"/>
  <c r="Q34" i="6"/>
  <c r="L181" i="9"/>
  <c r="L185" i="9" s="1"/>
  <c r="L184" i="9"/>
  <c r="K30" i="6"/>
  <c r="Q30" i="6"/>
  <c r="Z35" i="6"/>
  <c r="Z29" i="6"/>
  <c r="E29" i="6"/>
  <c r="J28" i="6"/>
  <c r="N28" i="6" s="1"/>
  <c r="H28" i="6"/>
  <c r="G28" i="6"/>
  <c r="J27" i="6"/>
  <c r="N27" i="6" s="1"/>
  <c r="H27" i="6"/>
  <c r="G27" i="6"/>
  <c r="J26" i="6"/>
  <c r="N26" i="6" s="1"/>
  <c r="H26" i="6"/>
  <c r="G26" i="6"/>
  <c r="J25" i="6"/>
  <c r="N25" i="6" s="1"/>
  <c r="H25" i="6"/>
  <c r="G25" i="6"/>
  <c r="J24" i="6"/>
  <c r="N24" i="6" s="1"/>
  <c r="H24" i="6"/>
  <c r="G24" i="6"/>
  <c r="J23" i="6"/>
  <c r="N23" i="6" s="1"/>
  <c r="H23" i="6"/>
  <c r="G23" i="6"/>
  <c r="N22" i="6"/>
  <c r="J22" i="6"/>
  <c r="H22" i="6"/>
  <c r="G22" i="6"/>
  <c r="AB21" i="6"/>
  <c r="Z21" i="6" s="1"/>
  <c r="E21" i="6"/>
  <c r="J20" i="6"/>
  <c r="N20" i="6" s="1"/>
  <c r="H20" i="6"/>
  <c r="G20" i="6"/>
  <c r="J19" i="6"/>
  <c r="N19" i="6" s="1"/>
  <c r="H19" i="6"/>
  <c r="G19" i="6"/>
  <c r="AB18" i="6"/>
  <c r="E18" i="6"/>
  <c r="Q17" i="6" s="1"/>
  <c r="M17" i="6"/>
  <c r="J17" i="6"/>
  <c r="N17" i="6" s="1"/>
  <c r="H17" i="6"/>
  <c r="G17" i="6"/>
  <c r="M16" i="6"/>
  <c r="J16" i="6"/>
  <c r="N16" i="6" s="1"/>
  <c r="H16" i="6"/>
  <c r="G16" i="6"/>
  <c r="AB15" i="6"/>
  <c r="Z15" i="6" s="1"/>
  <c r="E15" i="6"/>
  <c r="G14" i="6"/>
  <c r="L13" i="6"/>
  <c r="N13" i="6" s="1"/>
  <c r="J13" i="6"/>
  <c r="K13" i="6" s="1"/>
  <c r="H13" i="6"/>
  <c r="G13" i="6"/>
  <c r="AB12" i="6"/>
  <c r="Z12" i="6" s="1"/>
  <c r="E12" i="6"/>
  <c r="J11" i="6"/>
  <c r="N11" i="6" s="1"/>
  <c r="H11" i="6"/>
  <c r="G11" i="6"/>
  <c r="J10" i="6"/>
  <c r="Q10" i="6" s="1"/>
  <c r="H10" i="6"/>
  <c r="G10" i="6"/>
  <c r="Q19" i="6" l="1"/>
  <c r="Z18" i="6"/>
  <c r="Q22" i="6"/>
  <c r="Q13" i="6"/>
  <c r="Q23" i="6"/>
  <c r="Q26" i="6"/>
  <c r="Q9" i="6"/>
  <c r="Q11" i="6"/>
  <c r="Q16" i="6"/>
  <c r="Q20" i="6"/>
  <c r="Q24" i="6"/>
  <c r="Q25" i="6"/>
  <c r="Q27" i="6"/>
  <c r="Q28" i="6"/>
  <c r="N9" i="6"/>
  <c r="J9" i="6"/>
  <c r="K9" i="6" s="1"/>
  <c r="H9" i="6"/>
  <c r="G9" i="6"/>
  <c r="AB8" i="6"/>
  <c r="E8" i="6"/>
  <c r="M7" i="6"/>
  <c r="J7" i="6"/>
  <c r="Q7" i="6" s="1"/>
  <c r="H7" i="6"/>
  <c r="G7" i="6"/>
  <c r="L6" i="6"/>
  <c r="J6" i="6"/>
  <c r="K6" i="6" s="1"/>
  <c r="H6" i="6"/>
  <c r="G6" i="6"/>
  <c r="L5" i="6"/>
  <c r="N5" i="6" s="1"/>
  <c r="M5" i="6" s="1"/>
  <c r="J5" i="6"/>
  <c r="K5" i="6" s="1"/>
  <c r="H5" i="6"/>
  <c r="G5" i="6"/>
  <c r="I18" i="5"/>
  <c r="H18" i="5"/>
  <c r="G18" i="5"/>
  <c r="F18" i="5"/>
  <c r="J14" i="5"/>
  <c r="I14" i="5"/>
  <c r="H14" i="5"/>
  <c r="G14" i="5"/>
  <c r="F14" i="5"/>
  <c r="G10" i="5"/>
  <c r="F10" i="5"/>
  <c r="K6" i="5"/>
  <c r="J6" i="5"/>
  <c r="I6" i="5"/>
  <c r="H6" i="5"/>
  <c r="G6" i="5"/>
  <c r="F6" i="5"/>
  <c r="N6" i="6" l="1"/>
  <c r="K7" i="6"/>
  <c r="Z8" i="6"/>
  <c r="Q5" i="6"/>
  <c r="J15" i="5"/>
  <c r="Q6" i="6"/>
  <c r="H15" i="8"/>
  <c r="K9" i="8"/>
  <c r="D9" i="8"/>
  <c r="M7" i="8"/>
  <c r="L7" i="8"/>
  <c r="K7" i="8"/>
  <c r="J7" i="8"/>
  <c r="I7" i="8"/>
  <c r="H7" i="8"/>
  <c r="G7" i="8"/>
  <c r="F7" i="8"/>
  <c r="E7" i="8"/>
  <c r="D7" i="8"/>
  <c r="F2" i="8"/>
  <c r="K15" i="4"/>
  <c r="N9" i="4"/>
  <c r="N5" i="4"/>
  <c r="H16" i="12"/>
  <c r="L10" i="12"/>
  <c r="J10" i="12"/>
  <c r="G10" i="12"/>
  <c r="I8" i="12"/>
  <c r="Q8" i="6" l="1"/>
  <c r="K10" i="12"/>
  <c r="AG129" i="11"/>
  <c r="AF129" i="11"/>
  <c r="AE129" i="11"/>
  <c r="AD129" i="11"/>
  <c r="AC129" i="11"/>
  <c r="AB129" i="11"/>
  <c r="AA129" i="11"/>
  <c r="U129" i="11"/>
  <c r="P129" i="11"/>
  <c r="I129" i="11" l="1"/>
  <c r="AH128" i="11"/>
  <c r="Z128" i="11" s="1"/>
  <c r="X128" i="11"/>
  <c r="Q128" i="11"/>
  <c r="J128" i="11"/>
  <c r="N128" i="11" s="1"/>
  <c r="O128" i="11" s="1"/>
  <c r="G128" i="11"/>
  <c r="AH127" i="11"/>
  <c r="Z127" i="11" s="1"/>
  <c r="X127" i="11"/>
  <c r="R128" i="11" l="1"/>
  <c r="M128" i="11"/>
  <c r="L128" i="11" s="1"/>
  <c r="S128" i="11"/>
  <c r="Q127" i="11"/>
  <c r="J127" i="11"/>
  <c r="N127" i="11" s="1"/>
  <c r="G127" i="11"/>
  <c r="R127" i="11" l="1"/>
  <c r="S127" i="11"/>
  <c r="O127" i="11"/>
  <c r="M127" i="11" s="1"/>
  <c r="L127" i="11" s="1"/>
  <c r="AH126" i="11"/>
  <c r="Z126" i="11" s="1"/>
  <c r="X126" i="11"/>
  <c r="Q126" i="11"/>
  <c r="S126" i="11" s="1"/>
  <c r="S129" i="11" s="1"/>
  <c r="J126" i="11"/>
  <c r="J129" i="11" s="1"/>
  <c r="G126" i="11"/>
  <c r="AG125" i="11"/>
  <c r="AE125" i="11"/>
  <c r="AD125" i="11"/>
  <c r="AC125" i="11"/>
  <c r="AB125" i="11"/>
  <c r="AA125" i="11"/>
  <c r="U125" i="11"/>
  <c r="P125" i="11"/>
  <c r="N126" i="11" l="1"/>
  <c r="R126" i="11"/>
  <c r="Q129" i="11"/>
  <c r="I125" i="11"/>
  <c r="AH124" i="11"/>
  <c r="AF124" i="11"/>
  <c r="Y124" i="11"/>
  <c r="X124" i="11" s="1"/>
  <c r="H124" i="11"/>
  <c r="AH123" i="11"/>
  <c r="AF123" i="11"/>
  <c r="Y123" i="11"/>
  <c r="X123" i="11" s="1"/>
  <c r="H123" i="11"/>
  <c r="AH122" i="11"/>
  <c r="AF122" i="11"/>
  <c r="Y122" i="11"/>
  <c r="X122" i="11" s="1"/>
  <c r="H122" i="11"/>
  <c r="N129" i="11" l="1"/>
  <c r="O126" i="11"/>
  <c r="O129" i="11" s="1"/>
  <c r="Z123" i="11"/>
  <c r="Z124" i="11"/>
  <c r="Z122" i="11"/>
  <c r="AH121" i="11"/>
  <c r="AF121" i="11"/>
  <c r="AF125" i="11" s="1"/>
  <c r="Y121" i="11"/>
  <c r="X121" i="11" s="1"/>
  <c r="M126" i="11" l="1"/>
  <c r="Z121" i="11"/>
  <c r="H121" i="11"/>
  <c r="AG120" i="11"/>
  <c r="AE120" i="11"/>
  <c r="AD120" i="11"/>
  <c r="AC120" i="11"/>
  <c r="AB120" i="11"/>
  <c r="AA120" i="11"/>
  <c r="U120" i="11"/>
  <c r="P120" i="11"/>
  <c r="I120" i="11"/>
  <c r="AH119" i="11"/>
  <c r="AF119" i="11"/>
  <c r="Y119" i="11"/>
  <c r="X119" i="11" s="1"/>
  <c r="H119" i="11"/>
  <c r="AH118" i="11"/>
  <c r="AF118" i="11"/>
  <c r="Y118" i="11"/>
  <c r="X118" i="11" s="1"/>
  <c r="H118" i="11"/>
  <c r="AH117" i="11"/>
  <c r="AF117" i="11"/>
  <c r="Y117" i="11"/>
  <c r="X117" i="11" s="1"/>
  <c r="H117" i="11"/>
  <c r="AH116" i="11"/>
  <c r="AF116" i="11"/>
  <c r="Y116" i="11"/>
  <c r="X116" i="11" s="1"/>
  <c r="H116" i="11"/>
  <c r="Y76" i="11"/>
  <c r="X76" i="11" s="1"/>
  <c r="H76" i="11"/>
  <c r="J76" i="11" s="1"/>
  <c r="N76" i="11" s="1"/>
  <c r="Y75" i="11"/>
  <c r="H75" i="11"/>
  <c r="Y73" i="11"/>
  <c r="X73" i="11" s="1"/>
  <c r="G73" i="11" s="1"/>
  <c r="H73" i="11" s="1"/>
  <c r="Y66" i="11"/>
  <c r="X66" i="11" s="1"/>
  <c r="AH65" i="11"/>
  <c r="Y65" i="11"/>
  <c r="X65" i="11" s="1"/>
  <c r="H65" i="11"/>
  <c r="AH63" i="11"/>
  <c r="Y63" i="11"/>
  <c r="X63" i="11" s="1"/>
  <c r="H63" i="11"/>
  <c r="AH62" i="11"/>
  <c r="Y62" i="11"/>
  <c r="X62" i="11" s="1"/>
  <c r="H62" i="11"/>
  <c r="J62" i="11" s="1"/>
  <c r="N62" i="11" s="1"/>
  <c r="AH61" i="11"/>
  <c r="Y61" i="11"/>
  <c r="X61" i="11" s="1"/>
  <c r="H61" i="11"/>
  <c r="AH60" i="11"/>
  <c r="Y60" i="11"/>
  <c r="X60" i="11" s="1"/>
  <c r="J60" i="11"/>
  <c r="N60" i="11" s="1"/>
  <c r="AH59" i="11"/>
  <c r="Y59" i="11"/>
  <c r="AG57" i="11"/>
  <c r="AE57" i="11"/>
  <c r="AD57" i="11"/>
  <c r="AC57" i="11"/>
  <c r="AB57" i="11"/>
  <c r="AA57" i="11"/>
  <c r="U57" i="11"/>
  <c r="P57" i="11"/>
  <c r="X59" i="11" l="1"/>
  <c r="Y93" i="11"/>
  <c r="Y94" i="11" s="1"/>
  <c r="Z63" i="11"/>
  <c r="Z75" i="11"/>
  <c r="Z59" i="11"/>
  <c r="Z73" i="11"/>
  <c r="Z117" i="11"/>
  <c r="Z65" i="11"/>
  <c r="Z60" i="11"/>
  <c r="O62" i="11"/>
  <c r="M62" i="11" s="1"/>
  <c r="L62" i="11" s="1"/>
  <c r="O60" i="11"/>
  <c r="M60" i="11" s="1"/>
  <c r="L60" i="11" s="1"/>
  <c r="O76" i="11"/>
  <c r="M76" i="11" s="1"/>
  <c r="L76" i="11" s="1"/>
  <c r="M129" i="11"/>
  <c r="L126" i="11"/>
  <c r="X75" i="11"/>
  <c r="Z118" i="11"/>
  <c r="Z61" i="11"/>
  <c r="Z67" i="11"/>
  <c r="Z116" i="11"/>
  <c r="Z62" i="11"/>
  <c r="Z66" i="11"/>
  <c r="Z76" i="11"/>
  <c r="Z119" i="11"/>
  <c r="AF120" i="11"/>
  <c r="I57" i="11"/>
  <c r="AH56" i="11"/>
  <c r="AF56" i="11"/>
  <c r="Y56" i="11"/>
  <c r="X56" i="11" s="1"/>
  <c r="G56" i="11" s="1"/>
  <c r="H56" i="11" s="1"/>
  <c r="AH55" i="11"/>
  <c r="AF55" i="11"/>
  <c r="Y55" i="11"/>
  <c r="X55" i="11" s="1"/>
  <c r="G55" i="11" s="1"/>
  <c r="H55" i="11" s="1"/>
  <c r="AH54" i="11"/>
  <c r="AF54" i="11"/>
  <c r="Y54" i="11"/>
  <c r="X54" i="11" s="1"/>
  <c r="G54" i="11" s="1"/>
  <c r="H54" i="11" s="1"/>
  <c r="AH53" i="11"/>
  <c r="AF53" i="11"/>
  <c r="Y53" i="11"/>
  <c r="X53" i="11" s="1"/>
  <c r="G53" i="11" s="1"/>
  <c r="H53" i="11" s="1"/>
  <c r="AH52" i="11"/>
  <c r="AF52" i="11"/>
  <c r="Y52" i="11"/>
  <c r="X52" i="11" s="1"/>
  <c r="G52" i="11" s="1"/>
  <c r="H52" i="11" s="1"/>
  <c r="AG51" i="11"/>
  <c r="AE51" i="11"/>
  <c r="AD51" i="11"/>
  <c r="AC51" i="11"/>
  <c r="AB51" i="11"/>
  <c r="AA51" i="11"/>
  <c r="U51" i="11"/>
  <c r="P51" i="11"/>
  <c r="I51" i="11"/>
  <c r="AH50" i="11"/>
  <c r="AF50" i="11"/>
  <c r="Y50" i="11"/>
  <c r="X50" i="11" s="1"/>
  <c r="G50" i="11" s="1"/>
  <c r="H50" i="11" s="1"/>
  <c r="AH49" i="11"/>
  <c r="AF49" i="11"/>
  <c r="Y49" i="11"/>
  <c r="X49" i="11" s="1"/>
  <c r="G49" i="11" s="1"/>
  <c r="H49" i="11" s="1"/>
  <c r="AH48" i="11"/>
  <c r="AF48" i="11"/>
  <c r="Y48" i="11"/>
  <c r="X48" i="11" s="1"/>
  <c r="G48" i="11" s="1"/>
  <c r="H48" i="11" s="1"/>
  <c r="AH47" i="11"/>
  <c r="AF47" i="11"/>
  <c r="Y47" i="11"/>
  <c r="X47" i="11" s="1"/>
  <c r="G47" i="11" s="1"/>
  <c r="H47" i="11" s="1"/>
  <c r="AH46" i="11"/>
  <c r="AF46" i="11"/>
  <c r="Y46" i="11"/>
  <c r="X46" i="11" s="1"/>
  <c r="G46" i="11" s="1"/>
  <c r="H46" i="11" s="1"/>
  <c r="AH45" i="11"/>
  <c r="AF45" i="11"/>
  <c r="Y45" i="11"/>
  <c r="X45" i="11" s="1"/>
  <c r="G45" i="11" s="1"/>
  <c r="H45" i="11" s="1"/>
  <c r="AH44" i="11"/>
  <c r="AF44" i="11"/>
  <c r="Y44" i="11"/>
  <c r="X44" i="11" s="1"/>
  <c r="G44" i="11" s="1"/>
  <c r="H44" i="11" s="1"/>
  <c r="AH43" i="11"/>
  <c r="AF43" i="11"/>
  <c r="Y43" i="11"/>
  <c r="X43" i="11" s="1"/>
  <c r="G43" i="11" s="1"/>
  <c r="H43" i="11" s="1"/>
  <c r="AG42" i="11"/>
  <c r="AE42" i="11"/>
  <c r="AD42" i="11"/>
  <c r="AC42" i="11"/>
  <c r="AB42" i="11"/>
  <c r="AA42" i="11"/>
  <c r="U42" i="11"/>
  <c r="P42" i="11"/>
  <c r="X93" i="11" l="1"/>
  <c r="X94" i="11" s="1"/>
  <c r="Z93" i="11"/>
  <c r="Z94" i="11" s="1"/>
  <c r="Z50" i="11"/>
  <c r="Z56" i="11"/>
  <c r="AF57" i="11"/>
  <c r="Z47" i="11"/>
  <c r="Z44" i="11"/>
  <c r="Z46" i="11"/>
  <c r="Z54" i="11"/>
  <c r="Z55" i="11"/>
  <c r="Z45" i="11"/>
  <c r="Z52" i="11"/>
  <c r="Z43" i="11"/>
  <c r="Z53" i="11"/>
  <c r="Z48" i="11"/>
  <c r="Z49" i="11"/>
  <c r="AF51" i="11"/>
  <c r="I42" i="11"/>
  <c r="AH41" i="11"/>
  <c r="AF41" i="11"/>
  <c r="Y41" i="11"/>
  <c r="X41" i="11" s="1"/>
  <c r="H41" i="11"/>
  <c r="AH40" i="11"/>
  <c r="AF40" i="11"/>
  <c r="Y40" i="11"/>
  <c r="X40" i="11" s="1"/>
  <c r="H40" i="11"/>
  <c r="AH39" i="11"/>
  <c r="AF39" i="11"/>
  <c r="Y39" i="11"/>
  <c r="X39" i="11" s="1"/>
  <c r="H39" i="11"/>
  <c r="J39" i="11" s="1"/>
  <c r="Q39" i="11" s="1"/>
  <c r="AH38" i="11"/>
  <c r="AF38" i="11"/>
  <c r="Y38" i="11"/>
  <c r="X38" i="11" s="1"/>
  <c r="H38" i="11"/>
  <c r="AH37" i="11"/>
  <c r="AF37" i="11"/>
  <c r="Y37" i="11"/>
  <c r="X37" i="11" s="1"/>
  <c r="Z39" i="11" l="1"/>
  <c r="Z41" i="11"/>
  <c r="Z37" i="11"/>
  <c r="Z38" i="11"/>
  <c r="Z40" i="11"/>
  <c r="S39" i="11"/>
  <c r="R39" i="11"/>
  <c r="O37" i="11"/>
  <c r="M37" i="11" s="1"/>
  <c r="H37" i="11"/>
  <c r="AH36" i="11"/>
  <c r="AF36" i="11"/>
  <c r="Y36" i="11"/>
  <c r="X36" i="11" s="1"/>
  <c r="H36" i="11"/>
  <c r="AH35" i="11"/>
  <c r="AF35" i="11"/>
  <c r="Y35" i="11"/>
  <c r="X35" i="11" s="1"/>
  <c r="H35" i="11"/>
  <c r="AH34" i="11"/>
  <c r="AF34" i="11"/>
  <c r="Y34" i="11"/>
  <c r="X34" i="11" s="1"/>
  <c r="H34" i="11"/>
  <c r="AH33" i="11"/>
  <c r="AF33" i="11"/>
  <c r="Y33" i="11"/>
  <c r="X33" i="11" s="1"/>
  <c r="H33" i="11"/>
  <c r="AH32" i="11"/>
  <c r="AF32" i="11"/>
  <c r="Y32" i="11"/>
  <c r="X32" i="11" s="1"/>
  <c r="O32" i="11"/>
  <c r="M32" i="11" s="1"/>
  <c r="H32" i="11"/>
  <c r="AH31" i="11"/>
  <c r="AF31" i="11"/>
  <c r="Y31" i="11"/>
  <c r="X31" i="11" s="1"/>
  <c r="H31" i="11"/>
  <c r="J31" i="11" s="1"/>
  <c r="Q31" i="11" s="1"/>
  <c r="AH30" i="11"/>
  <c r="AF30" i="11"/>
  <c r="Y30" i="11"/>
  <c r="X30" i="11" s="1"/>
  <c r="Z36" i="11" l="1"/>
  <c r="Z33" i="11"/>
  <c r="Z32" i="11"/>
  <c r="Z31" i="11"/>
  <c r="Z35" i="11"/>
  <c r="R31" i="11"/>
  <c r="S31" i="11"/>
  <c r="Z34" i="11"/>
  <c r="Z30" i="11"/>
  <c r="H30" i="11"/>
  <c r="J30" i="11" s="1"/>
  <c r="N30" i="11" s="1"/>
  <c r="AH29" i="11"/>
  <c r="AF29" i="11"/>
  <c r="Y29" i="11"/>
  <c r="X29" i="11" s="1"/>
  <c r="H29" i="11"/>
  <c r="J29" i="11" s="1"/>
  <c r="Q29" i="11" s="1"/>
  <c r="AH28" i="11"/>
  <c r="AF28" i="11"/>
  <c r="Y28" i="11"/>
  <c r="X28" i="11" s="1"/>
  <c r="R29" i="11" l="1"/>
  <c r="S29" i="11"/>
  <c r="O30" i="11"/>
  <c r="M30" i="11" s="1"/>
  <c r="L30" i="11" s="1"/>
  <c r="Z28" i="11"/>
  <c r="Z29" i="11"/>
  <c r="H28" i="11"/>
  <c r="J28" i="11" s="1"/>
  <c r="Q28" i="11" s="1"/>
  <c r="AH27" i="11"/>
  <c r="AF27" i="11"/>
  <c r="AF42" i="11" s="1"/>
  <c r="Y27" i="11"/>
  <c r="X27" i="11" s="1"/>
  <c r="H27" i="11"/>
  <c r="J27" i="11" s="1"/>
  <c r="AG26" i="11"/>
  <c r="AE26" i="11"/>
  <c r="AD26" i="11"/>
  <c r="AC26" i="11"/>
  <c r="AB26" i="11"/>
  <c r="AA26" i="11"/>
  <c r="U26" i="11"/>
  <c r="P26" i="11"/>
  <c r="Z27" i="11" l="1"/>
  <c r="R28" i="11"/>
  <c r="S28" i="11"/>
  <c r="Q27" i="11"/>
  <c r="I26" i="11"/>
  <c r="AH25" i="11"/>
  <c r="AF25" i="11"/>
  <c r="Y25" i="11"/>
  <c r="X25" i="11" s="1"/>
  <c r="H25" i="11"/>
  <c r="AH24" i="11"/>
  <c r="AF24" i="11"/>
  <c r="Y24" i="11"/>
  <c r="X24" i="11" s="1"/>
  <c r="Z24" i="11" l="1"/>
  <c r="Z25" i="11"/>
  <c r="S27" i="11"/>
  <c r="H24" i="11"/>
  <c r="AH23" i="11"/>
  <c r="AF23" i="11"/>
  <c r="Y23" i="11"/>
  <c r="X23" i="11" s="1"/>
  <c r="Z23" i="11" l="1"/>
  <c r="R27" i="11"/>
  <c r="H23" i="11"/>
  <c r="AH22" i="11"/>
  <c r="AF22" i="11"/>
  <c r="AF26" i="11" s="1"/>
  <c r="Y22" i="11"/>
  <c r="X22" i="11" s="1"/>
  <c r="H22" i="11"/>
  <c r="AG21" i="11"/>
  <c r="AE21" i="11"/>
  <c r="AD21" i="11"/>
  <c r="AC21" i="11"/>
  <c r="AB21" i="11"/>
  <c r="AA21" i="11"/>
  <c r="U21" i="11"/>
  <c r="Z22" i="11" l="1"/>
  <c r="P21" i="11"/>
  <c r="I21" i="11"/>
  <c r="AH18" i="11" l="1"/>
  <c r="AF18" i="11"/>
  <c r="Y18" i="11"/>
  <c r="X18" i="11" s="1"/>
  <c r="H18" i="11"/>
  <c r="J18" i="11" s="1"/>
  <c r="N18" i="11" s="1"/>
  <c r="AH17" i="11"/>
  <c r="AF17" i="11"/>
  <c r="Y17" i="11"/>
  <c r="X17" i="11" s="1"/>
  <c r="H17" i="11"/>
  <c r="J17" i="11" s="1"/>
  <c r="AH16" i="11"/>
  <c r="AF16" i="11"/>
  <c r="Y16" i="11"/>
  <c r="X16" i="11" s="1"/>
  <c r="Z18" i="11" l="1"/>
  <c r="Z17" i="11"/>
  <c r="Q18" i="11"/>
  <c r="Z16" i="11"/>
  <c r="N17" i="11"/>
  <c r="H16" i="11"/>
  <c r="J16" i="11" s="1"/>
  <c r="AH15" i="11"/>
  <c r="AF15" i="11"/>
  <c r="AF21" i="11" s="1"/>
  <c r="Y15" i="11"/>
  <c r="X15" i="11" s="1"/>
  <c r="Z15" i="11" l="1"/>
  <c r="Q16" i="11"/>
  <c r="S16" i="11" s="1"/>
  <c r="R16" i="11" s="1"/>
  <c r="N16" i="11"/>
  <c r="O17" i="11"/>
  <c r="M17" i="11" s="1"/>
  <c r="L17" i="11" s="1"/>
  <c r="O18" i="11"/>
  <c r="M18" i="11" s="1"/>
  <c r="L18" i="11" s="1"/>
  <c r="S18" i="11"/>
  <c r="R18" i="11" s="1"/>
  <c r="H15" i="11"/>
  <c r="AG14" i="11"/>
  <c r="AE14" i="11"/>
  <c r="AE94" i="11" s="1"/>
  <c r="AD14" i="11"/>
  <c r="AD94" i="11" s="1"/>
  <c r="AC14" i="11"/>
  <c r="AC94" i="11" s="1"/>
  <c r="AB14" i="11"/>
  <c r="AB94" i="11" s="1"/>
  <c r="AA14" i="11"/>
  <c r="AA94" i="11" s="1"/>
  <c r="U14" i="11"/>
  <c r="U94" i="11" s="1"/>
  <c r="AG94" i="11" l="1"/>
  <c r="O16" i="11"/>
  <c r="M16" i="11" s="1"/>
  <c r="L16" i="11" s="1"/>
  <c r="P14" i="11"/>
  <c r="P94" i="11" s="1"/>
  <c r="I14" i="11"/>
  <c r="AH7" i="11"/>
  <c r="AF7" i="11"/>
  <c r="Y7" i="11"/>
  <c r="X7" i="11" s="1"/>
  <c r="J7" i="11"/>
  <c r="N7" i="11" s="1"/>
  <c r="AH6" i="11"/>
  <c r="AF6" i="11"/>
  <c r="Y6" i="11"/>
  <c r="X6" i="11" s="1"/>
  <c r="AF14" i="11" l="1"/>
  <c r="AF94" i="11" s="1"/>
  <c r="Z7" i="11"/>
  <c r="Z6" i="11"/>
  <c r="J6" i="11" l="1"/>
  <c r="G6" i="11"/>
  <c r="J14" i="11" l="1"/>
  <c r="Q6" i="11"/>
  <c r="S6" i="11" l="1"/>
  <c r="R6" i="11" l="1"/>
  <c r="G97" i="1" l="1"/>
  <c r="G98" i="1" s="1"/>
  <c r="S95" i="1"/>
  <c r="S94" i="1"/>
  <c r="V84" i="1"/>
  <c r="U84" i="1"/>
  <c r="T84" i="1"/>
  <c r="L84" i="1"/>
  <c r="K84" i="1"/>
  <c r="J84" i="1"/>
  <c r="I84" i="1"/>
  <c r="O83" i="1"/>
  <c r="O82" i="1"/>
  <c r="U81" i="1"/>
  <c r="K81" i="1"/>
  <c r="I81" i="1" l="1"/>
  <c r="J81" i="1" s="1"/>
  <c r="V78" i="1"/>
  <c r="V77" i="1"/>
  <c r="O77" i="1"/>
  <c r="V76" i="1"/>
  <c r="T74" i="1" l="1"/>
  <c r="T73" i="1"/>
  <c r="T72" i="1"/>
  <c r="V72" i="1" l="1"/>
  <c r="V73" i="1"/>
  <c r="V74" i="1"/>
  <c r="T71" i="1"/>
  <c r="V71" i="1" s="1"/>
  <c r="P71" i="1"/>
  <c r="O70" i="1"/>
  <c r="U69" i="1"/>
  <c r="K69" i="1" l="1"/>
  <c r="T68" i="1"/>
  <c r="O68" i="1"/>
  <c r="I67" i="1" l="1"/>
  <c r="J67" i="1" l="1"/>
  <c r="J69" i="1" s="1"/>
  <c r="I69" i="1" s="1"/>
  <c r="V68" i="1" s="1"/>
  <c r="I66" i="1"/>
  <c r="U65" i="1"/>
  <c r="L67" i="1" l="1"/>
  <c r="K65" i="1"/>
  <c r="I64" i="1"/>
  <c r="J64" i="1" s="1"/>
  <c r="J65" i="1" s="1"/>
  <c r="I65" i="1" s="1"/>
  <c r="L69" i="1" l="1"/>
  <c r="P67" i="1"/>
  <c r="T67" i="1" l="1"/>
  <c r="V67" i="1" s="1"/>
  <c r="O67" i="1"/>
  <c r="U63" i="1"/>
  <c r="M63" i="1"/>
  <c r="K63" i="1"/>
  <c r="T62" i="1" l="1"/>
  <c r="I62" i="1"/>
  <c r="T60" i="1"/>
  <c r="T59" i="1"/>
  <c r="T58" i="1"/>
  <c r="T57" i="1"/>
  <c r="T56" i="1"/>
  <c r="T55" i="1"/>
  <c r="T54" i="1"/>
  <c r="P54" i="1"/>
  <c r="T53" i="1"/>
  <c r="P53" i="1"/>
  <c r="T52" i="1"/>
  <c r="P52" i="1"/>
  <c r="I52" i="1"/>
  <c r="U51" i="1"/>
  <c r="V52" i="1" l="1"/>
  <c r="V58" i="1"/>
  <c r="V54" i="1"/>
  <c r="V57" i="1"/>
  <c r="T63" i="1"/>
  <c r="V55" i="1"/>
  <c r="V59" i="1"/>
  <c r="I63" i="1"/>
  <c r="V62" i="1" s="1"/>
  <c r="V53" i="1"/>
  <c r="V56" i="1"/>
  <c r="V60" i="1"/>
  <c r="K51" i="1"/>
  <c r="T48" i="1"/>
  <c r="I48" i="1"/>
  <c r="U47" i="1"/>
  <c r="L47" i="1"/>
  <c r="K47" i="1"/>
  <c r="J48" i="1" l="1"/>
  <c r="V63" i="1"/>
  <c r="T45" i="1"/>
  <c r="I45" i="1"/>
  <c r="U44" i="1"/>
  <c r="L44" i="1"/>
  <c r="K44" i="1"/>
  <c r="T42" i="1"/>
  <c r="I42" i="1"/>
  <c r="I44" i="1" s="1"/>
  <c r="T41" i="1"/>
  <c r="I41" i="1"/>
  <c r="T40" i="1"/>
  <c r="J41" i="1" l="1"/>
  <c r="V42" i="1"/>
  <c r="V44" i="1" s="1"/>
  <c r="V40" i="1"/>
  <c r="V41" i="1"/>
  <c r="J42" i="1"/>
  <c r="J44" i="1" s="1"/>
  <c r="T44" i="1"/>
  <c r="J45" i="1"/>
  <c r="T47" i="1"/>
  <c r="I40" i="1"/>
  <c r="T39" i="1"/>
  <c r="I39" i="1"/>
  <c r="T38" i="1"/>
  <c r="V39" i="1" l="1"/>
  <c r="J40" i="1"/>
  <c r="V38" i="1"/>
  <c r="T51" i="1"/>
  <c r="I38" i="1"/>
  <c r="I51" i="1" s="1"/>
  <c r="U37" i="1"/>
  <c r="K37" i="1"/>
  <c r="I36" i="1"/>
  <c r="I35" i="1"/>
  <c r="U34" i="1"/>
  <c r="K34" i="1"/>
  <c r="T33" i="1"/>
  <c r="T32" i="1"/>
  <c r="I32" i="1"/>
  <c r="U31" i="1"/>
  <c r="K31" i="1"/>
  <c r="T30" i="1"/>
  <c r="I30" i="1"/>
  <c r="J30" i="1" s="1"/>
  <c r="L30" i="1" s="1"/>
  <c r="I29" i="1"/>
  <c r="U28" i="1"/>
  <c r="K28" i="1"/>
  <c r="T27" i="1"/>
  <c r="T26" i="1"/>
  <c r="I26" i="1"/>
  <c r="T25" i="1"/>
  <c r="T24" i="1"/>
  <c r="P24" i="1"/>
  <c r="P23" i="1"/>
  <c r="I23" i="1"/>
  <c r="U22" i="1"/>
  <c r="I21" i="1"/>
  <c r="U20" i="1"/>
  <c r="M20" i="1"/>
  <c r="K20" i="1"/>
  <c r="V25" i="1" l="1"/>
  <c r="V51" i="1"/>
  <c r="I28" i="1"/>
  <c r="V27" i="1" s="1"/>
  <c r="I37" i="1"/>
  <c r="J38" i="1"/>
  <c r="L38" i="1" s="1"/>
  <c r="J23" i="1"/>
  <c r="L23" i="1" s="1"/>
  <c r="V24" i="1"/>
  <c r="I31" i="1"/>
  <c r="V30" i="1" s="1"/>
  <c r="V32" i="1"/>
  <c r="V34" i="1" s="1"/>
  <c r="T34" i="1"/>
  <c r="P30" i="1"/>
  <c r="I22" i="1"/>
  <c r="V26" i="1"/>
  <c r="I34" i="1"/>
  <c r="V33" i="1" s="1"/>
  <c r="I19" i="1"/>
  <c r="I18" i="1"/>
  <c r="I20" i="1" s="1"/>
  <c r="P38" i="1" l="1"/>
  <c r="J19" i="1"/>
  <c r="L19" i="1" s="1"/>
  <c r="U17" i="1"/>
  <c r="M17" i="1"/>
  <c r="K17" i="1"/>
  <c r="I16" i="1"/>
  <c r="I15" i="1"/>
  <c r="I17" i="1" s="1"/>
  <c r="L14" i="1"/>
  <c r="U13" i="1"/>
  <c r="K13" i="1" l="1"/>
  <c r="V12" i="1"/>
  <c r="L12" i="1"/>
  <c r="V11" i="1"/>
  <c r="J11" i="1" l="1"/>
  <c r="L11" i="1" s="1"/>
  <c r="V10" i="1"/>
  <c r="J10" i="1"/>
  <c r="I9" i="1"/>
  <c r="I8" i="1"/>
  <c r="I7" i="1"/>
  <c r="I6" i="1"/>
  <c r="L10" i="1" l="1"/>
  <c r="I5" i="1"/>
  <c r="L5" i="1" l="1"/>
  <c r="I4" i="1"/>
  <c r="I13" i="1" s="1"/>
  <c r="J13" i="1" l="1"/>
  <c r="L13" i="1" s="1"/>
  <c r="I46" i="1"/>
  <c r="O186" i="3"/>
  <c r="V45" i="1" l="1"/>
  <c r="V47" i="1" s="1"/>
  <c r="I47" i="1"/>
  <c r="N178" i="3"/>
  <c r="M178" i="3"/>
  <c r="F177" i="3"/>
  <c r="F176" i="3"/>
  <c r="E172" i="3" l="1"/>
  <c r="E171" i="3"/>
  <c r="L170" i="3"/>
  <c r="H170" i="3"/>
  <c r="I169" i="3"/>
  <c r="F169" i="3"/>
  <c r="I168" i="3"/>
  <c r="F168" i="3"/>
  <c r="I167" i="3"/>
  <c r="F167" i="3"/>
  <c r="I166" i="3"/>
  <c r="F166" i="3"/>
  <c r="I165" i="3"/>
  <c r="F165" i="3"/>
  <c r="I164" i="3"/>
  <c r="F164" i="3"/>
  <c r="I163" i="3"/>
  <c r="F163" i="3"/>
  <c r="I162" i="3"/>
  <c r="F162" i="3"/>
  <c r="I161" i="3"/>
  <c r="F161" i="3"/>
  <c r="I160" i="3"/>
  <c r="F160" i="3"/>
  <c r="I159" i="3"/>
  <c r="F159" i="3"/>
  <c r="I158" i="3"/>
  <c r="F158" i="3"/>
  <c r="I157" i="3"/>
  <c r="F157" i="3"/>
  <c r="I156" i="3"/>
  <c r="F156" i="3"/>
  <c r="I155" i="3"/>
  <c r="F155" i="3"/>
  <c r="I154" i="3"/>
  <c r="F154" i="3"/>
  <c r="I153" i="3"/>
  <c r="F153" i="3"/>
  <c r="I152" i="3"/>
  <c r="F152" i="3"/>
  <c r="I151" i="3"/>
  <c r="F151" i="3"/>
  <c r="I150" i="3"/>
  <c r="F150" i="3"/>
  <c r="I149" i="3"/>
  <c r="F149" i="3"/>
  <c r="I148" i="3"/>
  <c r="F148" i="3"/>
  <c r="I147" i="3"/>
  <c r="F147" i="3"/>
  <c r="I146" i="3"/>
  <c r="F146" i="3"/>
  <c r="I145" i="3"/>
  <c r="F145" i="3"/>
  <c r="I144" i="3"/>
  <c r="F144" i="3"/>
  <c r="I143" i="3"/>
  <c r="F143" i="3"/>
  <c r="I142" i="3"/>
  <c r="F142" i="3"/>
  <c r="I141" i="3"/>
  <c r="F141" i="3"/>
  <c r="I140" i="3"/>
  <c r="F140" i="3"/>
  <c r="I139" i="3"/>
  <c r="F139" i="3"/>
  <c r="I138" i="3"/>
  <c r="F138" i="3"/>
  <c r="I137" i="3"/>
  <c r="F137" i="3"/>
  <c r="I136" i="3"/>
  <c r="F136" i="3"/>
  <c r="I135" i="3"/>
  <c r="F135" i="3"/>
  <c r="I134" i="3"/>
  <c r="F134" i="3"/>
  <c r="I133" i="3"/>
  <c r="F133" i="3"/>
  <c r="I132" i="3"/>
  <c r="F132" i="3"/>
  <c r="I131" i="3"/>
  <c r="F131" i="3"/>
  <c r="I130" i="3"/>
  <c r="F130" i="3"/>
  <c r="I129" i="3"/>
  <c r="F129" i="3"/>
  <c r="I128" i="3"/>
  <c r="F128" i="3"/>
  <c r="I127" i="3"/>
  <c r="I170" i="3" s="1"/>
  <c r="F127" i="3"/>
  <c r="F170" i="3" s="1"/>
  <c r="L126" i="3"/>
  <c r="H126" i="3"/>
  <c r="I125" i="3"/>
  <c r="F125" i="3"/>
  <c r="I124" i="3"/>
  <c r="F124" i="3"/>
  <c r="I123" i="3"/>
  <c r="F123" i="3"/>
  <c r="I122" i="3"/>
  <c r="F122" i="3"/>
  <c r="I121" i="3"/>
  <c r="F121" i="3"/>
  <c r="I120" i="3"/>
  <c r="F120" i="3"/>
  <c r="I119" i="3"/>
  <c r="F119" i="3"/>
  <c r="I118" i="3"/>
  <c r="F118" i="3"/>
  <c r="I117" i="3"/>
  <c r="F117" i="3"/>
  <c r="I116" i="3"/>
  <c r="F116" i="3"/>
  <c r="I115" i="3"/>
  <c r="F115" i="3"/>
  <c r="I114" i="3" l="1"/>
  <c r="F114" i="3"/>
  <c r="I113" i="3"/>
  <c r="F113" i="3"/>
  <c r="I112" i="3"/>
  <c r="F112" i="3"/>
  <c r="I111" i="3"/>
  <c r="F111" i="3"/>
  <c r="I110" i="3"/>
  <c r="F110" i="3"/>
  <c r="I109" i="3"/>
  <c r="F109" i="3"/>
  <c r="I108" i="3"/>
  <c r="F108" i="3"/>
  <c r="I107" i="3"/>
  <c r="F107" i="3"/>
  <c r="I106" i="3"/>
  <c r="F106" i="3"/>
  <c r="I105" i="3"/>
  <c r="F105" i="3"/>
  <c r="I104" i="3"/>
  <c r="F104" i="3"/>
  <c r="I103" i="3"/>
  <c r="F103" i="3"/>
  <c r="I102" i="3"/>
  <c r="F102" i="3"/>
  <c r="I101" i="3"/>
  <c r="F101" i="3"/>
  <c r="I100" i="3"/>
  <c r="F100" i="3"/>
  <c r="I99" i="3"/>
  <c r="F99" i="3"/>
  <c r="I98" i="3"/>
  <c r="F98" i="3"/>
  <c r="I97" i="3"/>
  <c r="F97" i="3"/>
  <c r="I96" i="3"/>
  <c r="F96" i="3"/>
  <c r="I95" i="3"/>
  <c r="F95" i="3"/>
  <c r="I94" i="3"/>
  <c r="F94" i="3"/>
  <c r="I93" i="3"/>
  <c r="F93" i="3"/>
  <c r="I92" i="3"/>
  <c r="F92" i="3"/>
  <c r="I91" i="3"/>
  <c r="F91" i="3"/>
  <c r="I90" i="3"/>
  <c r="F90" i="3"/>
  <c r="I89" i="3"/>
  <c r="F89" i="3"/>
  <c r="I88" i="3"/>
  <c r="F88" i="3"/>
  <c r="I87" i="3"/>
  <c r="F87" i="3"/>
  <c r="I86" i="3"/>
  <c r="F86" i="3"/>
  <c r="I85" i="3"/>
  <c r="F85" i="3"/>
  <c r="I84" i="3"/>
  <c r="F84" i="3"/>
  <c r="I83" i="3"/>
  <c r="F83" i="3"/>
  <c r="I82" i="3"/>
  <c r="F82" i="3"/>
  <c r="I81" i="3"/>
  <c r="F81" i="3"/>
  <c r="I80" i="3"/>
  <c r="F80" i="3"/>
  <c r="I79" i="3"/>
  <c r="F79" i="3"/>
  <c r="I78" i="3"/>
  <c r="F78" i="3"/>
  <c r="I77" i="3"/>
  <c r="F77" i="3"/>
  <c r="I76" i="3"/>
  <c r="F76" i="3"/>
  <c r="I75" i="3"/>
  <c r="F75" i="3"/>
  <c r="I74" i="3"/>
  <c r="F74" i="3"/>
  <c r="I73" i="3"/>
  <c r="F73" i="3"/>
  <c r="I72" i="3"/>
  <c r="F72" i="3"/>
  <c r="I71" i="3"/>
  <c r="F71" i="3"/>
  <c r="I70" i="3"/>
  <c r="F70" i="3"/>
  <c r="I69" i="3"/>
  <c r="F69" i="3"/>
  <c r="I68" i="3"/>
  <c r="F68" i="3"/>
  <c r="I67" i="3"/>
  <c r="F67" i="3"/>
  <c r="I66" i="3"/>
  <c r="F66" i="3"/>
  <c r="I65" i="3"/>
  <c r="F65" i="3"/>
  <c r="I64" i="3"/>
  <c r="F64" i="3"/>
  <c r="I63" i="3"/>
  <c r="F63" i="3"/>
  <c r="I62" i="3"/>
  <c r="F62" i="3"/>
  <c r="I61" i="3"/>
  <c r="F61" i="3"/>
  <c r="I60" i="3"/>
  <c r="F60" i="3"/>
  <c r="I59" i="3"/>
  <c r="F59" i="3"/>
  <c r="I58" i="3"/>
  <c r="F58" i="3"/>
  <c r="J58" i="3" s="1"/>
  <c r="F56" i="3"/>
  <c r="F57" i="3" s="1"/>
  <c r="J56" i="3" l="1"/>
  <c r="J57" i="3" s="1"/>
  <c r="K58" i="3"/>
  <c r="F126" i="3"/>
  <c r="H56" i="3"/>
  <c r="I126" i="3"/>
  <c r="H54" i="3"/>
  <c r="F54" i="3"/>
  <c r="L54" i="3" s="1"/>
  <c r="F53" i="3"/>
  <c r="J53" i="3" s="1"/>
  <c r="F52" i="3"/>
  <c r="L50" i="3"/>
  <c r="F50" i="3"/>
  <c r="H50" i="3" s="1"/>
  <c r="F49" i="3"/>
  <c r="J49" i="3" s="1"/>
  <c r="F47" i="3"/>
  <c r="H47" i="3" s="1"/>
  <c r="I47" i="3" s="1"/>
  <c r="F46" i="3"/>
  <c r="H46" i="3" s="1"/>
  <c r="I46" i="3" s="1"/>
  <c r="F45" i="3"/>
  <c r="J45" i="3" s="1"/>
  <c r="F44" i="3"/>
  <c r="F48" i="3" s="1"/>
  <c r="F42" i="3"/>
  <c r="L42" i="3" s="1"/>
  <c r="H40" i="3"/>
  <c r="I40" i="3" s="1"/>
  <c r="F40" i="3"/>
  <c r="H39" i="3"/>
  <c r="I39" i="3" s="1"/>
  <c r="F39" i="3"/>
  <c r="F38" i="3"/>
  <c r="F41" i="3" s="1"/>
  <c r="H36" i="3"/>
  <c r="I36" i="3" s="1"/>
  <c r="F36" i="3"/>
  <c r="J36" i="3" s="1"/>
  <c r="J35" i="3"/>
  <c r="F35" i="3"/>
  <c r="F37" i="3" s="1"/>
  <c r="L34" i="3"/>
  <c r="J34" i="3"/>
  <c r="H34" i="3"/>
  <c r="K33" i="3"/>
  <c r="I33" i="3"/>
  <c r="O33" i="3" s="1"/>
  <c r="F33" i="3"/>
  <c r="K32" i="3"/>
  <c r="I32" i="3"/>
  <c r="O32" i="3" s="1"/>
  <c r="F32" i="3"/>
  <c r="K31" i="3"/>
  <c r="I31" i="3"/>
  <c r="O31" i="3" s="1"/>
  <c r="F31" i="3"/>
  <c r="K30" i="3"/>
  <c r="I30" i="3"/>
  <c r="O30" i="3" s="1"/>
  <c r="F30" i="3"/>
  <c r="K29" i="3"/>
  <c r="K34" i="3" s="1"/>
  <c r="I29" i="3"/>
  <c r="I34" i="3" s="1"/>
  <c r="F29" i="3"/>
  <c r="H27" i="3"/>
  <c r="H28" i="3" s="1"/>
  <c r="F28" i="3" s="1"/>
  <c r="F27" i="3"/>
  <c r="L27" i="3" s="1"/>
  <c r="L28" i="3" s="1"/>
  <c r="F25" i="3"/>
  <c r="F26" i="3" s="1"/>
  <c r="J23" i="3"/>
  <c r="J24" i="3" s="1"/>
  <c r="H23" i="3"/>
  <c r="H24" i="3" s="1"/>
  <c r="F24" i="3" s="1"/>
  <c r="F23" i="3"/>
  <c r="L23" i="3" s="1"/>
  <c r="F21" i="3"/>
  <c r="L21" i="3" s="1"/>
  <c r="F19" i="3"/>
  <c r="J19" i="3" s="1"/>
  <c r="J20" i="3" s="1"/>
  <c r="F17" i="3"/>
  <c r="H17" i="3" s="1"/>
  <c r="I17" i="3" s="1"/>
  <c r="F16" i="3"/>
  <c r="H16" i="3" s="1"/>
  <c r="H18" i="3" s="1"/>
  <c r="F14" i="3"/>
  <c r="H14" i="3" s="1"/>
  <c r="I14" i="3" s="1"/>
  <c r="J13" i="3"/>
  <c r="F13" i="3"/>
  <c r="F11" i="3"/>
  <c r="J11" i="3" s="1"/>
  <c r="I10" i="3"/>
  <c r="H9" i="3"/>
  <c r="H10" i="3" s="1"/>
  <c r="F9" i="3"/>
  <c r="J9" i="3" s="1"/>
  <c r="J116" i="11"/>
  <c r="J117" i="11"/>
  <c r="Q117" i="11" s="1"/>
  <c r="J118" i="11"/>
  <c r="Q118" i="11" s="1"/>
  <c r="J119" i="11"/>
  <c r="Q119" i="11" s="1"/>
  <c r="S119" i="11" s="1"/>
  <c r="J121" i="11"/>
  <c r="N121" i="11" s="1"/>
  <c r="J122" i="11"/>
  <c r="Q122" i="11" s="1"/>
  <c r="S122" i="11" s="1"/>
  <c r="J123" i="11"/>
  <c r="N123" i="11" s="1"/>
  <c r="O123" i="11" s="1"/>
  <c r="M123" i="11" s="1"/>
  <c r="L123" i="11" s="1"/>
  <c r="J124" i="11"/>
  <c r="Q124" i="11" s="1"/>
  <c r="S124" i="11" s="1"/>
  <c r="L17" i="3" l="1"/>
  <c r="H21" i="3"/>
  <c r="I21" i="3" s="1"/>
  <c r="J21" i="3"/>
  <c r="K21" i="3" s="1"/>
  <c r="I23" i="3"/>
  <c r="H25" i="3"/>
  <c r="H26" i="3" s="1"/>
  <c r="O29" i="3"/>
  <c r="H38" i="3"/>
  <c r="I38" i="3" s="1"/>
  <c r="J44" i="3"/>
  <c r="H45" i="3"/>
  <c r="I45" i="3" s="1"/>
  <c r="H53" i="3"/>
  <c r="I53" i="3" s="1"/>
  <c r="I24" i="3"/>
  <c r="K11" i="3"/>
  <c r="J12" i="3"/>
  <c r="O21" i="3"/>
  <c r="I41" i="3"/>
  <c r="K49" i="3"/>
  <c r="K9" i="3"/>
  <c r="J10" i="3"/>
  <c r="F10" i="3"/>
  <c r="F15" i="3"/>
  <c r="L9" i="3"/>
  <c r="J14" i="3"/>
  <c r="J15" i="3" s="1"/>
  <c r="O34" i="3"/>
  <c r="J42" i="3"/>
  <c r="I54" i="3"/>
  <c r="H41" i="3"/>
  <c r="L52" i="3"/>
  <c r="H57" i="3"/>
  <c r="I56" i="3"/>
  <c r="I57" i="3" s="1"/>
  <c r="O9" i="3"/>
  <c r="O10" i="3" s="1"/>
  <c r="H11" i="3"/>
  <c r="L11" i="3"/>
  <c r="K13" i="3"/>
  <c r="I16" i="3"/>
  <c r="F18" i="3"/>
  <c r="K19" i="3"/>
  <c r="J22" i="3"/>
  <c r="I22" i="3" s="1"/>
  <c r="H22" i="3" s="1"/>
  <c r="F22" i="3" s="1"/>
  <c r="J25" i="3"/>
  <c r="I27" i="3"/>
  <c r="F34" i="3"/>
  <c r="L35" i="3"/>
  <c r="K35" i="3" s="1"/>
  <c r="J37" i="3"/>
  <c r="H42" i="3"/>
  <c r="L44" i="3"/>
  <c r="K44" i="3" s="1"/>
  <c r="H49" i="3"/>
  <c r="F51" i="3"/>
  <c r="H52" i="3"/>
  <c r="H13" i="3"/>
  <c r="L13" i="3"/>
  <c r="J16" i="3"/>
  <c r="H19" i="3"/>
  <c r="L19" i="3"/>
  <c r="O22" i="3"/>
  <c r="L22" i="3" s="1"/>
  <c r="K22" i="3" s="1"/>
  <c r="K23" i="3"/>
  <c r="O23" i="3" s="1"/>
  <c r="O24" i="3" s="1"/>
  <c r="L24" i="3" s="1"/>
  <c r="K24" i="3" s="1"/>
  <c r="J27" i="3"/>
  <c r="L38" i="3"/>
  <c r="J39" i="3"/>
  <c r="J40" i="3"/>
  <c r="H44" i="3"/>
  <c r="L46" i="3"/>
  <c r="J47" i="3"/>
  <c r="F55" i="3"/>
  <c r="O58" i="3"/>
  <c r="Q121" i="11"/>
  <c r="S121" i="11" s="1"/>
  <c r="N119" i="11"/>
  <c r="O119" i="11" s="1"/>
  <c r="M119" i="11" s="1"/>
  <c r="L119" i="11" s="1"/>
  <c r="Q116" i="11"/>
  <c r="R116" i="11" s="1"/>
  <c r="N117" i="11"/>
  <c r="O117" i="11" s="1"/>
  <c r="M117" i="11" s="1"/>
  <c r="L117" i="11" s="1"/>
  <c r="R124" i="11"/>
  <c r="Q123" i="11"/>
  <c r="S123" i="11" s="1"/>
  <c r="N122" i="11"/>
  <c r="O122" i="11" s="1"/>
  <c r="M122" i="11" s="1"/>
  <c r="L122" i="11" s="1"/>
  <c r="R122" i="11"/>
  <c r="J125" i="11"/>
  <c r="N124" i="11"/>
  <c r="O124" i="11" s="1"/>
  <c r="M124" i="11" s="1"/>
  <c r="L124" i="11" s="1"/>
  <c r="N116" i="11"/>
  <c r="O116" i="11" s="1"/>
  <c r="R117" i="11"/>
  <c r="O121" i="11"/>
  <c r="S118" i="11"/>
  <c r="R118" i="11"/>
  <c r="J120" i="11"/>
  <c r="N118" i="11"/>
  <c r="S117" i="11"/>
  <c r="R119" i="11"/>
  <c r="L10" i="3" l="1"/>
  <c r="I11" i="3"/>
  <c r="O11" i="3" s="1"/>
  <c r="O12" i="3" s="1"/>
  <c r="H12" i="3"/>
  <c r="I19" i="3"/>
  <c r="I20" i="3" s="1"/>
  <c r="H20" i="3"/>
  <c r="F20" i="3" s="1"/>
  <c r="I52" i="3"/>
  <c r="I55" i="3" s="1"/>
  <c r="H55" i="3"/>
  <c r="I25" i="3"/>
  <c r="J26" i="3"/>
  <c r="K25" i="3"/>
  <c r="H48" i="3"/>
  <c r="I44" i="3"/>
  <c r="I48" i="3" s="1"/>
  <c r="H51" i="3"/>
  <c r="I49" i="3"/>
  <c r="J43" i="3"/>
  <c r="K42" i="3"/>
  <c r="K16" i="3"/>
  <c r="I42" i="3"/>
  <c r="O42" i="3" s="1"/>
  <c r="O43" i="3" s="1"/>
  <c r="L43" i="3" s="1"/>
  <c r="K43" i="3" s="1"/>
  <c r="H43" i="3"/>
  <c r="F43" i="3" s="1"/>
  <c r="J28" i="3"/>
  <c r="I28" i="3" s="1"/>
  <c r="K27" i="3"/>
  <c r="K28" i="3" s="1"/>
  <c r="O13" i="3"/>
  <c r="I13" i="3"/>
  <c r="I15" i="3" s="1"/>
  <c r="H15" i="3" s="1"/>
  <c r="S125" i="11"/>
  <c r="Q120" i="11"/>
  <c r="S116" i="11"/>
  <c r="S120" i="11" s="1"/>
  <c r="R121" i="11"/>
  <c r="M116" i="11"/>
  <c r="L116" i="11" s="1"/>
  <c r="Q125" i="11"/>
  <c r="R123" i="11"/>
  <c r="N125" i="11"/>
  <c r="O125" i="11"/>
  <c r="M121" i="11"/>
  <c r="O118" i="11"/>
  <c r="O120" i="11" s="1"/>
  <c r="N120" i="11"/>
  <c r="I26" i="3" l="1"/>
  <c r="L12" i="3"/>
  <c r="K12" i="3" s="1"/>
  <c r="I43" i="3"/>
  <c r="F12" i="3"/>
  <c r="O27" i="3"/>
  <c r="O28" i="3" s="1"/>
  <c r="K10" i="3"/>
  <c r="I12" i="3"/>
  <c r="O44" i="3"/>
  <c r="O19" i="3"/>
  <c r="O20" i="3" s="1"/>
  <c r="L20" i="3" s="1"/>
  <c r="K20" i="3" s="1"/>
  <c r="L121" i="11"/>
  <c r="M125" i="11"/>
  <c r="M118" i="11"/>
  <c r="L118" i="11" l="1"/>
  <c r="M120" i="11"/>
  <c r="Q7" i="11"/>
  <c r="S7" i="11" s="1"/>
  <c r="O7" i="11"/>
  <c r="M7" i="11" s="1"/>
  <c r="L7" i="11" s="1"/>
  <c r="N6" i="11"/>
  <c r="O6" i="11" s="1"/>
  <c r="Q17" i="11"/>
  <c r="R17" i="11" s="1"/>
  <c r="J15" i="11"/>
  <c r="J23" i="11"/>
  <c r="Q23" i="11" s="1"/>
  <c r="Q30" i="11"/>
  <c r="S30" i="11" s="1"/>
  <c r="J32" i="11"/>
  <c r="Q32" i="11" s="1"/>
  <c r="R32" i="11" s="1"/>
  <c r="J33" i="11"/>
  <c r="Q33" i="11" s="1"/>
  <c r="J34" i="11"/>
  <c r="Q34" i="11" s="1"/>
  <c r="J35" i="11"/>
  <c r="Q35" i="11" s="1"/>
  <c r="J36" i="11"/>
  <c r="Q36" i="11" s="1"/>
  <c r="R36" i="11" s="1"/>
  <c r="J37" i="11"/>
  <c r="Q37" i="11" s="1"/>
  <c r="J38" i="11"/>
  <c r="Q38" i="11" s="1"/>
  <c r="J40" i="11"/>
  <c r="N40" i="11" s="1"/>
  <c r="J41" i="11"/>
  <c r="Q41" i="11" s="1"/>
  <c r="S41" i="11" s="1"/>
  <c r="J24" i="11"/>
  <c r="N24" i="11" s="1"/>
  <c r="J25" i="11"/>
  <c r="Q25" i="11" s="1"/>
  <c r="R25" i="11" s="1"/>
  <c r="J22" i="11"/>
  <c r="N22" i="11" s="1"/>
  <c r="N28" i="11"/>
  <c r="O28" i="11" s="1"/>
  <c r="M28" i="11" s="1"/>
  <c r="L28" i="11" s="1"/>
  <c r="N29" i="11"/>
  <c r="N31" i="11"/>
  <c r="O31" i="11" s="1"/>
  <c r="M31" i="11" s="1"/>
  <c r="L31" i="11" s="1"/>
  <c r="N39" i="11"/>
  <c r="N27" i="11"/>
  <c r="O27" i="11" s="1"/>
  <c r="M27" i="11" s="1"/>
  <c r="L27" i="11" s="1"/>
  <c r="J43" i="11"/>
  <c r="Q43" i="11" s="1"/>
  <c r="J46" i="11"/>
  <c r="Q46" i="11" s="1"/>
  <c r="J45" i="11"/>
  <c r="J49" i="11"/>
  <c r="Q49" i="11" s="1"/>
  <c r="J56" i="11"/>
  <c r="N56" i="11" s="1"/>
  <c r="J44" i="11"/>
  <c r="N44" i="11" s="1"/>
  <c r="J47" i="11"/>
  <c r="N47" i="11" s="1"/>
  <c r="O47" i="11" s="1"/>
  <c r="M47" i="11" s="1"/>
  <c r="L47" i="11" s="1"/>
  <c r="J48" i="11"/>
  <c r="Q48" i="11" s="1"/>
  <c r="R48" i="11" s="1"/>
  <c r="J50" i="11"/>
  <c r="N50" i="11" s="1"/>
  <c r="O50" i="11" s="1"/>
  <c r="J53" i="11"/>
  <c r="Q53" i="11" s="1"/>
  <c r="J54" i="11"/>
  <c r="Q54" i="11" s="1"/>
  <c r="J55" i="11"/>
  <c r="N55" i="11" s="1"/>
  <c r="J52" i="11"/>
  <c r="Q52" i="11" s="1"/>
  <c r="J65" i="11"/>
  <c r="N65" i="11" s="1"/>
  <c r="J75" i="11"/>
  <c r="N75" i="11" s="1"/>
  <c r="O75" i="11" s="1"/>
  <c r="M75" i="11" s="1"/>
  <c r="L75" i="11" s="1"/>
  <c r="J59" i="11"/>
  <c r="J61" i="11"/>
  <c r="J63" i="11"/>
  <c r="N63" i="11" s="1"/>
  <c r="J66" i="11"/>
  <c r="N66" i="11" s="1"/>
  <c r="J67" i="11"/>
  <c r="N67" i="11" s="1"/>
  <c r="J73" i="11"/>
  <c r="Q60" i="11"/>
  <c r="S60" i="11" s="1"/>
  <c r="Q62" i="11"/>
  <c r="S62" i="11" s="1"/>
  <c r="Q76" i="11"/>
  <c r="S76" i="11" s="1"/>
  <c r="N15" i="11" l="1"/>
  <c r="N21" i="11" s="1"/>
  <c r="N61" i="11"/>
  <c r="J93" i="11"/>
  <c r="L37" i="11"/>
  <c r="N36" i="11"/>
  <c r="O36" i="11" s="1"/>
  <c r="M36" i="11" s="1"/>
  <c r="L36" i="11" s="1"/>
  <c r="L32" i="11"/>
  <c r="N43" i="11"/>
  <c r="O43" i="11" s="1"/>
  <c r="R30" i="11"/>
  <c r="N46" i="11"/>
  <c r="O46" i="11" s="1"/>
  <c r="M46" i="11" s="1"/>
  <c r="L46" i="11" s="1"/>
  <c r="N59" i="11"/>
  <c r="O59" i="11" s="1"/>
  <c r="S17" i="11"/>
  <c r="J21" i="11"/>
  <c r="J51" i="11"/>
  <c r="N33" i="11"/>
  <c r="O33" i="11" s="1"/>
  <c r="N73" i="11"/>
  <c r="O73" i="11" s="1"/>
  <c r="Q73" i="11"/>
  <c r="S73" i="11" s="1"/>
  <c r="Q75" i="11"/>
  <c r="S75" i="11" s="1"/>
  <c r="R76" i="11"/>
  <c r="R60" i="11"/>
  <c r="Q59" i="11"/>
  <c r="Q66" i="11"/>
  <c r="R7" i="11"/>
  <c r="Q61" i="11"/>
  <c r="J57" i="11"/>
  <c r="N52" i="11"/>
  <c r="O52" i="11" s="1"/>
  <c r="N41" i="11"/>
  <c r="O41" i="11" s="1"/>
  <c r="M41" i="11" s="1"/>
  <c r="L41" i="11" s="1"/>
  <c r="J42" i="11"/>
  <c r="N25" i="11"/>
  <c r="O25" i="11" s="1"/>
  <c r="M25" i="11" s="1"/>
  <c r="L25" i="11" s="1"/>
  <c r="Q63" i="11"/>
  <c r="R63" i="11" s="1"/>
  <c r="Q56" i="11"/>
  <c r="R56" i="11" s="1"/>
  <c r="Q50" i="11"/>
  <c r="N38" i="11"/>
  <c r="O38" i="11" s="1"/>
  <c r="M38" i="11" s="1"/>
  <c r="L38" i="11" s="1"/>
  <c r="Q24" i="11"/>
  <c r="R24" i="11" s="1"/>
  <c r="R62" i="11"/>
  <c r="Q22" i="11"/>
  <c r="O66" i="11"/>
  <c r="R43" i="11"/>
  <c r="R46" i="11"/>
  <c r="S46" i="11"/>
  <c r="Q47" i="11"/>
  <c r="R47" i="11" s="1"/>
  <c r="O39" i="11"/>
  <c r="M39" i="11" s="1"/>
  <c r="L39" i="11" s="1"/>
  <c r="Q14" i="11"/>
  <c r="O63" i="11"/>
  <c r="M63" i="11" s="1"/>
  <c r="L63" i="11" s="1"/>
  <c r="O65" i="11"/>
  <c r="M65" i="11" s="1"/>
  <c r="L65" i="11" s="1"/>
  <c r="S52" i="11"/>
  <c r="R52" i="11"/>
  <c r="S49" i="11"/>
  <c r="R49" i="11"/>
  <c r="R37" i="11"/>
  <c r="S37" i="11"/>
  <c r="S34" i="11"/>
  <c r="R34" i="11"/>
  <c r="R53" i="11"/>
  <c r="S53" i="11"/>
  <c r="O24" i="11"/>
  <c r="M24" i="11" s="1"/>
  <c r="L24" i="11" s="1"/>
  <c r="S38" i="11"/>
  <c r="R38" i="11"/>
  <c r="R35" i="11"/>
  <c r="S35" i="11"/>
  <c r="S54" i="11"/>
  <c r="R54" i="11"/>
  <c r="O67" i="11"/>
  <c r="M67" i="11" s="1"/>
  <c r="L67" i="11" s="1"/>
  <c r="O55" i="11"/>
  <c r="M55" i="11" s="1"/>
  <c r="L55" i="11" s="1"/>
  <c r="O44" i="11"/>
  <c r="M44" i="11" s="1"/>
  <c r="L44" i="11" s="1"/>
  <c r="R33" i="11"/>
  <c r="S33" i="11"/>
  <c r="R23" i="11"/>
  <c r="S23" i="11"/>
  <c r="M6" i="11"/>
  <c r="S48" i="11"/>
  <c r="N53" i="11"/>
  <c r="N54" i="11"/>
  <c r="Q44" i="11"/>
  <c r="O56" i="11"/>
  <c r="M56" i="11" s="1"/>
  <c r="L56" i="11" s="1"/>
  <c r="N45" i="11"/>
  <c r="O40" i="11"/>
  <c r="M40" i="11" s="1"/>
  <c r="L40" i="11" s="1"/>
  <c r="O29" i="11"/>
  <c r="M29" i="11" s="1"/>
  <c r="L29" i="11" s="1"/>
  <c r="S25" i="11"/>
  <c r="O22" i="11"/>
  <c r="M22" i="11" s="1"/>
  <c r="Q40" i="11"/>
  <c r="Q42" i="11" s="1"/>
  <c r="S36" i="11"/>
  <c r="S32" i="11"/>
  <c r="N23" i="11"/>
  <c r="N14" i="11"/>
  <c r="S14" i="11"/>
  <c r="Q67" i="11"/>
  <c r="Q65" i="11"/>
  <c r="Q55" i="11"/>
  <c r="M50" i="11"/>
  <c r="L50" i="11" s="1"/>
  <c r="N49" i="11"/>
  <c r="N48" i="11"/>
  <c r="Q45" i="11"/>
  <c r="R41" i="11"/>
  <c r="N35" i="11"/>
  <c r="N34" i="11"/>
  <c r="S43" i="11"/>
  <c r="J26" i="11"/>
  <c r="Q15" i="11"/>
  <c r="O15" i="11" l="1"/>
  <c r="O21" i="11" s="1"/>
  <c r="J94" i="11"/>
  <c r="O61" i="11"/>
  <c r="N93" i="11"/>
  <c r="R61" i="11"/>
  <c r="Q93" i="11"/>
  <c r="M66" i="11"/>
  <c r="L66" i="11" s="1"/>
  <c r="Q26" i="11"/>
  <c r="Q57" i="11"/>
  <c r="R75" i="11"/>
  <c r="Q51" i="11"/>
  <c r="S24" i="11"/>
  <c r="N51" i="11"/>
  <c r="M43" i="11"/>
  <c r="L43" i="11" s="1"/>
  <c r="S63" i="11"/>
  <c r="M33" i="11"/>
  <c r="L33" i="11" s="1"/>
  <c r="S56" i="11"/>
  <c r="S59" i="11"/>
  <c r="N26" i="11"/>
  <c r="R59" i="11"/>
  <c r="R73" i="11"/>
  <c r="S61" i="11"/>
  <c r="R66" i="11"/>
  <c r="M73" i="11"/>
  <c r="L73" i="11" s="1"/>
  <c r="S66" i="11"/>
  <c r="N42" i="11"/>
  <c r="S47" i="11"/>
  <c r="N57" i="11"/>
  <c r="S22" i="11"/>
  <c r="R22" i="11"/>
  <c r="S50" i="11"/>
  <c r="R50" i="11"/>
  <c r="M15" i="11"/>
  <c r="L15" i="11" s="1"/>
  <c r="O14" i="11"/>
  <c r="S65" i="11"/>
  <c r="R65" i="11"/>
  <c r="R44" i="11"/>
  <c r="S44" i="11"/>
  <c r="O53" i="11"/>
  <c r="M53" i="11" s="1"/>
  <c r="L53" i="11" s="1"/>
  <c r="Q21" i="11"/>
  <c r="R15" i="11"/>
  <c r="S15" i="11"/>
  <c r="S21" i="11" s="1"/>
  <c r="L22" i="11"/>
  <c r="O49" i="11"/>
  <c r="M49" i="11" s="1"/>
  <c r="L49" i="11" s="1"/>
  <c r="O54" i="11"/>
  <c r="M54" i="11" s="1"/>
  <c r="L54" i="11" s="1"/>
  <c r="O35" i="11"/>
  <c r="M35" i="11" s="1"/>
  <c r="L35" i="11" s="1"/>
  <c r="O48" i="11"/>
  <c r="M48" i="11" s="1"/>
  <c r="L48" i="11" s="1"/>
  <c r="O23" i="11"/>
  <c r="O26" i="11" s="1"/>
  <c r="O45" i="11"/>
  <c r="M45" i="11" s="1"/>
  <c r="L45" i="11" s="1"/>
  <c r="L6" i="11"/>
  <c r="O34" i="11"/>
  <c r="R45" i="11"/>
  <c r="S45" i="11"/>
  <c r="S55" i="11"/>
  <c r="R55" i="11"/>
  <c r="S67" i="11"/>
  <c r="R67" i="11"/>
  <c r="S40" i="11"/>
  <c r="S42" i="11" s="1"/>
  <c r="R40" i="11"/>
  <c r="M59" i="11"/>
  <c r="M52" i="11"/>
  <c r="S26" i="11" l="1"/>
  <c r="S93" i="11"/>
  <c r="Q94" i="11"/>
  <c r="N94" i="11"/>
  <c r="O93" i="11"/>
  <c r="M61" i="11"/>
  <c r="R93" i="11"/>
  <c r="R94" i="11" s="1"/>
  <c r="S57" i="11"/>
  <c r="O57" i="11"/>
  <c r="O51" i="11"/>
  <c r="S51" i="11"/>
  <c r="M51" i="11"/>
  <c r="M21" i="11"/>
  <c r="O42" i="11"/>
  <c r="M34" i="11"/>
  <c r="L34" i="11" s="1"/>
  <c r="L59" i="11"/>
  <c r="M14" i="11"/>
  <c r="M23" i="11"/>
  <c r="L52" i="11"/>
  <c r="M57" i="11"/>
  <c r="O94" i="11" l="1"/>
  <c r="S94" i="11"/>
  <c r="L61" i="11"/>
  <c r="L93" i="11" s="1"/>
  <c r="L94" i="11" s="1"/>
  <c r="M93" i="11"/>
  <c r="M42" i="11"/>
  <c r="L23" i="11"/>
  <c r="M26" i="11"/>
  <c r="M94" i="11" l="1"/>
  <c r="K14" i="3"/>
  <c r="K15" i="3"/>
  <c r="J17" i="3"/>
  <c r="K17" i="3"/>
  <c r="K18" i="3" s="1"/>
  <c r="K26" i="3"/>
  <c r="K36" i="3"/>
  <c r="K37" i="3"/>
  <c r="J38" i="3"/>
  <c r="K38" i="3"/>
  <c r="K41" i="3" s="1"/>
  <c r="K39" i="3"/>
  <c r="K40" i="3"/>
  <c r="K45" i="3"/>
  <c r="J46" i="3"/>
  <c r="K46" i="3"/>
  <c r="K47" i="3"/>
  <c r="K48" i="3"/>
  <c r="J50" i="3"/>
  <c r="K50" i="3"/>
  <c r="K51" i="3" s="1"/>
  <c r="J52" i="3"/>
  <c r="K52" i="3" s="1"/>
  <c r="K55" i="3" s="1"/>
  <c r="K53" i="3"/>
  <c r="J54" i="3"/>
  <c r="K54" i="3"/>
  <c r="K56" i="3"/>
  <c r="K57" i="3" s="1"/>
  <c r="J59" i="3"/>
  <c r="K59" i="3" s="1"/>
  <c r="J60" i="3"/>
  <c r="K60" i="3" s="1"/>
  <c r="J61" i="3"/>
  <c r="K61" i="3" s="1"/>
  <c r="J62" i="3"/>
  <c r="K62" i="3" s="1"/>
  <c r="J63" i="3"/>
  <c r="K63" i="3" s="1"/>
  <c r="J64" i="3"/>
  <c r="K64" i="3" s="1"/>
  <c r="J65" i="3"/>
  <c r="K65" i="3" s="1"/>
  <c r="J66" i="3"/>
  <c r="K66" i="3" s="1"/>
  <c r="J67" i="3"/>
  <c r="K67" i="3" s="1"/>
  <c r="J68" i="3"/>
  <c r="K68" i="3" s="1"/>
  <c r="J69" i="3"/>
  <c r="K69" i="3" s="1"/>
  <c r="J70" i="3"/>
  <c r="K70" i="3" s="1"/>
  <c r="J71" i="3"/>
  <c r="K71" i="3" s="1"/>
  <c r="J72" i="3"/>
  <c r="K72" i="3" s="1"/>
  <c r="J73" i="3"/>
  <c r="K73" i="3" s="1"/>
  <c r="J74" i="3"/>
  <c r="K74" i="3" s="1"/>
  <c r="J75" i="3"/>
  <c r="K75" i="3" s="1"/>
  <c r="J76" i="3"/>
  <c r="K76" i="3" s="1"/>
  <c r="J77" i="3"/>
  <c r="K77" i="3" s="1"/>
  <c r="J78" i="3"/>
  <c r="K78" i="3" s="1"/>
  <c r="J79" i="3"/>
  <c r="K79" i="3" s="1"/>
  <c r="J80" i="3"/>
  <c r="K80" i="3" s="1"/>
  <c r="J81" i="3"/>
  <c r="K81" i="3" s="1"/>
  <c r="J82" i="3"/>
  <c r="K82" i="3" s="1"/>
  <c r="J83" i="3"/>
  <c r="K83" i="3" s="1"/>
  <c r="J84" i="3"/>
  <c r="K84" i="3" s="1"/>
  <c r="J85" i="3"/>
  <c r="K85" i="3" s="1"/>
  <c r="J86" i="3"/>
  <c r="K86" i="3" s="1"/>
  <c r="J87" i="3"/>
  <c r="K87" i="3" s="1"/>
  <c r="J88" i="3"/>
  <c r="K88" i="3" s="1"/>
  <c r="J89" i="3"/>
  <c r="K89" i="3" s="1"/>
  <c r="J90" i="3"/>
  <c r="K90" i="3" s="1"/>
  <c r="J91" i="3"/>
  <c r="K91" i="3" s="1"/>
  <c r="J92" i="3"/>
  <c r="K92" i="3" s="1"/>
  <c r="J93" i="3"/>
  <c r="K93" i="3" s="1"/>
  <c r="J94" i="3"/>
  <c r="K94" i="3" s="1"/>
  <c r="J95" i="3"/>
  <c r="K95" i="3" s="1"/>
  <c r="J96" i="3"/>
  <c r="K96" i="3" s="1"/>
  <c r="J97" i="3"/>
  <c r="K97" i="3" s="1"/>
  <c r="J98" i="3"/>
  <c r="K98" i="3" s="1"/>
  <c r="J99" i="3"/>
  <c r="K99" i="3" s="1"/>
  <c r="J100" i="3"/>
  <c r="K100" i="3" s="1"/>
  <c r="J101" i="3"/>
  <c r="K101" i="3" s="1"/>
  <c r="J102" i="3"/>
  <c r="K102" i="3" s="1"/>
  <c r="J103" i="3"/>
  <c r="K103" i="3" s="1"/>
  <c r="J104" i="3"/>
  <c r="K104" i="3" s="1"/>
  <c r="J105" i="3"/>
  <c r="K105" i="3" s="1"/>
  <c r="J106" i="3"/>
  <c r="K106" i="3" s="1"/>
  <c r="J107" i="3"/>
  <c r="K107" i="3" s="1"/>
  <c r="J108" i="3"/>
  <c r="K108" i="3" s="1"/>
  <c r="J109" i="3"/>
  <c r="K109" i="3" s="1"/>
  <c r="J110" i="3"/>
  <c r="K110" i="3" s="1"/>
  <c r="J111" i="3"/>
  <c r="K111" i="3" s="1"/>
  <c r="J112" i="3"/>
  <c r="K112" i="3" s="1"/>
  <c r="J113" i="3"/>
  <c r="K113" i="3" s="1"/>
  <c r="J114" i="3"/>
  <c r="K114" i="3" s="1"/>
  <c r="J115" i="3"/>
  <c r="K115" i="3" s="1"/>
  <c r="J116" i="3"/>
  <c r="K116" i="3" s="1"/>
  <c r="J117" i="3"/>
  <c r="K117" i="3" s="1"/>
  <c r="J118" i="3"/>
  <c r="K118" i="3" s="1"/>
  <c r="J119" i="3"/>
  <c r="K119" i="3" s="1"/>
  <c r="J120" i="3"/>
  <c r="K120" i="3" s="1"/>
  <c r="J121" i="3"/>
  <c r="K121" i="3" s="1"/>
  <c r="J122" i="3"/>
  <c r="K122" i="3" s="1"/>
  <c r="J123" i="3"/>
  <c r="K123" i="3" s="1"/>
  <c r="J124" i="3"/>
  <c r="K124" i="3" s="1"/>
  <c r="J125" i="3"/>
  <c r="K125" i="3" s="1"/>
  <c r="J127" i="3"/>
  <c r="K127" i="3"/>
  <c r="J128" i="3"/>
  <c r="K128" i="3"/>
  <c r="J129" i="3"/>
  <c r="K129" i="3"/>
  <c r="J130" i="3"/>
  <c r="K130" i="3"/>
  <c r="J131" i="3"/>
  <c r="K131" i="3"/>
  <c r="J132" i="3"/>
  <c r="K132" i="3"/>
  <c r="J133" i="3"/>
  <c r="K133" i="3"/>
  <c r="J134" i="3"/>
  <c r="K134" i="3"/>
  <c r="J135" i="3"/>
  <c r="K135" i="3"/>
  <c r="J136" i="3"/>
  <c r="K136" i="3"/>
  <c r="J137" i="3"/>
  <c r="K137" i="3"/>
  <c r="J138" i="3"/>
  <c r="K138" i="3"/>
  <c r="J139" i="3"/>
  <c r="K139" i="3"/>
  <c r="J140" i="3"/>
  <c r="K140" i="3"/>
  <c r="J141" i="3"/>
  <c r="K141" i="3"/>
  <c r="J142" i="3"/>
  <c r="K142" i="3"/>
  <c r="J143" i="3"/>
  <c r="K143" i="3"/>
  <c r="J144" i="3"/>
  <c r="K144" i="3"/>
  <c r="J145" i="3"/>
  <c r="K145" i="3"/>
  <c r="J146" i="3"/>
  <c r="K146" i="3"/>
  <c r="J147" i="3"/>
  <c r="K147" i="3"/>
  <c r="J148" i="3"/>
  <c r="K148" i="3"/>
  <c r="J149" i="3"/>
  <c r="K149" i="3"/>
  <c r="J150" i="3"/>
  <c r="K150" i="3"/>
  <c r="J151" i="3"/>
  <c r="K151" i="3"/>
  <c r="J152" i="3"/>
  <c r="K152" i="3"/>
  <c r="J153" i="3"/>
  <c r="K153" i="3"/>
  <c r="J154" i="3"/>
  <c r="K154" i="3"/>
  <c r="J155" i="3"/>
  <c r="K155" i="3"/>
  <c r="J156" i="3"/>
  <c r="K156" i="3"/>
  <c r="J157" i="3"/>
  <c r="K157" i="3"/>
  <c r="J158" i="3"/>
  <c r="K158" i="3"/>
  <c r="J159" i="3"/>
  <c r="K159" i="3"/>
  <c r="J160" i="3"/>
  <c r="K160" i="3"/>
  <c r="J161" i="3"/>
  <c r="K161" i="3"/>
  <c r="J162" i="3"/>
  <c r="K162" i="3"/>
  <c r="J163" i="3"/>
  <c r="K163" i="3"/>
  <c r="J164" i="3"/>
  <c r="K164" i="3"/>
  <c r="J165" i="3"/>
  <c r="K165" i="3"/>
  <c r="K170" i="3" s="1"/>
  <c r="J166" i="3"/>
  <c r="K166" i="3"/>
  <c r="J167" i="3"/>
  <c r="K167" i="3"/>
  <c r="J168" i="3"/>
  <c r="K168" i="3"/>
  <c r="J169" i="3"/>
  <c r="K169" i="3"/>
  <c r="L45" i="3"/>
  <c r="O45" i="3"/>
  <c r="O46" i="3"/>
  <c r="L47" i="3"/>
  <c r="O47" i="3" s="1"/>
  <c r="O48" i="3" s="1"/>
  <c r="L25" i="3"/>
  <c r="O25" i="3" s="1"/>
  <c r="O26" i="3" s="1"/>
  <c r="L14" i="3"/>
  <c r="O14" i="3" s="1"/>
  <c r="O15" i="3" s="1"/>
  <c r="H35" i="3"/>
  <c r="H37" i="3"/>
  <c r="H178" i="3" s="1"/>
  <c r="L15" i="3"/>
  <c r="L16" i="3"/>
  <c r="L18" i="3"/>
  <c r="L26" i="3"/>
  <c r="L36" i="3"/>
  <c r="L37" i="3" s="1"/>
  <c r="L39" i="3"/>
  <c r="L40" i="3"/>
  <c r="L41" i="3"/>
  <c r="L49" i="3"/>
  <c r="L51" i="3"/>
  <c r="L53" i="3"/>
  <c r="L55" i="3"/>
  <c r="L56" i="3"/>
  <c r="L57" i="3"/>
  <c r="O16" i="3"/>
  <c r="O17" i="3"/>
  <c r="O18" i="3"/>
  <c r="I35" i="3"/>
  <c r="O35" i="3" s="1"/>
  <c r="O37" i="3" s="1"/>
  <c r="O36" i="3"/>
  <c r="O38" i="3"/>
  <c r="O39" i="3"/>
  <c r="O40" i="3"/>
  <c r="O49" i="3"/>
  <c r="I50" i="3"/>
  <c r="O50" i="3" s="1"/>
  <c r="O51" i="3" s="1"/>
  <c r="O52" i="3"/>
  <c r="O53" i="3"/>
  <c r="O54" i="3"/>
  <c r="O55" i="3"/>
  <c r="O56" i="3"/>
  <c r="O57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I37" i="3"/>
  <c r="I178" i="3" s="1"/>
  <c r="H179" i="3" s="1"/>
  <c r="J18" i="3"/>
  <c r="J41" i="3"/>
  <c r="J48" i="3"/>
  <c r="J51" i="3"/>
  <c r="J55" i="3"/>
  <c r="J126" i="3"/>
  <c r="J170" i="3"/>
  <c r="J178" i="3"/>
  <c r="I18" i="3"/>
  <c r="I51" i="3"/>
  <c r="F172" i="3"/>
  <c r="H172" i="3" s="1"/>
  <c r="F171" i="3"/>
  <c r="H171" i="3"/>
  <c r="H173" i="3" s="1"/>
  <c r="I171" i="3"/>
  <c r="J171" i="3"/>
  <c r="K171" i="3"/>
  <c r="L171" i="3"/>
  <c r="O171" i="3"/>
  <c r="L172" i="3"/>
  <c r="L173" i="3" s="1"/>
  <c r="E181" i="3"/>
  <c r="F181" i="3" s="1"/>
  <c r="J4" i="1"/>
  <c r="L4" i="1" s="1"/>
  <c r="P4" i="1" s="1"/>
  <c r="O4" i="1" s="1"/>
  <c r="T4" i="1" s="1"/>
  <c r="J6" i="1"/>
  <c r="L6" i="1" s="1"/>
  <c r="J9" i="1"/>
  <c r="L9" i="1"/>
  <c r="P9" i="1" s="1"/>
  <c r="T9" i="1" s="1"/>
  <c r="V9" i="1" s="1"/>
  <c r="P5" i="1"/>
  <c r="T5" i="1" s="1"/>
  <c r="V5" i="1" s="1"/>
  <c r="J8" i="1"/>
  <c r="L8" i="1" s="1"/>
  <c r="J7" i="1"/>
  <c r="L7" i="1"/>
  <c r="P7" i="1" s="1"/>
  <c r="T7" i="1" s="1"/>
  <c r="V7" i="1" s="1"/>
  <c r="J16" i="1"/>
  <c r="L16" i="1" s="1"/>
  <c r="P16" i="1" s="1"/>
  <c r="O16" i="1" s="1"/>
  <c r="T16" i="1" s="1"/>
  <c r="V16" i="1" s="1"/>
  <c r="J15" i="1"/>
  <c r="L15" i="1" s="1"/>
  <c r="P19" i="1"/>
  <c r="T19" i="1" s="1"/>
  <c r="V19" i="1" s="1"/>
  <c r="J39" i="1"/>
  <c r="J51" i="1" s="1"/>
  <c r="J35" i="1"/>
  <c r="L35" i="1" s="1"/>
  <c r="T29" i="1"/>
  <c r="V29" i="1" s="1"/>
  <c r="V31" i="1" s="1"/>
  <c r="J18" i="1"/>
  <c r="L18" i="1" s="1"/>
  <c r="J26" i="1"/>
  <c r="L26" i="1" s="1"/>
  <c r="L28" i="1" s="1"/>
  <c r="J21" i="1"/>
  <c r="L21" i="1" s="1"/>
  <c r="J29" i="1"/>
  <c r="J31" i="1" s="1"/>
  <c r="L29" i="1"/>
  <c r="L31" i="1" s="1"/>
  <c r="T23" i="1"/>
  <c r="V23" i="1" s="1"/>
  <c r="V28" i="1" s="1"/>
  <c r="J36" i="1"/>
  <c r="L36" i="1" s="1"/>
  <c r="P36" i="1" s="1"/>
  <c r="O36" i="1" s="1"/>
  <c r="T36" i="1" s="1"/>
  <c r="K22" i="1"/>
  <c r="J32" i="1"/>
  <c r="J34" i="1" s="1"/>
  <c r="V48" i="1"/>
  <c r="J28" i="1"/>
  <c r="M22" i="1"/>
  <c r="J62" i="1"/>
  <c r="L62" i="1" s="1"/>
  <c r="J52" i="1"/>
  <c r="L52" i="1" s="1"/>
  <c r="L64" i="1"/>
  <c r="O64" i="1" s="1"/>
  <c r="J66" i="1"/>
  <c r="L66" i="1" s="1"/>
  <c r="P66" i="1" s="1"/>
  <c r="T70" i="1"/>
  <c r="V70" i="1" s="1"/>
  <c r="V81" i="1" s="1"/>
  <c r="L81" i="1"/>
  <c r="D11" i="8"/>
  <c r="H14" i="8"/>
  <c r="H10" i="12"/>
  <c r="I10" i="12"/>
  <c r="M10" i="12" s="1"/>
  <c r="N10" i="12" s="1"/>
  <c r="O11" i="6"/>
  <c r="P11" i="6"/>
  <c r="O25" i="6"/>
  <c r="P25" i="6"/>
  <c r="O26" i="6"/>
  <c r="P26" i="6"/>
  <c r="O24" i="6"/>
  <c r="P24" i="6"/>
  <c r="O23" i="6"/>
  <c r="P23" i="6"/>
  <c r="O20" i="6"/>
  <c r="P20" i="6"/>
  <c r="O27" i="6"/>
  <c r="P27" i="6"/>
  <c r="O28" i="6"/>
  <c r="P28" i="6"/>
  <c r="N7" i="6"/>
  <c r="O7" i="6"/>
  <c r="P7" i="6" s="1"/>
  <c r="N10" i="6"/>
  <c r="O10" i="6" s="1"/>
  <c r="O6" i="6"/>
  <c r="P6" i="6"/>
  <c r="O17" i="6"/>
  <c r="P17" i="6"/>
  <c r="O5" i="6"/>
  <c r="O8" i="6"/>
  <c r="P5" i="6"/>
  <c r="O9" i="6"/>
  <c r="P9" i="6" s="1"/>
  <c r="O39" i="6"/>
  <c r="P39" i="6"/>
  <c r="O16" i="6"/>
  <c r="O18" i="6"/>
  <c r="P16" i="6"/>
  <c r="O19" i="6"/>
  <c r="O21" i="6" s="1"/>
  <c r="O22" i="6"/>
  <c r="O29" i="6"/>
  <c r="P22" i="6"/>
  <c r="O34" i="6"/>
  <c r="P34" i="6" s="1"/>
  <c r="G183" i="9"/>
  <c r="G184" i="9" s="1"/>
  <c r="O13" i="6"/>
  <c r="P13" i="6" s="1"/>
  <c r="O15" i="6"/>
  <c r="O38" i="6"/>
  <c r="P38" i="6"/>
  <c r="O40" i="6"/>
  <c r="P40" i="6"/>
  <c r="O33" i="6"/>
  <c r="O35" i="6"/>
  <c r="P33" i="6"/>
  <c r="O30" i="6"/>
  <c r="O32" i="6" s="1"/>
  <c r="J20" i="14"/>
  <c r="J19" i="14"/>
  <c r="J21" i="14"/>
  <c r="J18" i="14"/>
  <c r="J22" i="14"/>
  <c r="J22" i="1" l="1"/>
  <c r="L65" i="1"/>
  <c r="J46" i="1"/>
  <c r="J49" i="1" s="1"/>
  <c r="L32" i="1"/>
  <c r="J17" i="1"/>
  <c r="I49" i="1"/>
  <c r="T81" i="1"/>
  <c r="T31" i="1"/>
  <c r="O19" i="1"/>
  <c r="P21" i="1"/>
  <c r="T21" i="1" s="1"/>
  <c r="L22" i="1"/>
  <c r="P64" i="1"/>
  <c r="T64" i="1"/>
  <c r="L39" i="1"/>
  <c r="J37" i="1"/>
  <c r="P29" i="1"/>
  <c r="J20" i="1"/>
  <c r="O7" i="1"/>
  <c r="P10" i="6"/>
  <c r="O12" i="6"/>
  <c r="O36" i="6" s="1"/>
  <c r="O66" i="1"/>
  <c r="T66" i="1"/>
  <c r="P35" i="1"/>
  <c r="O35" i="1" s="1"/>
  <c r="T35" i="1" s="1"/>
  <c r="T37" i="1" s="1"/>
  <c r="L37" i="1"/>
  <c r="P8" i="1"/>
  <c r="T8" i="1" s="1"/>
  <c r="V8" i="1" s="1"/>
  <c r="O8" i="1"/>
  <c r="P6" i="1"/>
  <c r="T6" i="1" s="1"/>
  <c r="V6" i="1" s="1"/>
  <c r="O6" i="1"/>
  <c r="G185" i="9"/>
  <c r="M184" i="9"/>
  <c r="P11" i="12"/>
  <c r="P12" i="12" s="1"/>
  <c r="P16" i="12" s="1"/>
  <c r="R11" i="12"/>
  <c r="R12" i="12" s="1"/>
  <c r="R16" i="12" s="1"/>
  <c r="P62" i="1"/>
  <c r="L63" i="1"/>
  <c r="P18" i="1"/>
  <c r="L20" i="1"/>
  <c r="L17" i="1"/>
  <c r="P15" i="1"/>
  <c r="O15" i="1" s="1"/>
  <c r="T15" i="1" s="1"/>
  <c r="V4" i="1"/>
  <c r="I172" i="3"/>
  <c r="I173" i="3" s="1"/>
  <c r="P19" i="6"/>
  <c r="P30" i="6"/>
  <c r="J63" i="1"/>
  <c r="T28" i="1"/>
  <c r="O9" i="1"/>
  <c r="O5" i="1"/>
  <c r="F173" i="3"/>
  <c r="J172" i="3"/>
  <c r="O41" i="3"/>
  <c r="O178" i="3" s="1"/>
  <c r="O188" i="3" s="1"/>
  <c r="K126" i="3"/>
  <c r="K178" i="3"/>
  <c r="L48" i="3"/>
  <c r="L174" i="3" s="1"/>
  <c r="J36" i="14"/>
  <c r="Q18" i="14"/>
  <c r="N18" i="14"/>
  <c r="Q20" i="14"/>
  <c r="N20" i="14"/>
  <c r="Q19" i="14"/>
  <c r="N19" i="14"/>
  <c r="Q22" i="14"/>
  <c r="N22" i="14"/>
  <c r="Q21" i="14"/>
  <c r="N21" i="14"/>
  <c r="L34" i="1" l="1"/>
  <c r="P32" i="1"/>
  <c r="J47" i="1"/>
  <c r="O21" i="1"/>
  <c r="T13" i="1"/>
  <c r="V64" i="1"/>
  <c r="V65" i="1" s="1"/>
  <c r="T65" i="1"/>
  <c r="V13" i="1"/>
  <c r="L51" i="1"/>
  <c r="P39" i="1"/>
  <c r="L178" i="3"/>
  <c r="V15" i="1"/>
  <c r="T17" i="1"/>
  <c r="V66" i="1"/>
  <c r="V69" i="1" s="1"/>
  <c r="T69" i="1"/>
  <c r="K172" i="3"/>
  <c r="K173" i="3" s="1"/>
  <c r="J173" i="3"/>
  <c r="O172" i="3"/>
  <c r="T18" i="1"/>
  <c r="O18" i="1"/>
  <c r="V21" i="1"/>
  <c r="V22" i="1" s="1"/>
  <c r="T22" i="1"/>
  <c r="S19" i="14"/>
  <c r="R19" i="14"/>
  <c r="N36" i="14"/>
  <c r="O18" i="14"/>
  <c r="M18" i="14" s="1"/>
  <c r="O22" i="14"/>
  <c r="M22" i="14" s="1"/>
  <c r="L22" i="14" s="1"/>
  <c r="O19" i="14"/>
  <c r="M19" i="14" s="1"/>
  <c r="L19" i="14" s="1"/>
  <c r="R21" i="14"/>
  <c r="S21" i="14"/>
  <c r="S20" i="14"/>
  <c r="R20" i="14"/>
  <c r="R18" i="14"/>
  <c r="S18" i="14"/>
  <c r="Q36" i="14"/>
  <c r="O21" i="14"/>
  <c r="M21" i="14" s="1"/>
  <c r="L21" i="14" s="1"/>
  <c r="S22" i="14"/>
  <c r="R22" i="14"/>
  <c r="O20" i="14"/>
  <c r="M20" i="14" s="1"/>
  <c r="L20" i="14" s="1"/>
  <c r="E182" i="3" l="1"/>
  <c r="F182" i="3" s="1"/>
  <c r="O173" i="3"/>
  <c r="V17" i="1"/>
  <c r="V18" i="1"/>
  <c r="V20" i="1" s="1"/>
  <c r="T20" i="1"/>
  <c r="O36" i="14"/>
  <c r="S36" i="14"/>
  <c r="M36" i="14"/>
  <c r="L18" i="14"/>
  <c r="Q37" i="14"/>
  <c r="Q39" i="14" s="1"/>
  <c r="N37" i="14"/>
  <c r="N39" i="14" s="1"/>
  <c r="V99" i="1" l="1"/>
  <c r="S37" i="14"/>
  <c r="S39" i="14" s="1"/>
  <c r="R37" i="14"/>
  <c r="R39" i="14" s="1"/>
  <c r="O37" i="14"/>
  <c r="O39" i="14" s="1"/>
  <c r="M37" i="14" l="1"/>
  <c r="M39" i="14" s="1"/>
  <c r="L37" i="14" l="1"/>
  <c r="L39" i="14" s="1"/>
  <c r="Q133" i="16"/>
  <c r="R133" i="16" l="1"/>
  <c r="S133" i="16"/>
  <c r="AF133" i="16"/>
</calcChain>
</file>

<file path=xl/comments1.xml><?xml version="1.0" encoding="utf-8"?>
<comments xmlns="http://schemas.openxmlformats.org/spreadsheetml/2006/main">
  <authors>
    <author>Oh.S.J</author>
  </authors>
  <commentList>
    <comment ref="G19" authorId="0">
      <text>
        <r>
          <rPr>
            <b/>
            <sz val="9"/>
            <color indexed="81"/>
            <rFont val="Tahoma"/>
            <family val="2"/>
          </rPr>
          <t>Oh.S.J:  120</t>
        </r>
        <r>
          <rPr>
            <b/>
            <sz val="9"/>
            <color indexed="81"/>
            <rFont val="돋움"/>
            <family val="3"/>
            <charset val="129"/>
          </rPr>
          <t>박스</t>
        </r>
        <r>
          <rPr>
            <b/>
            <sz val="9"/>
            <color indexed="81"/>
            <rFont val="Tahoma"/>
            <family val="2"/>
          </rPr>
          <t>(2</t>
        </r>
        <r>
          <rPr>
            <b/>
            <sz val="9"/>
            <color indexed="81"/>
            <rFont val="돋움"/>
            <family val="3"/>
            <charset val="129"/>
          </rPr>
          <t>파렛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배송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<sst xmlns="http://schemas.openxmlformats.org/spreadsheetml/2006/main" count="8672" uniqueCount="1562">
  <si>
    <t>공급가액</t>
    <phoneticPr fontId="3" type="noConversion"/>
  </si>
  <si>
    <t>부가세</t>
    <phoneticPr fontId="3" type="noConversion"/>
  </si>
  <si>
    <t>공급일자</t>
    <phoneticPr fontId="3" type="noConversion"/>
  </si>
  <si>
    <t>판매처</t>
    <phoneticPr fontId="3" type="noConversion"/>
  </si>
  <si>
    <t>상 품</t>
    <phoneticPr fontId="3" type="noConversion"/>
  </si>
  <si>
    <t>계</t>
    <phoneticPr fontId="3" type="noConversion"/>
  </si>
  <si>
    <t>6일</t>
    <phoneticPr fontId="3" type="noConversion"/>
  </si>
  <si>
    <t>비고</t>
    <phoneticPr fontId="3" type="noConversion"/>
  </si>
  <si>
    <t>면세</t>
    <phoneticPr fontId="3" type="noConversion"/>
  </si>
  <si>
    <t>29일</t>
    <phoneticPr fontId="3" type="noConversion"/>
  </si>
  <si>
    <t>과세</t>
    <phoneticPr fontId="3" type="noConversion"/>
  </si>
  <si>
    <t>동서)맥스웰오리지날200ml</t>
    <phoneticPr fontId="3" type="noConversion"/>
  </si>
  <si>
    <t>28일</t>
    <phoneticPr fontId="3" type="noConversion"/>
  </si>
  <si>
    <t>오뚜기)오뚜기밥3+1</t>
    <phoneticPr fontId="3" type="noConversion"/>
  </si>
  <si>
    <t>재호</t>
    <phoneticPr fontId="3" type="noConversion"/>
  </si>
  <si>
    <t>7일</t>
    <phoneticPr fontId="3" type="noConversion"/>
  </si>
  <si>
    <t>해태)평창수 2L</t>
    <phoneticPr fontId="3" type="noConversion"/>
  </si>
  <si>
    <t>CJ)하얀설탕3kg</t>
  </si>
  <si>
    <t>CJ)하얀설탕3kg</t>
    <phoneticPr fontId="3" type="noConversion"/>
  </si>
  <si>
    <t>아름</t>
    <phoneticPr fontId="3" type="noConversion"/>
  </si>
  <si>
    <t>입금</t>
    <phoneticPr fontId="3" type="noConversion"/>
  </si>
  <si>
    <t>입금</t>
    <phoneticPr fontId="3" type="noConversion"/>
  </si>
  <si>
    <t>입수</t>
    <phoneticPr fontId="3" type="noConversion"/>
  </si>
  <si>
    <t>계 (수금액)</t>
    <phoneticPr fontId="3" type="noConversion"/>
  </si>
  <si>
    <t>상품코드</t>
  </si>
  <si>
    <t>상품명</t>
  </si>
  <si>
    <t>박스
입수</t>
  </si>
  <si>
    <t>출고
(box)</t>
    <phoneticPr fontId="29" type="noConversion"/>
  </si>
  <si>
    <t>공급가
부가세</t>
    <phoneticPr fontId="3" type="noConversion"/>
  </si>
  <si>
    <t>물류비</t>
  </si>
  <si>
    <t>물류비
부가세</t>
  </si>
  <si>
    <t>개당
물류비</t>
  </si>
  <si>
    <t>입금액</t>
  </si>
  <si>
    <t>과세
구분</t>
  </si>
  <si>
    <t>390590</t>
  </si>
  <si>
    <t>LG)귀애랑울날중18P</t>
  </si>
  <si>
    <t>면세</t>
  </si>
  <si>
    <t>총계</t>
    <phoneticPr fontId="39" type="noConversion"/>
  </si>
  <si>
    <t>160487</t>
  </si>
  <si>
    <t>동서)맥스웰오리지날185ml</t>
  </si>
  <si>
    <t>과세</t>
  </si>
  <si>
    <t>K세종</t>
    <phoneticPr fontId="29" type="noConversion"/>
  </si>
  <si>
    <t>160912</t>
  </si>
  <si>
    <t>동서)맥스웰블루엣185ml</t>
  </si>
  <si>
    <t>161010</t>
  </si>
  <si>
    <t>해태)강원평창수2L</t>
  </si>
  <si>
    <t>220035</t>
  </si>
  <si>
    <t>오뚜기)3분쇠고기짜장200g</t>
  </si>
  <si>
    <t>광주</t>
    <phoneticPr fontId="29" type="noConversion"/>
  </si>
  <si>
    <t>140082</t>
  </si>
  <si>
    <t>오뚜기)맛있는오뚜기밥3+1</t>
  </si>
  <si>
    <t>세종</t>
  </si>
  <si>
    <t>경인</t>
  </si>
  <si>
    <t>구성</t>
  </si>
  <si>
    <t>언양</t>
  </si>
  <si>
    <t>대구</t>
  </si>
  <si>
    <t>2016-03-30</t>
  </si>
  <si>
    <t>2016-03-31</t>
  </si>
  <si>
    <t>2016-04-23</t>
  </si>
  <si>
    <t>14일~19일</t>
    <phoneticPr fontId="3" type="noConversion"/>
  </si>
  <si>
    <t>해태)평창수500ml</t>
    <phoneticPr fontId="3" type="noConversion"/>
  </si>
  <si>
    <t>한국CNS</t>
    <phoneticPr fontId="3" type="noConversion"/>
  </si>
  <si>
    <t>결제 여부</t>
    <phoneticPr fontId="3" type="noConversion"/>
  </si>
  <si>
    <t>직접 픽업</t>
    <phoneticPr fontId="3" type="noConversion"/>
  </si>
  <si>
    <t>영업이익</t>
    <phoneticPr fontId="3" type="noConversion"/>
  </si>
  <si>
    <t>순이익</t>
    <phoneticPr fontId="3" type="noConversion"/>
  </si>
  <si>
    <t>물류비용</t>
    <phoneticPr fontId="3" type="noConversion"/>
  </si>
  <si>
    <t>코카)스프라이트1.5L</t>
    <phoneticPr fontId="3" type="noConversion"/>
  </si>
  <si>
    <t>1일</t>
    <phoneticPr fontId="3" type="noConversion"/>
  </si>
  <si>
    <t>CJ)스팸6입(4+2)</t>
    <phoneticPr fontId="3" type="noConversion"/>
  </si>
  <si>
    <t>2일</t>
    <phoneticPr fontId="3" type="noConversion"/>
  </si>
  <si>
    <t>6일</t>
    <phoneticPr fontId="3" type="noConversion"/>
  </si>
  <si>
    <t>LG)귀애랑울날중18P</t>
    <phoneticPr fontId="3" type="noConversion"/>
  </si>
  <si>
    <t>13일</t>
    <phoneticPr fontId="3" type="noConversion"/>
  </si>
  <si>
    <t>14일</t>
    <phoneticPr fontId="3" type="noConversion"/>
  </si>
  <si>
    <t>CJ)갈색설탕3kg</t>
    <phoneticPr fontId="3" type="noConversion"/>
  </si>
  <si>
    <t>19일</t>
    <phoneticPr fontId="3" type="noConversion"/>
  </si>
  <si>
    <t xml:space="preserve">21일 </t>
    <phoneticPr fontId="3" type="noConversion"/>
  </si>
  <si>
    <t>오뚜기)카레약간매운맛1kg</t>
    <phoneticPr fontId="3" type="noConversion"/>
  </si>
  <si>
    <t>25일</t>
    <phoneticPr fontId="3" type="noConversion"/>
  </si>
  <si>
    <t>오뚜기)마요네즈 3.2kg</t>
    <phoneticPr fontId="3" type="noConversion"/>
  </si>
  <si>
    <t>29일</t>
    <phoneticPr fontId="3" type="noConversion"/>
  </si>
  <si>
    <t xml:space="preserve">장려금 </t>
    <phoneticPr fontId="3" type="noConversion"/>
  </si>
  <si>
    <t>(입금증)</t>
    <phoneticPr fontId="3" type="noConversion"/>
  </si>
  <si>
    <t>공급수량
(BOX)</t>
    <phoneticPr fontId="3" type="noConversion"/>
  </si>
  <si>
    <t>공급원가
(BOX)</t>
    <phoneticPr fontId="3" type="noConversion"/>
  </si>
  <si>
    <t>개당
단가</t>
    <phoneticPr fontId="3" type="noConversion"/>
  </si>
  <si>
    <t>박스당
단가</t>
    <phoneticPr fontId="3" type="noConversion"/>
  </si>
  <si>
    <t>매입
구분</t>
    <phoneticPr fontId="3" type="noConversion"/>
  </si>
  <si>
    <t>임</t>
    <phoneticPr fontId="3" type="noConversion"/>
  </si>
  <si>
    <t>오</t>
    <phoneticPr fontId="3" type="noConversion"/>
  </si>
  <si>
    <r>
      <t xml:space="preserve">매입가
</t>
    </r>
    <r>
      <rPr>
        <sz val="8"/>
        <rFont val="맑은 고딕"/>
        <family val="3"/>
        <charset val="129"/>
        <scheme val="minor"/>
      </rPr>
      <t>(+장려금세)</t>
    </r>
    <phoneticPr fontId="3" type="noConversion"/>
  </si>
  <si>
    <t>회원사
단가</t>
    <phoneticPr fontId="3" type="noConversion"/>
  </si>
  <si>
    <t>롯데제과 1차</t>
    <phoneticPr fontId="3" type="noConversion"/>
  </si>
  <si>
    <t>롯데제과 2차</t>
    <phoneticPr fontId="3" type="noConversion"/>
  </si>
  <si>
    <t>롯데제과 3차</t>
    <phoneticPr fontId="3" type="noConversion"/>
  </si>
  <si>
    <t>직송</t>
    <phoneticPr fontId="3" type="noConversion"/>
  </si>
  <si>
    <t>임 차량</t>
    <phoneticPr fontId="3" type="noConversion"/>
  </si>
  <si>
    <t>용차</t>
    <phoneticPr fontId="3" type="noConversion"/>
  </si>
  <si>
    <t>직송</t>
    <phoneticPr fontId="3" type="noConversion"/>
  </si>
  <si>
    <t>■ A.M.K 마감 자료</t>
    <phoneticPr fontId="3" type="noConversion"/>
  </si>
  <si>
    <t>이시스</t>
    <phoneticPr fontId="3" type="noConversion"/>
  </si>
  <si>
    <t>향천</t>
    <phoneticPr fontId="3" type="noConversion"/>
  </si>
  <si>
    <t>천안</t>
    <phoneticPr fontId="3" type="noConversion"/>
  </si>
  <si>
    <t>동녁</t>
    <phoneticPr fontId="3" type="noConversion"/>
  </si>
  <si>
    <t>평화</t>
    <phoneticPr fontId="3" type="noConversion"/>
  </si>
  <si>
    <t>반부담배송</t>
    <phoneticPr fontId="3" type="noConversion"/>
  </si>
  <si>
    <t>월별</t>
    <phoneticPr fontId="3" type="noConversion"/>
  </si>
  <si>
    <t>4월</t>
    <phoneticPr fontId="3" type="noConversion"/>
  </si>
  <si>
    <t>5월</t>
    <phoneticPr fontId="3" type="noConversion"/>
  </si>
  <si>
    <t>오뚜기밥</t>
    <phoneticPr fontId="3" type="noConversion"/>
  </si>
  <si>
    <t>롯데제과</t>
    <phoneticPr fontId="3" type="noConversion"/>
  </si>
  <si>
    <t>롯데제과(몽셀 바나나)</t>
    <phoneticPr fontId="3" type="noConversion"/>
  </si>
  <si>
    <t>귀애랑</t>
    <phoneticPr fontId="3" type="noConversion"/>
  </si>
  <si>
    <t>삼양)삼양라면(5입)</t>
  </si>
  <si>
    <t>코카)스프라이트1.5L</t>
  </si>
  <si>
    <t>팔도)비빔면(5입)</t>
  </si>
  <si>
    <t>오뚜기)3분쇠고기짜장202g</t>
  </si>
  <si>
    <t>오뚜기)오뚜기밥3+1</t>
  </si>
  <si>
    <t xml:space="preserve">※ 오뚜기밥은 직납 (쇼설 : 쿠팡,티몬) 코드 개설하자! </t>
    <phoneticPr fontId="3" type="noConversion"/>
  </si>
  <si>
    <t xml:space="preserve">    MD와 유대관계 요함</t>
    <phoneticPr fontId="3" type="noConversion"/>
  </si>
  <si>
    <t>5月운영계획</t>
    <phoneticPr fontId="3" type="noConversion"/>
  </si>
  <si>
    <t>향천3</t>
    <phoneticPr fontId="3" type="noConversion"/>
  </si>
  <si>
    <t>평화1</t>
    <phoneticPr fontId="3" type="noConversion"/>
  </si>
  <si>
    <t>이시스1</t>
    <phoneticPr fontId="3" type="noConversion"/>
  </si>
  <si>
    <t>28p</t>
    <phoneticPr fontId="3" type="noConversion"/>
  </si>
  <si>
    <t>2차</t>
    <phoneticPr fontId="3" type="noConversion"/>
  </si>
  <si>
    <t>경주</t>
    <phoneticPr fontId="3" type="noConversion"/>
  </si>
  <si>
    <t>14p</t>
    <phoneticPr fontId="3" type="noConversion"/>
  </si>
  <si>
    <t>1차</t>
    <phoneticPr fontId="3" type="noConversion"/>
  </si>
  <si>
    <t>한국1</t>
    <phoneticPr fontId="3" type="noConversion"/>
  </si>
  <si>
    <t>한국1
(4월4일)</t>
    <phoneticPr fontId="3" type="noConversion"/>
  </si>
  <si>
    <t>승이사</t>
    <phoneticPr fontId="3" type="noConversion"/>
  </si>
  <si>
    <t>경주1</t>
    <phoneticPr fontId="3" type="noConversion"/>
  </si>
  <si>
    <t>평화</t>
    <phoneticPr fontId="3" type="noConversion"/>
  </si>
  <si>
    <t>70p</t>
    <phoneticPr fontId="3" type="noConversion"/>
  </si>
  <si>
    <t>5차</t>
    <phoneticPr fontId="3" type="noConversion"/>
  </si>
  <si>
    <t>동녁1</t>
    <phoneticPr fontId="3" type="noConversion"/>
  </si>
  <si>
    <t>126p</t>
    <phoneticPr fontId="3" type="noConversion"/>
  </si>
  <si>
    <t>9차</t>
    <phoneticPr fontId="3" type="noConversion"/>
  </si>
  <si>
    <t>오뚜기밥 매출 및 단가</t>
    <phoneticPr fontId="3" type="noConversion"/>
  </si>
  <si>
    <r>
      <t>★ 올마켓코리아 실픽업 스케줄</t>
    </r>
    <r>
      <rPr>
        <b/>
        <sz val="15"/>
        <color theme="1"/>
        <rFont val="맑은 고딕"/>
        <family val="3"/>
        <charset val="129"/>
        <scheme val="minor"/>
      </rPr>
      <t>( 4월 기 마감분)</t>
    </r>
    <phoneticPr fontId="3" type="noConversion"/>
  </si>
  <si>
    <t xml:space="preserve">        경기도 고양시 도내동 290-5  (010-505-6517)</t>
    <phoneticPr fontId="3" type="noConversion"/>
  </si>
  <si>
    <t>(단위:BOX)</t>
    <phoneticPr fontId="3" type="noConversion"/>
  </si>
  <si>
    <t>상품명</t>
    <phoneticPr fontId="3" type="noConversion"/>
  </si>
  <si>
    <t>박스
입수</t>
    <phoneticPr fontId="3" type="noConversion"/>
  </si>
  <si>
    <t>파렛
단위</t>
    <phoneticPr fontId="3" type="noConversion"/>
  </si>
  <si>
    <t>서이천</t>
    <phoneticPr fontId="3" type="noConversion"/>
  </si>
  <si>
    <t>경인</t>
    <phoneticPr fontId="3" type="noConversion"/>
  </si>
  <si>
    <t>세종</t>
    <phoneticPr fontId="3" type="noConversion"/>
  </si>
  <si>
    <t>대구</t>
    <phoneticPr fontId="3" type="noConversion"/>
  </si>
  <si>
    <t>양주</t>
    <phoneticPr fontId="3" type="noConversion"/>
  </si>
  <si>
    <t>구성</t>
    <phoneticPr fontId="3" type="noConversion"/>
  </si>
  <si>
    <t>원주</t>
  </si>
  <si>
    <t>양산</t>
    <phoneticPr fontId="3" type="noConversion"/>
  </si>
  <si>
    <t>매입가</t>
    <phoneticPr fontId="3" type="noConversion"/>
  </si>
  <si>
    <t>판매 목표가</t>
    <phoneticPr fontId="3" type="noConversion"/>
  </si>
  <si>
    <t>LLC매입가 9,070원</t>
    <phoneticPr fontId="3" type="noConversion"/>
  </si>
  <si>
    <t>9,800~10,000</t>
    <phoneticPr fontId="3" type="noConversion"/>
  </si>
  <si>
    <t>파렛수=</t>
    <phoneticPr fontId="3" type="noConversion"/>
  </si>
  <si>
    <t>8파렛</t>
    <phoneticPr fontId="3" type="noConversion"/>
  </si>
  <si>
    <t>(장려금 소득세 포함)</t>
    <phoneticPr fontId="3" type="noConversion"/>
  </si>
  <si>
    <t>판매처=</t>
    <phoneticPr fontId="3" type="noConversion"/>
  </si>
  <si>
    <t>동녁</t>
    <phoneticPr fontId="3" type="noConversion"/>
  </si>
  <si>
    <t>향천(픽업완료)</t>
    <phoneticPr fontId="3" type="noConversion"/>
  </si>
  <si>
    <t>재호(직송)</t>
    <phoneticPr fontId="3" type="noConversion"/>
  </si>
  <si>
    <t>미정</t>
    <phoneticPr fontId="3" type="noConversion"/>
  </si>
  <si>
    <t>판매가=</t>
    <phoneticPr fontId="3" type="noConversion"/>
  </si>
  <si>
    <t>LLC매입가 19,160원</t>
    <phoneticPr fontId="3" type="noConversion"/>
  </si>
  <si>
    <t>20,300~21,000</t>
    <phoneticPr fontId="3" type="noConversion"/>
  </si>
  <si>
    <t>10파렛</t>
    <phoneticPr fontId="3" type="noConversion"/>
  </si>
  <si>
    <t>7파렛</t>
    <phoneticPr fontId="3" type="noConversion"/>
  </si>
  <si>
    <t>영신</t>
    <phoneticPr fontId="3" type="noConversion"/>
  </si>
  <si>
    <t>김포</t>
    <phoneticPr fontId="3" type="noConversion"/>
  </si>
  <si>
    <r>
      <rPr>
        <b/>
        <sz val="11"/>
        <rFont val="맑은 고딕"/>
        <family val="3"/>
        <charset val="129"/>
        <scheme val="minor"/>
      </rPr>
      <t>동녁</t>
    </r>
    <r>
      <rPr>
        <b/>
        <sz val="11"/>
        <color rgb="FFFF0000"/>
        <rFont val="맑은 고딕"/>
        <family val="3"/>
        <charset val="129"/>
        <scheme val="minor"/>
      </rPr>
      <t xml:space="preserve"> 18파렛</t>
    </r>
    <phoneticPr fontId="3" type="noConversion"/>
  </si>
  <si>
    <r>
      <rPr>
        <b/>
        <sz val="11"/>
        <rFont val="맑은 고딕"/>
        <family val="3"/>
        <charset val="129"/>
        <scheme val="minor"/>
      </rPr>
      <t>경주</t>
    </r>
    <r>
      <rPr>
        <b/>
        <sz val="11"/>
        <color rgb="FFFF0000"/>
        <rFont val="맑은 고딕"/>
        <family val="3"/>
        <charset val="129"/>
        <scheme val="minor"/>
      </rPr>
      <t xml:space="preserve"> 15파렛</t>
    </r>
    <phoneticPr fontId="3" type="noConversion"/>
  </si>
  <si>
    <t>11톤 일반</t>
    <phoneticPr fontId="3" type="noConversion"/>
  </si>
  <si>
    <t>※ 전량 5월 6일(금) 오전 10시 픽업 !</t>
    <phoneticPr fontId="3" type="noConversion"/>
  </si>
  <si>
    <t>4일</t>
    <phoneticPr fontId="3" type="noConversion"/>
  </si>
  <si>
    <t>6일</t>
    <phoneticPr fontId="3" type="noConversion"/>
  </si>
  <si>
    <t>오</t>
    <phoneticPr fontId="3" type="noConversion"/>
  </si>
  <si>
    <t>중앙삼이
삼이</t>
    <phoneticPr fontId="3" type="noConversion"/>
  </si>
  <si>
    <t>한국CNS</t>
    <phoneticPr fontId="3" type="noConversion"/>
  </si>
  <si>
    <t xml:space="preserve">  ▣ 3PL 확보 수량</t>
    <phoneticPr fontId="3" type="noConversion"/>
  </si>
  <si>
    <t>상품코드</t>
    <phoneticPr fontId="3" type="noConversion"/>
  </si>
  <si>
    <t>상품명</t>
    <phoneticPr fontId="3" type="noConversion"/>
  </si>
  <si>
    <t>세종(K+B)</t>
    <phoneticPr fontId="3" type="noConversion"/>
  </si>
  <si>
    <t>경인(K+B)</t>
    <phoneticPr fontId="3" type="noConversion"/>
  </si>
  <si>
    <t>비고</t>
    <phoneticPr fontId="3" type="noConversion"/>
  </si>
  <si>
    <t>210334</t>
  </si>
  <si>
    <t>익일 입고예정 반영</t>
    <phoneticPr fontId="3" type="noConversion"/>
  </si>
  <si>
    <t>210382</t>
  </si>
  <si>
    <t>팔도)비빔면</t>
  </si>
  <si>
    <t>삼양라면(5입)</t>
    <phoneticPr fontId="3" type="noConversion"/>
  </si>
  <si>
    <t>210232</t>
  </si>
  <si>
    <t>오뚜기)옛날당면300g</t>
  </si>
  <si>
    <t>언양(K+B)</t>
    <phoneticPr fontId="3" type="noConversion"/>
  </si>
  <si>
    <t>원주(K+B)</t>
    <phoneticPr fontId="3" type="noConversion"/>
  </si>
  <si>
    <t>오뚜)3분쇠고기짜장200g</t>
  </si>
  <si>
    <t>※ 가공파트 담당센터</t>
    <phoneticPr fontId="3" type="noConversion"/>
  </si>
  <si>
    <t xml:space="preserve">     - 장경호 : 성남, 양주, 구성, 광주, 대구, 양산, 서이천</t>
    <phoneticPr fontId="3" type="noConversion"/>
  </si>
  <si>
    <t xml:space="preserve">     - 이주찬 : 경인(K, B), 세종(K, B), 언양(K, B), 원주(K, B), 제주</t>
    <phoneticPr fontId="3" type="noConversion"/>
  </si>
  <si>
    <t xml:space="preserve">금일 기준 별도매입 물량 </t>
    <phoneticPr fontId="3" type="noConversion"/>
  </si>
  <si>
    <t xml:space="preserve">동녁 </t>
    <phoneticPr fontId="3" type="noConversion"/>
  </si>
  <si>
    <t>향천,평화,SM</t>
    <phoneticPr fontId="3" type="noConversion"/>
  </si>
  <si>
    <t>비빔면 (20% UP때)</t>
    <phoneticPr fontId="3" type="noConversion"/>
  </si>
  <si>
    <t>LLC 4월 마감 매입 물량</t>
    <phoneticPr fontId="3" type="noConversion"/>
  </si>
  <si>
    <t>■ 4월 물량 작업 대상</t>
    <phoneticPr fontId="3" type="noConversion"/>
  </si>
  <si>
    <t>현재 단가</t>
    <phoneticPr fontId="3" type="noConversion"/>
  </si>
  <si>
    <t>도매</t>
    <phoneticPr fontId="3" type="noConversion"/>
  </si>
  <si>
    <t>이익</t>
    <phoneticPr fontId="3" type="noConversion"/>
  </si>
  <si>
    <t xml:space="preserve">상품코드 </t>
    <phoneticPr fontId="3" type="noConversion"/>
  </si>
  <si>
    <t>발주량</t>
    <phoneticPr fontId="3" type="noConversion"/>
  </si>
  <si>
    <t>BOX</t>
    <phoneticPr fontId="3" type="noConversion"/>
  </si>
  <si>
    <t>EA</t>
    <phoneticPr fontId="3" type="noConversion"/>
  </si>
  <si>
    <t>DC율</t>
    <phoneticPr fontId="3" type="noConversion"/>
  </si>
  <si>
    <t>DC가</t>
    <phoneticPr fontId="3" type="noConversion"/>
  </si>
  <si>
    <t>운영가</t>
    <phoneticPr fontId="3" type="noConversion"/>
  </si>
  <si>
    <t xml:space="preserve">발주이익금 </t>
    <phoneticPr fontId="3" type="noConversion"/>
  </si>
  <si>
    <t>발주금액</t>
    <phoneticPr fontId="3" type="noConversion"/>
  </si>
  <si>
    <t>천안</t>
    <phoneticPr fontId="3" type="noConversion"/>
  </si>
  <si>
    <t>한국</t>
    <phoneticPr fontId="3" type="noConversion"/>
  </si>
  <si>
    <t>범호</t>
    <phoneticPr fontId="3" type="noConversion"/>
  </si>
  <si>
    <t>재호</t>
    <phoneticPr fontId="3" type="noConversion"/>
  </si>
  <si>
    <t>중앙3</t>
    <phoneticPr fontId="3" type="noConversion"/>
  </si>
  <si>
    <t>(검수)</t>
    <phoneticPr fontId="3" type="noConversion"/>
  </si>
  <si>
    <t>210233</t>
  </si>
  <si>
    <t>오뚜기)옛날당면301g</t>
  </si>
  <si>
    <t>210234</t>
  </si>
  <si>
    <t>오뚜기)옛날당면302g</t>
  </si>
  <si>
    <t>220637</t>
  </si>
  <si>
    <t>오뚜기)3분쇠고기카레200g</t>
  </si>
  <si>
    <t>220638</t>
  </si>
  <si>
    <t>오뚜기)3분쇠고기카레201g</t>
  </si>
  <si>
    <t>210335</t>
  </si>
  <si>
    <t>팔도)비빔면(6입)</t>
  </si>
  <si>
    <t>210321</t>
  </si>
  <si>
    <t>210322</t>
  </si>
  <si>
    <t>삼양)삼양라면(6입)</t>
  </si>
  <si>
    <t>132313</t>
  </si>
  <si>
    <t>농심)짜왕4입</t>
  </si>
  <si>
    <t>132141</t>
  </si>
  <si>
    <t>농심)신라면780(5입)</t>
  </si>
  <si>
    <t>132142</t>
  </si>
  <si>
    <t>농심)신라면780(6입)</t>
  </si>
  <si>
    <t>132143</t>
  </si>
  <si>
    <t>농심)신라면780(7입)</t>
  </si>
  <si>
    <t>21,000~21,500원에도 삼(승이사)</t>
    <phoneticPr fontId="3" type="noConversion"/>
  </si>
  <si>
    <t>132144</t>
  </si>
  <si>
    <t>농심)신라면780(8입)</t>
  </si>
  <si>
    <t>132145</t>
  </si>
  <si>
    <t>농심)신라면780(9입)</t>
  </si>
  <si>
    <t>20,700원에 다시 견적 주기</t>
    <phoneticPr fontId="3" type="noConversion"/>
  </si>
  <si>
    <t>132146</t>
  </si>
  <si>
    <t>농심)신라면780(10입)</t>
  </si>
  <si>
    <t>220308</t>
  </si>
  <si>
    <t>CJ)둥근햇반210g</t>
  </si>
  <si>
    <t>220309</t>
  </si>
  <si>
    <t>CJ)둥근햇반211g</t>
  </si>
  <si>
    <t>201544</t>
  </si>
  <si>
    <t>재호 9,900원 (무자료 9,500원)</t>
    <phoneticPr fontId="3" type="noConversion"/>
  </si>
  <si>
    <t>201545</t>
  </si>
  <si>
    <t>코카)스프라이트1.6L</t>
  </si>
  <si>
    <t>161061</t>
  </si>
  <si>
    <t>동서)스타벅스오리지날</t>
  </si>
  <si>
    <t>재호요청가 (이마트 26,570원에 매입)</t>
    <phoneticPr fontId="3" type="noConversion"/>
  </si>
  <si>
    <t>161062</t>
  </si>
  <si>
    <t>동서)스타벅스모카</t>
  </si>
  <si>
    <t xml:space="preserve">재호요청가 </t>
    <phoneticPr fontId="3" type="noConversion"/>
  </si>
  <si>
    <t>161245</t>
  </si>
  <si>
    <t>동서)스타벅스더블샷200ml</t>
  </si>
  <si>
    <t>재호요청가</t>
    <phoneticPr fontId="3" type="noConversion"/>
  </si>
  <si>
    <t>상 품 명</t>
    <phoneticPr fontId="3" type="noConversion"/>
  </si>
  <si>
    <t>BOX</t>
    <phoneticPr fontId="3" type="noConversion"/>
  </si>
  <si>
    <t>▣ 3PL 센터별 별도 매입 재고 수량</t>
    <phoneticPr fontId="3" type="noConversion"/>
  </si>
  <si>
    <t>상품코드</t>
    <phoneticPr fontId="3" type="noConversion"/>
  </si>
  <si>
    <t>상품명</t>
    <phoneticPr fontId="3" type="noConversion"/>
  </si>
  <si>
    <t>경인</t>
    <phoneticPr fontId="3" type="noConversion"/>
  </si>
  <si>
    <t>구성</t>
    <phoneticPr fontId="3" type="noConversion"/>
  </si>
  <si>
    <t>성남</t>
    <phoneticPr fontId="3" type="noConversion"/>
  </si>
  <si>
    <t>서이천</t>
    <phoneticPr fontId="3" type="noConversion"/>
  </si>
  <si>
    <t>양주</t>
    <phoneticPr fontId="3" type="noConversion"/>
  </si>
  <si>
    <t>원주</t>
    <phoneticPr fontId="3" type="noConversion"/>
  </si>
  <si>
    <t>언양</t>
    <phoneticPr fontId="3" type="noConversion"/>
  </si>
  <si>
    <t>대구</t>
    <phoneticPr fontId="3" type="noConversion"/>
  </si>
  <si>
    <t>세종</t>
    <phoneticPr fontId="3" type="noConversion"/>
  </si>
  <si>
    <t>광주</t>
    <phoneticPr fontId="3" type="noConversion"/>
  </si>
  <si>
    <t>비고</t>
    <phoneticPr fontId="3" type="noConversion"/>
  </si>
  <si>
    <t>4일 재고기준</t>
    <phoneticPr fontId="3" type="noConversion"/>
  </si>
  <si>
    <t>1파렛=96</t>
    <phoneticPr fontId="3" type="noConversion"/>
  </si>
  <si>
    <t>박스</t>
    <phoneticPr fontId="3" type="noConversion"/>
  </si>
  <si>
    <t>( LLC이고처리 )</t>
    <phoneticPr fontId="3" type="noConversion"/>
  </si>
  <si>
    <t>( LLC이고 )</t>
    <phoneticPr fontId="3" type="noConversion"/>
  </si>
  <si>
    <r>
      <t xml:space="preserve">박스 - </t>
    </r>
    <r>
      <rPr>
        <b/>
        <sz val="10"/>
        <color rgb="FFC00000"/>
        <rFont val="맑은 고딕"/>
        <family val="3"/>
        <charset val="129"/>
        <scheme val="minor"/>
      </rPr>
      <t>이시스글로벌</t>
    </r>
    <r>
      <rPr>
        <b/>
        <sz val="10"/>
        <color theme="1"/>
        <rFont val="맑은 고딕"/>
        <family val="3"/>
        <charset val="129"/>
        <scheme val="minor"/>
      </rPr>
      <t xml:space="preserve"> (515원)</t>
    </r>
    <phoneticPr fontId="3" type="noConversion"/>
  </si>
  <si>
    <t>13일</t>
    <phoneticPr fontId="3" type="noConversion"/>
  </si>
  <si>
    <t>1.5톤 용차?</t>
    <phoneticPr fontId="3" type="noConversion"/>
  </si>
  <si>
    <t>향천 픽업(자차)</t>
    <phoneticPr fontId="3" type="noConversion"/>
  </si>
  <si>
    <t>향천 출고(자차)</t>
    <phoneticPr fontId="3" type="noConversion"/>
  </si>
  <si>
    <r>
      <t xml:space="preserve">박스 - </t>
    </r>
    <r>
      <rPr>
        <b/>
        <sz val="10"/>
        <color rgb="FFC00000"/>
        <rFont val="맑은 고딕"/>
        <family val="3"/>
        <charset val="129"/>
        <scheme val="minor"/>
      </rPr>
      <t xml:space="preserve">판매 예정     </t>
    </r>
    <r>
      <rPr>
        <b/>
        <sz val="10"/>
        <color theme="1"/>
        <rFont val="맑은 고딕"/>
        <family val="3"/>
        <charset val="129"/>
        <scheme val="minor"/>
      </rPr>
      <t xml:space="preserve">(530원) </t>
    </r>
    <phoneticPr fontId="3" type="noConversion"/>
  </si>
  <si>
    <t>미정</t>
    <phoneticPr fontId="3" type="noConversion"/>
  </si>
  <si>
    <t>→ 동녁 판매</t>
    <phoneticPr fontId="3" type="noConversion"/>
  </si>
  <si>
    <t>→ 향천 매입</t>
    <phoneticPr fontId="3" type="noConversion"/>
  </si>
  <si>
    <t xml:space="preserve">                ※ 카레 (530원)</t>
    <phoneticPr fontId="3" type="noConversion"/>
  </si>
  <si>
    <t>28일 예정</t>
    <phoneticPr fontId="3" type="noConversion"/>
  </si>
  <si>
    <t>500원</t>
    <phoneticPr fontId="3" type="noConversion"/>
  </si>
  <si>
    <t>515원</t>
    <phoneticPr fontId="3" type="noConversion"/>
  </si>
  <si>
    <t>14일(목)</t>
    <phoneticPr fontId="3" type="noConversion"/>
  </si>
  <si>
    <t>12일(화)</t>
    <phoneticPr fontId="3" type="noConversion"/>
  </si>
  <si>
    <t>4월 27일~28일</t>
    <phoneticPr fontId="3" type="noConversion"/>
  </si>
  <si>
    <t>승이사530</t>
    <phoneticPr fontId="3" type="noConversion"/>
  </si>
  <si>
    <t>경주  560</t>
    <phoneticPr fontId="3" type="noConversion"/>
  </si>
  <si>
    <t>향천 530</t>
    <phoneticPr fontId="3" type="noConversion"/>
  </si>
  <si>
    <t>4월 27일~28일</t>
    <phoneticPr fontId="3" type="noConversion"/>
  </si>
  <si>
    <t>승이사530</t>
    <phoneticPr fontId="3" type="noConversion"/>
  </si>
  <si>
    <t>경주  560</t>
    <phoneticPr fontId="3" type="noConversion"/>
  </si>
  <si>
    <t>&lt;바이더&gt;</t>
    <phoneticPr fontId="3" type="noConversion"/>
  </si>
  <si>
    <t>17년 1월 30일</t>
    <phoneticPr fontId="3" type="noConversion"/>
  </si>
  <si>
    <t>17년 9월 30일</t>
    <phoneticPr fontId="3" type="noConversion"/>
  </si>
  <si>
    <t>17년 7월 13일</t>
    <phoneticPr fontId="3" type="noConversion"/>
  </si>
  <si>
    <t>17년 7월 25일</t>
    <phoneticPr fontId="3" type="noConversion"/>
  </si>
  <si>
    <t>17년 1월 5일</t>
    <phoneticPr fontId="3" type="noConversion"/>
  </si>
  <si>
    <t>17년 10월 13일</t>
    <phoneticPr fontId="3" type="noConversion"/>
  </si>
  <si>
    <t>~</t>
    <phoneticPr fontId="3" type="noConversion"/>
  </si>
  <si>
    <t>18년 3월 16일</t>
    <phoneticPr fontId="3" type="noConversion"/>
  </si>
  <si>
    <t>18년 6월 24일</t>
    <phoneticPr fontId="3" type="noConversion"/>
  </si>
  <si>
    <t>18년 3월 19일</t>
    <phoneticPr fontId="3" type="noConversion"/>
  </si>
  <si>
    <t>&lt; K 7 &gt;</t>
    <phoneticPr fontId="3" type="noConversion"/>
  </si>
  <si>
    <t>17년 10월 19일</t>
    <phoneticPr fontId="3" type="noConversion"/>
  </si>
  <si>
    <t>동서)맥스웰블루엣200ml</t>
    <phoneticPr fontId="3" type="noConversion"/>
  </si>
  <si>
    <t>공급자</t>
  </si>
  <si>
    <t>등록번호</t>
  </si>
  <si>
    <t>107-81-35250</t>
  </si>
  <si>
    <t>&lt;16년 4월 거래명세표 &gt;</t>
    <phoneticPr fontId="29" type="noConversion"/>
  </si>
  <si>
    <t>상      호</t>
  </si>
  <si>
    <t>롯데로지스틱스㈜</t>
  </si>
  <si>
    <t>대      표</t>
  </si>
  <si>
    <t>이재현</t>
  </si>
  <si>
    <t>소  재 지</t>
  </si>
  <si>
    <t>서울특별시 중구 봉래동1가 48-3</t>
  </si>
  <si>
    <t>업태및종목</t>
  </si>
  <si>
    <t>도소매. 물류관리 컨설팅</t>
  </si>
  <si>
    <t>출고
(낱개)</t>
    <phoneticPr fontId="29" type="noConversion"/>
  </si>
  <si>
    <t xml:space="preserve">
공급
단가
</t>
    <phoneticPr fontId="3" type="noConversion"/>
  </si>
  <si>
    <t>공급가</t>
    <phoneticPr fontId="3" type="noConversion"/>
  </si>
  <si>
    <t xml:space="preserve">
장려금</t>
    <phoneticPr fontId="3" type="noConversion"/>
  </si>
  <si>
    <t>(개당
장려금)</t>
    <phoneticPr fontId="3" type="noConversion"/>
  </si>
  <si>
    <t>센터</t>
    <phoneticPr fontId="29" type="noConversion"/>
  </si>
  <si>
    <t>픽업
일자</t>
    <phoneticPr fontId="29" type="noConversion"/>
  </si>
  <si>
    <t>시간</t>
    <phoneticPr fontId="29" type="noConversion"/>
  </si>
  <si>
    <t>구성</t>
    <phoneticPr fontId="29" type="noConversion"/>
  </si>
  <si>
    <t>K언양</t>
    <phoneticPr fontId="29" type="noConversion"/>
  </si>
  <si>
    <t>B경인</t>
    <phoneticPr fontId="29" type="noConversion"/>
  </si>
  <si>
    <t>대구</t>
    <phoneticPr fontId="29" type="noConversion"/>
  </si>
  <si>
    <t>과세</t>
    <phoneticPr fontId="29" type="noConversion"/>
  </si>
  <si>
    <t>K원주</t>
    <phoneticPr fontId="29" type="noConversion"/>
  </si>
  <si>
    <t>실픽업일 5월 3일</t>
    <phoneticPr fontId="29" type="noConversion"/>
  </si>
  <si>
    <t>실픽업일 5월 4일</t>
    <phoneticPr fontId="29" type="noConversion"/>
  </si>
  <si>
    <t>양주</t>
    <phoneticPr fontId="29" type="noConversion"/>
  </si>
  <si>
    <t>210382</t>
    <phoneticPr fontId="29" type="noConversion"/>
  </si>
  <si>
    <t>B세종</t>
    <phoneticPr fontId="29" type="noConversion"/>
  </si>
  <si>
    <t>서이천</t>
    <phoneticPr fontId="29" type="noConversion"/>
  </si>
  <si>
    <t>K경인</t>
    <phoneticPr fontId="29" type="noConversion"/>
  </si>
  <si>
    <t>8801062331970</t>
  </si>
  <si>
    <t>5000 스카치세가지 317g</t>
  </si>
  <si>
    <t>직송</t>
    <phoneticPr fontId="29" type="noConversion"/>
  </si>
  <si>
    <t>8801062332090</t>
  </si>
  <si>
    <t>5000 애니타임 밀크</t>
  </si>
  <si>
    <t>8801062214792</t>
  </si>
  <si>
    <t>5000 자일리톨 용기 오리지날_87g</t>
  </si>
  <si>
    <t>8801062221974</t>
  </si>
  <si>
    <t>1000 비타C박스(C형용기)</t>
  </si>
  <si>
    <t>8801062247035</t>
  </si>
  <si>
    <t>1200 빠다코코낫</t>
  </si>
  <si>
    <t>8801062247134</t>
  </si>
  <si>
    <t>1200 롯데샌드(오리지널)</t>
  </si>
  <si>
    <t>8801062247196</t>
  </si>
  <si>
    <t>1200 롯데샌드(깜뜨)</t>
  </si>
  <si>
    <t>8801062248230</t>
  </si>
  <si>
    <t>1200 하비스트 고소한맛</t>
  </si>
  <si>
    <t>8801062248278</t>
  </si>
  <si>
    <t>1200 하비스트 오리지널</t>
  </si>
  <si>
    <t>8801062521524</t>
  </si>
  <si>
    <t>1400 웰빙 야채레시피 83g</t>
  </si>
  <si>
    <t>8801062248773</t>
  </si>
  <si>
    <t>3600 애플쨈쿠키</t>
  </si>
  <si>
    <t>8801062273317</t>
  </si>
  <si>
    <t>6000 크림몽쉘</t>
  </si>
  <si>
    <t>8801062273416</t>
  </si>
  <si>
    <t>명가찰떡파이(186G,6봉)</t>
  </si>
  <si>
    <t>8801062279791</t>
  </si>
  <si>
    <t>3200 갸또화이트(120g)</t>
  </si>
  <si>
    <t>8801062279814</t>
  </si>
  <si>
    <t>5300 갸또화이트(200g)</t>
  </si>
  <si>
    <t>8801062279838</t>
  </si>
  <si>
    <t>3200 갸또쇼콜라(120g)</t>
  </si>
  <si>
    <t>8801062279852</t>
  </si>
  <si>
    <t>5300 갸또쇼콜라(200g)</t>
  </si>
  <si>
    <t>8801062318810</t>
  </si>
  <si>
    <t>자일리톨 알파 오리지날 리필 5000</t>
  </si>
  <si>
    <t>8801062332076</t>
  </si>
  <si>
    <t xml:space="preserve">3000 애니타임 밀크 100g (용기) </t>
  </si>
  <si>
    <t>8801062333776</t>
  </si>
  <si>
    <t>2000 폭신폭신 말랑카우</t>
  </si>
  <si>
    <t>8801062334247</t>
  </si>
  <si>
    <t>5000 말랑카우 밀크 158g(8봉)</t>
  </si>
  <si>
    <t>8801062334278</t>
  </si>
  <si>
    <t>2000 폭신폭신 말랑카우 딸기</t>
  </si>
  <si>
    <t>8801062334285</t>
  </si>
  <si>
    <t>5000 말랑카우 딸기 158g(8봉)</t>
  </si>
  <si>
    <t>8801062334735</t>
  </si>
  <si>
    <t>1000 팜온더로드 딸기큐브젤리</t>
  </si>
  <si>
    <t>8801062334766</t>
  </si>
  <si>
    <t>1000 팜온더로드 블루베리스노우젤리</t>
  </si>
  <si>
    <t>8801062335183</t>
  </si>
  <si>
    <t>1000 팜온더로드 감귤퐁당젤리</t>
  </si>
  <si>
    <t>8801062335404</t>
  </si>
  <si>
    <t>2000 말랑카우 바나나</t>
  </si>
  <si>
    <t>8801062335459</t>
  </si>
  <si>
    <t>1000 팜온더로드 토마토 탱글 젤리</t>
  </si>
  <si>
    <t>8801062515493</t>
  </si>
  <si>
    <t>2000 씨리얼컵89g</t>
  </si>
  <si>
    <t>8801062516858</t>
  </si>
  <si>
    <t>2000 칸쵸컵95g</t>
  </si>
  <si>
    <t>8801062518050</t>
  </si>
  <si>
    <t>1200 제크 오리지날(100g)</t>
  </si>
  <si>
    <t>8801062518074</t>
  </si>
  <si>
    <t>3600 제크 오리지날(300g)</t>
  </si>
  <si>
    <t>8801062518210</t>
  </si>
  <si>
    <t>1000 칸쵸54g</t>
  </si>
  <si>
    <t>8801062518470</t>
  </si>
  <si>
    <t>3600 딸기쿠키(230g)</t>
  </si>
  <si>
    <t>8801062521081</t>
  </si>
  <si>
    <t>2500 팜온더로드 초코코</t>
  </si>
  <si>
    <t>8801062521265</t>
  </si>
  <si>
    <t>1200 와플메이트48g</t>
  </si>
  <si>
    <t>8801062640966</t>
  </si>
  <si>
    <t>4000 팜온더로드 레드벨벳</t>
  </si>
  <si>
    <t>8801062640980</t>
  </si>
  <si>
    <t>4000 팜온더로드 옐로시폰</t>
  </si>
  <si>
    <t>8801062637621</t>
  </si>
  <si>
    <t>1200 아몬드빼빼로(32g)</t>
  </si>
  <si>
    <t>8801062640645</t>
  </si>
  <si>
    <t>1200 누드 빼빼로(43g)</t>
  </si>
  <si>
    <t>8801062276059</t>
  </si>
  <si>
    <t>3000 가나 프리미엄 밀크</t>
  </si>
  <si>
    <t>8801062276035</t>
  </si>
  <si>
    <t>3000 가나 프리미엄 블랙</t>
  </si>
  <si>
    <t>8801062633692</t>
  </si>
  <si>
    <t>3000 드림카카오56% (86g)</t>
  </si>
  <si>
    <t>8801062633715</t>
  </si>
  <si>
    <t>3000 드림카카오72% (86g)</t>
  </si>
  <si>
    <t>8801062634354</t>
  </si>
  <si>
    <t>3000 아몬드초코볼 70g(2layer)</t>
  </si>
  <si>
    <t>8801062247158</t>
  </si>
  <si>
    <t>3600 롯데샌드(오리지널)</t>
  </si>
  <si>
    <t>8801062324484</t>
  </si>
  <si>
    <t>2500 사랑방선물 187g</t>
  </si>
  <si>
    <t>8801062643042</t>
  </si>
  <si>
    <t>4000 팜온더로드 까망치즈타르트 133g</t>
  </si>
  <si>
    <t>8801062332014</t>
  </si>
  <si>
    <t>2000 스카치아몬드 90g</t>
  </si>
  <si>
    <t>8801062643790</t>
  </si>
  <si>
    <t>롯데)몽쉘바나나360g</t>
  </si>
  <si>
    <t>8801062521036</t>
  </si>
  <si>
    <t>6000 카스타드 오리지날276g</t>
  </si>
  <si>
    <t>8801062521012</t>
  </si>
  <si>
    <t>6000 카스타드 모닝밀264g</t>
  </si>
  <si>
    <t>8801062521029</t>
  </si>
  <si>
    <t>6000 카스타드 스위트골드252g</t>
  </si>
  <si>
    <t>8801062640805</t>
  </si>
  <si>
    <t>3000 더블 크런치바 3본</t>
  </si>
  <si>
    <t>8801062335626</t>
  </si>
  <si>
    <t>5000 애니타임자두복숭아185g</t>
  </si>
  <si>
    <t>8801062331758</t>
  </si>
  <si>
    <t>5000 목캔디 허브 BUD新(274g)</t>
  </si>
  <si>
    <t>8801062331796</t>
  </si>
  <si>
    <t>5000 목캔디 믹스베리 BUD新(274g)</t>
  </si>
  <si>
    <t>8801062320950</t>
  </si>
  <si>
    <t>5000 자일리톨 리필기획 오리지날_112g</t>
  </si>
  <si>
    <t>8801062312498</t>
  </si>
  <si>
    <t>자일리톨알파 리필기획 오리지날5000</t>
  </si>
  <si>
    <t>8801062320974</t>
  </si>
  <si>
    <t>5000 자일리톨 리필기획 핑크민트_112g</t>
  </si>
  <si>
    <t>8801062320998</t>
  </si>
  <si>
    <t>5000 자일리톨 리필기획 아이스민트_112g</t>
  </si>
  <si>
    <t>8801062323487</t>
  </si>
  <si>
    <t>5000 자일리톨 쿨러쉬 트윈리필 90g</t>
  </si>
  <si>
    <t>8801062335411</t>
  </si>
  <si>
    <t>5000 말랑카우 바나나</t>
  </si>
  <si>
    <t>8801062641406</t>
  </si>
  <si>
    <t>2500 팜온더로드 크랜베리 초코볼</t>
  </si>
  <si>
    <t>8801062332236</t>
  </si>
  <si>
    <t>5000 청포도BUD298g(과즙12%)</t>
  </si>
  <si>
    <t>6000 마가렛트(342g)</t>
  </si>
  <si>
    <t>8801062518517</t>
  </si>
  <si>
    <t>6000 마가렛트 초코맘 (342g)</t>
  </si>
  <si>
    <t>6000 카카오몽쉘</t>
  </si>
  <si>
    <t>8801062215799</t>
  </si>
  <si>
    <t>5000 자일리톨 용기 핑크민트_87g</t>
  </si>
  <si>
    <t>8801062311170</t>
  </si>
  <si>
    <t>자일리톨알파_60용기_오리지날(4볼)</t>
  </si>
  <si>
    <t>8801062331673</t>
  </si>
  <si>
    <t>700 목캔디 허브 新(38g)</t>
  </si>
  <si>
    <t>8801062331772</t>
  </si>
  <si>
    <t>700 목캔디 믹스베리 新(38g)</t>
  </si>
  <si>
    <t>8801062331819</t>
  </si>
  <si>
    <t>700 목캔디 아이스민트 新(38g)</t>
  </si>
  <si>
    <t>8801062332212</t>
  </si>
  <si>
    <t>2000 청포도119g(과즙12%)</t>
  </si>
  <si>
    <t>8801062332410</t>
  </si>
  <si>
    <t>700 짱셔요후르츠 (43g)</t>
  </si>
  <si>
    <t>8801062332434</t>
  </si>
  <si>
    <t>700 짱셔요콜라40g(신)</t>
  </si>
  <si>
    <t>8801062333257</t>
  </si>
  <si>
    <t>700 목캔디 레몬민트 38g</t>
  </si>
  <si>
    <t>8801062385423</t>
  </si>
  <si>
    <t>1500 꼬깔콘 허니버터맛 66G(봉)</t>
  </si>
  <si>
    <t>8801062518159</t>
  </si>
  <si>
    <t>1000 씨리얼42g</t>
  </si>
  <si>
    <t>8801062521241</t>
  </si>
  <si>
    <t>3000 엄마손파이127g</t>
  </si>
  <si>
    <t>8801062247059</t>
  </si>
  <si>
    <t>3600 빠다코코낫</t>
  </si>
  <si>
    <t>8801062335701</t>
  </si>
  <si>
    <t>700 블링블링 보석캔디</t>
  </si>
  <si>
    <t>8801062239399</t>
  </si>
  <si>
    <t>3000 롤리팝 165g</t>
  </si>
  <si>
    <t>8801062518319</t>
  </si>
  <si>
    <t>8801062273355</t>
  </si>
  <si>
    <t>팔도)비빔면(계산서총계)</t>
    <phoneticPr fontId="29" type="noConversion"/>
  </si>
  <si>
    <t>30일 계산서 합계</t>
    <phoneticPr fontId="29" type="noConversion"/>
  </si>
  <si>
    <t>삼양)삼양라면(계산서총계)</t>
    <phoneticPr fontId="29" type="noConversion"/>
  </si>
  <si>
    <t>실공급합계
(Box)</t>
    <phoneticPr fontId="3" type="noConversion"/>
  </si>
  <si>
    <t>실공급합계
(EA)</t>
    <phoneticPr fontId="3" type="noConversion"/>
  </si>
  <si>
    <t>팔도)비빔면(실공급 총계)</t>
    <phoneticPr fontId="29" type="noConversion"/>
  </si>
  <si>
    <t>삼양)삼양라면(실공급 총계)</t>
    <phoneticPr fontId="29" type="noConversion"/>
  </si>
  <si>
    <t>3월 과입금액=</t>
    <phoneticPr fontId="29" type="noConversion"/>
  </si>
  <si>
    <t>실공급
단가(개당)</t>
    <phoneticPr fontId="3" type="noConversion"/>
  </si>
  <si>
    <t>실공급
단가(BOX)</t>
    <phoneticPr fontId="3" type="noConversion"/>
  </si>
  <si>
    <t>팔도)비빔면</t>
    <phoneticPr fontId="29" type="noConversion"/>
  </si>
  <si>
    <t>삼양)삼양라면</t>
    <phoneticPr fontId="29" type="noConversion"/>
  </si>
  <si>
    <t>2016-04-27</t>
  </si>
  <si>
    <t>2016-04-29</t>
  </si>
  <si>
    <t>total=</t>
    <phoneticPr fontId="29" type="noConversion"/>
  </si>
  <si>
    <t>4월 미수액=</t>
    <phoneticPr fontId="29" type="noConversion"/>
  </si>
  <si>
    <t>4월 과입금액=</t>
    <phoneticPr fontId="29" type="noConversion"/>
  </si>
  <si>
    <t>■ LLC(대전)_ 롯데제과 4월 1차 발주</t>
    <phoneticPr fontId="3" type="noConversion"/>
  </si>
  <si>
    <t>바코드</t>
    <phoneticPr fontId="3" type="noConversion"/>
  </si>
  <si>
    <t>매가</t>
    <phoneticPr fontId="3" type="noConversion"/>
  </si>
  <si>
    <t>주문</t>
    <phoneticPr fontId="3" type="noConversion"/>
  </si>
  <si>
    <t>이익액</t>
    <phoneticPr fontId="3" type="noConversion"/>
  </si>
  <si>
    <t>유통
기한</t>
    <phoneticPr fontId="3" type="noConversion"/>
  </si>
  <si>
    <t>비 고</t>
    <phoneticPr fontId="3" type="noConversion"/>
  </si>
  <si>
    <t>(vat포함)</t>
    <phoneticPr fontId="3" type="noConversion"/>
  </si>
  <si>
    <t>8801062214778</t>
  </si>
  <si>
    <t>3000 자일리톨 용기 오리지날_51g</t>
  </si>
  <si>
    <t>1000 비타C박스(C형용기)</t>
    <phoneticPr fontId="3" type="noConversion"/>
  </si>
  <si>
    <t>8801062247431</t>
  </si>
  <si>
    <t>2400 칙촉오리지널</t>
  </si>
  <si>
    <t>1200 하비스트 고소한맛</t>
    <phoneticPr fontId="3" type="noConversion"/>
  </si>
  <si>
    <t>1200 하비스트 오리지널</t>
    <phoneticPr fontId="3" type="noConversion"/>
  </si>
  <si>
    <t>8801062273294</t>
  </si>
  <si>
    <t>3000 크림몽쉘</t>
    <phoneticPr fontId="3" type="noConversion"/>
  </si>
  <si>
    <t>6000 크림몽쉘</t>
    <phoneticPr fontId="3" type="noConversion"/>
  </si>
  <si>
    <t>8801062273331</t>
  </si>
  <si>
    <t>3000 카카오몽쉘</t>
    <phoneticPr fontId="3" type="noConversion"/>
  </si>
  <si>
    <t>8801062278053</t>
  </si>
  <si>
    <t>1000 가나초코바 아몬드 (45g)</t>
    <phoneticPr fontId="3" type="noConversion"/>
  </si>
  <si>
    <t>8801062289936</t>
  </si>
  <si>
    <t>1500 치토스 바베큐맛(15봉)</t>
    <phoneticPr fontId="3" type="noConversion"/>
  </si>
  <si>
    <t>8801062315352</t>
  </si>
  <si>
    <t>5000 자일리톨 리필 오리지날_97g</t>
  </si>
  <si>
    <t>8801062318216</t>
  </si>
  <si>
    <t>1000 아라비카커피 26g</t>
  </si>
  <si>
    <t>8801062318414</t>
  </si>
  <si>
    <t>1000 자일리톨 판 오리지날_23g</t>
  </si>
  <si>
    <t>8801062318490</t>
  </si>
  <si>
    <t>1000 자일리톨 코팅 오리지날_16g</t>
  </si>
  <si>
    <t>8801062318513</t>
  </si>
  <si>
    <t>1000 자일리톨 코팅 핑크민트_16g</t>
  </si>
  <si>
    <t>8801062318537</t>
  </si>
  <si>
    <t>1000 자일리톨 코팅 아이스민트_16g</t>
  </si>
  <si>
    <t>8801062318551</t>
  </si>
  <si>
    <t>1000 자일리톨 F</t>
  </si>
  <si>
    <t>8801062319138</t>
  </si>
  <si>
    <t>1000 이브로즈 26g</t>
  </si>
  <si>
    <t>8801062319411</t>
  </si>
  <si>
    <t>1000 자일리톨 판 퍼플베리_23g</t>
  </si>
  <si>
    <t>8801062320639</t>
  </si>
  <si>
    <t>1000 쥬시후레쉬 26g</t>
  </si>
  <si>
    <t>8801062320653</t>
  </si>
  <si>
    <t>1000 스피아민트 26g</t>
  </si>
  <si>
    <t>8801062320813</t>
  </si>
  <si>
    <t>자일리톨판 W 1000</t>
    <phoneticPr fontId="3" type="noConversion"/>
  </si>
  <si>
    <t>8801062320837</t>
  </si>
  <si>
    <t>왓따 복숭아 500</t>
  </si>
  <si>
    <t>8801062321773</t>
  </si>
  <si>
    <t>500 왓따 콜라 23g</t>
  </si>
  <si>
    <t>8801062322497</t>
  </si>
  <si>
    <t>1000 자일리톨 스위티베리23g</t>
  </si>
  <si>
    <t>8801062323159</t>
  </si>
  <si>
    <t>1000 후라보노 오리지날 (9매)</t>
  </si>
  <si>
    <t>8801062323173</t>
  </si>
  <si>
    <t>1000 후라보노 레이디 (9매)</t>
  </si>
  <si>
    <t>8801062323265</t>
  </si>
  <si>
    <t>500 왓따 짱셔요</t>
  </si>
  <si>
    <t>8801062323289</t>
  </si>
  <si>
    <t>500 왓따 딸바 쉐이크</t>
  </si>
  <si>
    <t>8801062323500</t>
  </si>
  <si>
    <t>1500 ID 클린뷰 클리어민트</t>
  </si>
  <si>
    <t>8801062323524</t>
  </si>
  <si>
    <t>1500 ID 클린뷰 후레쉬민트</t>
  </si>
  <si>
    <t>8801062323685</t>
  </si>
  <si>
    <t>1200 아이디 자일리톨 화이트</t>
  </si>
  <si>
    <t>8801062323708</t>
  </si>
  <si>
    <t>1200 아이디 자일리톨 케어</t>
  </si>
  <si>
    <t>8801062323784</t>
  </si>
  <si>
    <t>500 왓따 블루에이드</t>
  </si>
  <si>
    <t>8801062331932</t>
  </si>
  <si>
    <t>2000 스카치세가지 126g</t>
  </si>
  <si>
    <t>8801062332052</t>
  </si>
  <si>
    <t>2000 애니타임 밀크 74g</t>
  </si>
  <si>
    <t xml:space="preserve">3000 애니타임 밀크 100g (용기) </t>
    <phoneticPr fontId="3" type="noConversion"/>
  </si>
  <si>
    <t>2000 청포도119g(과즙12%)</t>
    <phoneticPr fontId="3" type="noConversion"/>
  </si>
  <si>
    <t>700 짱셔요콜라40g(신)</t>
    <phoneticPr fontId="3" type="noConversion"/>
  </si>
  <si>
    <t>8801062334087</t>
  </si>
  <si>
    <t>3500 아이스브레이커스 쿨민트</t>
  </si>
  <si>
    <t>8801062334100</t>
  </si>
  <si>
    <t>3500 아이스브레이커스 베리</t>
  </si>
  <si>
    <t>8801062334124</t>
  </si>
  <si>
    <t>3500 아이스브레이커스 워터멜론 &amp; 레몬에이드</t>
  </si>
  <si>
    <t>5000 말랑카우 딸기 158g(8봉)</t>
    <phoneticPr fontId="3" type="noConversion"/>
  </si>
  <si>
    <t>8801062340354</t>
  </si>
  <si>
    <t>3600 웰빙 야채크래커</t>
  </si>
  <si>
    <t>8801062380015</t>
  </si>
  <si>
    <t>1500 치토스 매콤달콤</t>
  </si>
  <si>
    <t>8801062380114</t>
  </si>
  <si>
    <t>1500 꼬깔콘 해바라기 고소한맛</t>
  </si>
  <si>
    <t>8801062380213</t>
  </si>
  <si>
    <t>1500 꼬깔콘 해바라기 군옥수수맛</t>
  </si>
  <si>
    <t>8801062381814</t>
  </si>
  <si>
    <t>1500 도리토스 나쵸치즈(15봉)</t>
  </si>
  <si>
    <t>8801062381937</t>
  </si>
  <si>
    <t>1500 꼬깔콘매콤달콤</t>
  </si>
  <si>
    <t>8801062382712</t>
  </si>
  <si>
    <t>1200 쌀로별 오리지널 62g</t>
  </si>
  <si>
    <t>8801062384464</t>
  </si>
  <si>
    <t>1500 레이즈 클래식 60g</t>
    <phoneticPr fontId="3" type="noConversion"/>
  </si>
  <si>
    <t>8801062385102</t>
  </si>
  <si>
    <t>1500 도리토스 쿨렌치</t>
  </si>
  <si>
    <t>8801062385201</t>
  </si>
  <si>
    <t>1500 꿀먹은 감자칩</t>
  </si>
  <si>
    <t>8801062385287</t>
  </si>
  <si>
    <t>1500 도리토스 허니칠리</t>
  </si>
  <si>
    <t>8801062385386</t>
  </si>
  <si>
    <t>1500 치토스 허니치즈</t>
  </si>
  <si>
    <t>8801062385409</t>
  </si>
  <si>
    <t>1500 허니브레드 칩</t>
  </si>
  <si>
    <t>2000 씨리얼컵89g</t>
    <phoneticPr fontId="3" type="noConversion"/>
  </si>
  <si>
    <t>2000 칸쵸컵95g</t>
    <phoneticPr fontId="3" type="noConversion"/>
  </si>
  <si>
    <t>8801062518098</t>
  </si>
  <si>
    <t>600 제크 오리지날(50g)</t>
  </si>
  <si>
    <t>1000 씨리얼42g</t>
    <phoneticPr fontId="3" type="noConversion"/>
  </si>
  <si>
    <t>8801062518173</t>
  </si>
  <si>
    <t>1000 초코칩 쿠키 69g(국제)</t>
  </si>
  <si>
    <t>1000 칸쵸54g</t>
    <phoneticPr fontId="3" type="noConversion"/>
  </si>
  <si>
    <t>8801062518258</t>
  </si>
  <si>
    <t>3000 카스타드(138g)</t>
  </si>
  <si>
    <t>8801062518296</t>
  </si>
  <si>
    <t>4000 마가렛트(228g)</t>
  </si>
  <si>
    <t>8801062518494</t>
  </si>
  <si>
    <t>4000 마가렛트 초코맘(228g)</t>
  </si>
  <si>
    <t>8801062518593</t>
  </si>
  <si>
    <t>1000 야채크래커(69g)</t>
  </si>
  <si>
    <t>8801062520817</t>
  </si>
  <si>
    <t>1000 칙촉 the big 캐럿케잌넛츠 33g</t>
  </si>
  <si>
    <t>8801062521173</t>
  </si>
  <si>
    <t>1000 포켓팩 딸기샌드(55g)</t>
    <phoneticPr fontId="3" type="noConversion"/>
  </si>
  <si>
    <t>8801062521197</t>
  </si>
  <si>
    <t>1000 포켓팩 치즈샌드(43g)</t>
    <phoneticPr fontId="3" type="noConversion"/>
  </si>
  <si>
    <t>3000 엄마손파이127g</t>
    <phoneticPr fontId="3" type="noConversion"/>
  </si>
  <si>
    <t>1200 와플메이트48g</t>
    <phoneticPr fontId="3" type="noConversion"/>
  </si>
  <si>
    <t>8801062521272</t>
  </si>
  <si>
    <t>3600 와플메이트144g</t>
    <phoneticPr fontId="3" type="noConversion"/>
  </si>
  <si>
    <t>8801062606528</t>
  </si>
  <si>
    <t>5000 졸음번쩍껌</t>
  </si>
  <si>
    <t>8801062629138</t>
  </si>
  <si>
    <t>1200 해바라기(30g)</t>
  </si>
  <si>
    <t>8801062634415</t>
  </si>
  <si>
    <t>2400 빈츠</t>
    <phoneticPr fontId="3" type="noConversion"/>
  </si>
  <si>
    <t>8801062637997</t>
  </si>
  <si>
    <t>1200 크런키화이트쿠키 (34g)</t>
    <phoneticPr fontId="3" type="noConversion"/>
  </si>
  <si>
    <t>8801062637560</t>
  </si>
  <si>
    <t xml:space="preserve">1200 초코(오리지널)빼빼로 46g </t>
    <phoneticPr fontId="3" type="noConversion"/>
  </si>
  <si>
    <t>12개월</t>
  </si>
  <si>
    <t>8801062641253</t>
  </si>
  <si>
    <t>1200 다크빼빼로(46g)</t>
  </si>
  <si>
    <t>8801062641260</t>
  </si>
  <si>
    <t>1200 초코쿠키 빼빼로 32g</t>
    <phoneticPr fontId="3" type="noConversion"/>
  </si>
  <si>
    <t>8801062641482</t>
  </si>
  <si>
    <t>1200 스키니 빼빼로 36g</t>
    <phoneticPr fontId="3" type="noConversion"/>
  </si>
  <si>
    <t>8801062641444</t>
  </si>
  <si>
    <t>1200 블루베리요커트 빼빼로 43g</t>
    <phoneticPr fontId="3" type="noConversion"/>
  </si>
  <si>
    <t>8801062637720</t>
  </si>
  <si>
    <t xml:space="preserve">1200 땅콩 빼빼로 36g </t>
    <phoneticPr fontId="3" type="noConversion"/>
  </si>
  <si>
    <t>8801062637201</t>
  </si>
  <si>
    <t>500 크런키초코바 (21g)</t>
  </si>
  <si>
    <t>8개월</t>
  </si>
  <si>
    <t>8801062636884</t>
  </si>
  <si>
    <t>1000 가나 마일드</t>
  </si>
  <si>
    <t>8801062640782</t>
  </si>
  <si>
    <t>1000 크런키 더블크런치바</t>
  </si>
  <si>
    <t>8801062628476</t>
  </si>
  <si>
    <t>1000 판크런키 (34g)(crunky 초코)</t>
    <phoneticPr fontId="3" type="noConversion"/>
  </si>
  <si>
    <t>8801062628773</t>
  </si>
  <si>
    <t>1000 가나초코바 땅콩 (50g)</t>
    <phoneticPr fontId="3" type="noConversion"/>
  </si>
  <si>
    <t>8801062642595</t>
  </si>
  <si>
    <t>1200 크런키 초코쿠키 45g</t>
  </si>
  <si>
    <t>8801062629978</t>
  </si>
  <si>
    <t>2000 ABC초코(65g)</t>
  </si>
  <si>
    <t>8801062636822</t>
  </si>
  <si>
    <t>2000 가나 마일드</t>
  </si>
  <si>
    <t>8801062636846</t>
  </si>
  <si>
    <t>2000 가나 밀크</t>
  </si>
  <si>
    <t>8801062636860</t>
  </si>
  <si>
    <t>2000 가나 블랙</t>
  </si>
  <si>
    <t>8801062634330</t>
  </si>
  <si>
    <t>2000 아몬드초코볼 46g(2layer)</t>
  </si>
  <si>
    <t>8801062640829</t>
  </si>
  <si>
    <t>2400 빅크런키</t>
  </si>
  <si>
    <t>8801062631070</t>
  </si>
  <si>
    <t>2500 가나 골드라벨(판)</t>
  </si>
  <si>
    <t>8801062633456</t>
  </si>
  <si>
    <t>2500 크런키볼(76g)</t>
  </si>
  <si>
    <t>3000 아몬드초코볼 70g(2layer)</t>
    <phoneticPr fontId="3" type="noConversion"/>
  </si>
  <si>
    <t>8801062631094</t>
  </si>
  <si>
    <t>3000 롯데가나마일드(중량변경,110g)</t>
    <phoneticPr fontId="3" type="noConversion"/>
  </si>
  <si>
    <t>8801062629992</t>
  </si>
  <si>
    <t>6000 ABC초코(200g)</t>
  </si>
  <si>
    <t>8801062222438</t>
  </si>
  <si>
    <t>1500 전화놀이</t>
  </si>
  <si>
    <t>2500 사랑방선물 187g</t>
    <phoneticPr fontId="3" type="noConversion"/>
  </si>
  <si>
    <t>8801062382811</t>
  </si>
  <si>
    <t>1500 오잉</t>
    <phoneticPr fontId="3" type="noConversion"/>
  </si>
  <si>
    <t>8801062380350</t>
  </si>
  <si>
    <t>500 미니치토스 불고기</t>
    <phoneticPr fontId="3" type="noConversion"/>
  </si>
  <si>
    <t>8801062335350</t>
  </si>
  <si>
    <t>500 쫀쫀이 청포도</t>
    <phoneticPr fontId="3" type="noConversion"/>
  </si>
  <si>
    <t>8801062335336</t>
  </si>
  <si>
    <t xml:space="preserve">500 쫀쫀이 콜라 </t>
    <phoneticPr fontId="3" type="noConversion"/>
  </si>
  <si>
    <t>700 블링블링 보석캔디</t>
    <phoneticPr fontId="3" type="noConversion"/>
  </si>
  <si>
    <t>4000 팜온더로드 까망치즈타르트 133g</t>
    <phoneticPr fontId="3" type="noConversion"/>
  </si>
  <si>
    <t>2000 스카치아몬드 90g</t>
    <phoneticPr fontId="3" type="noConversion"/>
  </si>
  <si>
    <t>3000 롤리팝 165g</t>
    <phoneticPr fontId="3" type="noConversion"/>
  </si>
  <si>
    <t>8801062239375</t>
  </si>
  <si>
    <t>14000 롤리팝 용기 (70입)</t>
    <phoneticPr fontId="3" type="noConversion"/>
  </si>
  <si>
    <t>8801062316137</t>
  </si>
  <si>
    <t xml:space="preserve">1200 아이디 믹스베리 25g </t>
    <phoneticPr fontId="3" type="noConversion"/>
  </si>
  <si>
    <t>8801062319572</t>
  </si>
  <si>
    <t xml:space="preserve">500 왓따 사과 23g </t>
    <phoneticPr fontId="3" type="noConversion"/>
  </si>
  <si>
    <t>8801062385270</t>
  </si>
  <si>
    <t>2500 초코는 새우편 72g</t>
    <phoneticPr fontId="3" type="noConversion"/>
  </si>
  <si>
    <t>8801062334254</t>
  </si>
  <si>
    <t xml:space="preserve">1000 미니로봇 </t>
  </si>
  <si>
    <t>-</t>
    <phoneticPr fontId="3" type="noConversion"/>
  </si>
  <si>
    <t>6000 카스타드 스위트골드252g</t>
    <phoneticPr fontId="3" type="noConversion"/>
  </si>
  <si>
    <t>3000 더블 크런치바 3본</t>
    <phoneticPr fontId="3" type="noConversion"/>
  </si>
  <si>
    <t>5000 애니타임자두복숭아185g</t>
    <phoneticPr fontId="3" type="noConversion"/>
  </si>
  <si>
    <t>6000 몽쉘 초코&amp;바나나 384g</t>
  </si>
  <si>
    <t>일시공급중단</t>
    <phoneticPr fontId="3" type="noConversion"/>
  </si>
  <si>
    <t>5000 청포도BUD298g(과즙12%)</t>
    <phoneticPr fontId="3" type="noConversion"/>
  </si>
  <si>
    <t>6000 카카오몽쉘</t>
    <phoneticPr fontId="3" type="noConversion"/>
  </si>
  <si>
    <t>오뚜기)3분쇠고기짜장200g</t>
    <phoneticPr fontId="3" type="noConversion"/>
  </si>
  <si>
    <t>동서)맥스웰오리지날200ml</t>
    <phoneticPr fontId="3" type="noConversion"/>
  </si>
  <si>
    <t>경주</t>
    <phoneticPr fontId="3" type="noConversion"/>
  </si>
  <si>
    <t>.</t>
    <phoneticPr fontId="3" type="noConversion"/>
  </si>
  <si>
    <t>5월 11일 기준</t>
    <phoneticPr fontId="3" type="noConversion"/>
  </si>
  <si>
    <t>완료</t>
    <phoneticPr fontId="3" type="noConversion"/>
  </si>
  <si>
    <t>13일</t>
    <phoneticPr fontId="3" type="noConversion"/>
  </si>
  <si>
    <t>임</t>
    <phoneticPr fontId="3" type="noConversion"/>
  </si>
  <si>
    <t>입금</t>
    <phoneticPr fontId="3" type="noConversion"/>
  </si>
  <si>
    <t xml:space="preserve">HC </t>
    <phoneticPr fontId="3" type="noConversion"/>
  </si>
  <si>
    <t>향천</t>
    <phoneticPr fontId="3" type="noConversion"/>
  </si>
  <si>
    <t>CJ직송</t>
    <phoneticPr fontId="3" type="noConversion"/>
  </si>
  <si>
    <t>4월 작업물량 용차비  1,100,000원</t>
    <phoneticPr fontId="3" type="noConversion"/>
  </si>
  <si>
    <t>CJ)흑설탕1kg</t>
    <phoneticPr fontId="3" type="noConversion"/>
  </si>
  <si>
    <t>17일</t>
    <phoneticPr fontId="3" type="noConversion"/>
  </si>
  <si>
    <t>배송</t>
    <phoneticPr fontId="3" type="noConversion"/>
  </si>
  <si>
    <t>대한물류(오뚜기밥 갈때)</t>
    <phoneticPr fontId="3" type="noConversion"/>
  </si>
  <si>
    <t>LLC--&gt;향천</t>
    <phoneticPr fontId="3" type="noConversion"/>
  </si>
  <si>
    <t>원주(K+B)</t>
  </si>
  <si>
    <t>언양(K+B)</t>
  </si>
  <si>
    <t>경인(K+B)</t>
  </si>
  <si>
    <t>세종(K+B)</t>
  </si>
  <si>
    <t>올마켓 _대신</t>
    <phoneticPr fontId="3" type="noConversion"/>
  </si>
  <si>
    <t>구성이고</t>
    <phoneticPr fontId="3" type="noConversion"/>
  </si>
  <si>
    <t>향천 차로 픽업(영신)</t>
    <phoneticPr fontId="3" type="noConversion"/>
  </si>
  <si>
    <t>향천(스프라이트랑 같이) 수요일</t>
    <phoneticPr fontId="3" type="noConversion"/>
  </si>
  <si>
    <t>올마켓---&gt;향천</t>
    <phoneticPr fontId="3" type="noConversion"/>
  </si>
  <si>
    <t>경주 _오뚜기밥 갈때</t>
    <phoneticPr fontId="3" type="noConversion"/>
  </si>
  <si>
    <t>성남</t>
    <phoneticPr fontId="3" type="noConversion"/>
  </si>
  <si>
    <t>양주</t>
    <phoneticPr fontId="3" type="noConversion"/>
  </si>
  <si>
    <t>구성</t>
    <phoneticPr fontId="3" type="noConversion"/>
  </si>
  <si>
    <t>서이천</t>
    <phoneticPr fontId="3" type="noConversion"/>
  </si>
  <si>
    <t>광주</t>
    <phoneticPr fontId="3" type="noConversion"/>
  </si>
  <si>
    <t>오뚜기참치빅캔 1880G</t>
    <phoneticPr fontId="3" type="noConversion"/>
  </si>
  <si>
    <t>23일</t>
    <phoneticPr fontId="3" type="noConversion"/>
  </si>
  <si>
    <t>CJ)하얀설탕1kg</t>
    <phoneticPr fontId="3" type="noConversion"/>
  </si>
  <si>
    <t>CJ)갈색설탕1kg</t>
    <phoneticPr fontId="3" type="noConversion"/>
  </si>
  <si>
    <t>26일</t>
    <phoneticPr fontId="3" type="noConversion"/>
  </si>
  <si>
    <t>오뚜기라면사리 110G</t>
    <phoneticPr fontId="3" type="noConversion"/>
  </si>
  <si>
    <t>LLC</t>
    <phoneticPr fontId="3" type="noConversion"/>
  </si>
  <si>
    <t>얘경)스파크5kg카톤(가루)</t>
    <phoneticPr fontId="3" type="noConversion"/>
  </si>
  <si>
    <t>얘경)스파크5.5kg리필(가루)</t>
    <phoneticPr fontId="3" type="noConversion"/>
  </si>
  <si>
    <t>오뚜기진라면(매11P+순1P)</t>
    <phoneticPr fontId="3" type="noConversion"/>
  </si>
  <si>
    <t>공급
일자</t>
    <phoneticPr fontId="3" type="noConversion"/>
  </si>
  <si>
    <t>EA</t>
    <phoneticPr fontId="3" type="noConversion"/>
  </si>
  <si>
    <t>공급수량</t>
    <phoneticPr fontId="3" type="noConversion"/>
  </si>
  <si>
    <t>공급원가</t>
    <phoneticPr fontId="3" type="noConversion"/>
  </si>
  <si>
    <t>세금계산서</t>
    <phoneticPr fontId="3" type="noConversion"/>
  </si>
  <si>
    <t>장려금</t>
    <phoneticPr fontId="3" type="noConversion"/>
  </si>
  <si>
    <t>영신</t>
    <phoneticPr fontId="3" type="noConversion"/>
  </si>
  <si>
    <t>향천</t>
    <phoneticPr fontId="3" type="noConversion"/>
  </si>
  <si>
    <t>경주</t>
    <phoneticPr fontId="3" type="noConversion"/>
  </si>
  <si>
    <t>자차</t>
    <phoneticPr fontId="3" type="noConversion"/>
  </si>
  <si>
    <t>구분</t>
    <phoneticPr fontId="3" type="noConversion"/>
  </si>
  <si>
    <t>오</t>
    <phoneticPr fontId="3" type="noConversion"/>
  </si>
  <si>
    <t>월별</t>
    <phoneticPr fontId="3" type="noConversion"/>
  </si>
  <si>
    <t>입수</t>
    <phoneticPr fontId="3" type="noConversion"/>
  </si>
  <si>
    <t>입금액</t>
    <phoneticPr fontId="3" type="noConversion"/>
  </si>
  <si>
    <t>6월</t>
    <phoneticPr fontId="3" type="noConversion"/>
  </si>
  <si>
    <t>8일</t>
    <phoneticPr fontId="3" type="noConversion"/>
  </si>
  <si>
    <t>O</t>
    <phoneticPr fontId="3" type="noConversion"/>
  </si>
  <si>
    <t>오</t>
    <phoneticPr fontId="3" type="noConversion"/>
  </si>
  <si>
    <t>임</t>
    <phoneticPr fontId="3" type="noConversion"/>
  </si>
  <si>
    <t>오뚜기밥</t>
    <phoneticPr fontId="3" type="noConversion"/>
  </si>
  <si>
    <t>부가세</t>
    <phoneticPr fontId="3" type="noConversion"/>
  </si>
  <si>
    <t>차량비용</t>
    <phoneticPr fontId="3" type="noConversion"/>
  </si>
  <si>
    <t>영업이익</t>
    <phoneticPr fontId="3" type="noConversion"/>
  </si>
  <si>
    <t>직접</t>
    <phoneticPr fontId="3" type="noConversion"/>
  </si>
  <si>
    <t>6월</t>
    <phoneticPr fontId="3" type="noConversion"/>
  </si>
  <si>
    <t>용차</t>
    <phoneticPr fontId="3" type="noConversion"/>
  </si>
  <si>
    <t>매출 이익</t>
    <phoneticPr fontId="3" type="noConversion"/>
  </si>
  <si>
    <r>
      <t>판매가</t>
    </r>
    <r>
      <rPr>
        <sz val="11"/>
        <rFont val="맑은 고딕"/>
        <family val="3"/>
        <charset val="129"/>
        <scheme val="minor"/>
      </rPr>
      <t xml:space="preserve"> </t>
    </r>
    <r>
      <rPr>
        <sz val="9"/>
        <rFont val="맑은 고딕"/>
        <family val="3"/>
        <charset val="129"/>
        <scheme val="minor"/>
      </rPr>
      <t>(VAT포함)</t>
    </r>
    <phoneticPr fontId="3" type="noConversion"/>
  </si>
  <si>
    <t>세금계산서</t>
    <phoneticPr fontId="3" type="noConversion"/>
  </si>
  <si>
    <t>EA</t>
    <phoneticPr fontId="3" type="noConversion"/>
  </si>
  <si>
    <t>BOX</t>
    <phoneticPr fontId="3" type="noConversion"/>
  </si>
  <si>
    <t>공급가액</t>
    <phoneticPr fontId="3" type="noConversion"/>
  </si>
  <si>
    <t>부가세</t>
    <phoneticPr fontId="3" type="noConversion"/>
  </si>
  <si>
    <t>물류비계산서</t>
    <phoneticPr fontId="3" type="noConversion"/>
  </si>
  <si>
    <t>물류비</t>
    <phoneticPr fontId="3" type="noConversion"/>
  </si>
  <si>
    <t>※소득세</t>
    <phoneticPr fontId="3" type="noConversion"/>
  </si>
  <si>
    <t>비   고</t>
    <phoneticPr fontId="3" type="noConversion"/>
  </si>
  <si>
    <t>검
수</t>
    <phoneticPr fontId="3" type="noConversion"/>
  </si>
  <si>
    <t xml:space="preserve">  공급가액</t>
    <phoneticPr fontId="3" type="noConversion"/>
  </si>
  <si>
    <t xml:space="preserve">  부가세</t>
    <phoneticPr fontId="3" type="noConversion"/>
  </si>
  <si>
    <r>
      <t>매입가</t>
    </r>
    <r>
      <rPr>
        <sz val="9"/>
        <rFont val="맑은 고딕"/>
        <family val="3"/>
        <charset val="129"/>
        <scheme val="minor"/>
      </rPr>
      <t>(입금액 기준)</t>
    </r>
    <phoneticPr fontId="3" type="noConversion"/>
  </si>
  <si>
    <t>매입주체</t>
    <phoneticPr fontId="3" type="noConversion"/>
  </si>
  <si>
    <t>판매
주체</t>
    <phoneticPr fontId="3" type="noConversion"/>
  </si>
  <si>
    <t>평화</t>
    <phoneticPr fontId="3" type="noConversion"/>
  </si>
  <si>
    <t>평화</t>
    <phoneticPr fontId="3" type="noConversion"/>
  </si>
  <si>
    <t>지니</t>
    <phoneticPr fontId="3" type="noConversion"/>
  </si>
  <si>
    <t>영신</t>
    <phoneticPr fontId="3" type="noConversion"/>
  </si>
  <si>
    <t>향천</t>
    <phoneticPr fontId="3" type="noConversion"/>
  </si>
  <si>
    <t>경주</t>
    <phoneticPr fontId="3" type="noConversion"/>
  </si>
  <si>
    <t>미정</t>
    <phoneticPr fontId="3" type="noConversion"/>
  </si>
  <si>
    <t>OT</t>
    <phoneticPr fontId="3" type="noConversion"/>
  </si>
  <si>
    <t>14일</t>
    <phoneticPr fontId="3" type="noConversion"/>
  </si>
  <si>
    <t>14일</t>
    <phoneticPr fontId="3" type="noConversion"/>
  </si>
  <si>
    <t>오리온)초코파이바나나444g</t>
    <phoneticPr fontId="3" type="noConversion"/>
  </si>
  <si>
    <t>채원</t>
    <phoneticPr fontId="3" type="noConversion"/>
  </si>
  <si>
    <t>15일</t>
    <phoneticPr fontId="3" type="noConversion"/>
  </si>
  <si>
    <t>현금</t>
    <phoneticPr fontId="3" type="noConversion"/>
  </si>
  <si>
    <t>16일</t>
    <phoneticPr fontId="3" type="noConversion"/>
  </si>
  <si>
    <t>17일</t>
  </si>
  <si>
    <t>한국C</t>
    <phoneticPr fontId="3" type="noConversion"/>
  </si>
  <si>
    <t>18일</t>
  </si>
  <si>
    <t>대경</t>
    <phoneticPr fontId="3" type="noConversion"/>
  </si>
  <si>
    <t>21일</t>
    <phoneticPr fontId="3" type="noConversion"/>
  </si>
  <si>
    <t>21일</t>
    <phoneticPr fontId="3" type="noConversion"/>
  </si>
  <si>
    <t>22일</t>
    <phoneticPr fontId="3" type="noConversion"/>
  </si>
  <si>
    <t>23일</t>
    <phoneticPr fontId="3" type="noConversion"/>
  </si>
  <si>
    <t>24일</t>
    <phoneticPr fontId="3" type="noConversion"/>
  </si>
  <si>
    <t>24일</t>
    <phoneticPr fontId="3" type="noConversion"/>
  </si>
  <si>
    <t>개당</t>
    <phoneticPr fontId="3" type="noConversion"/>
  </si>
  <si>
    <t>중앙</t>
    <phoneticPr fontId="3" type="noConversion"/>
  </si>
  <si>
    <t>코니</t>
    <phoneticPr fontId="3" type="noConversion"/>
  </si>
  <si>
    <t>려 청아/함빛</t>
    <phoneticPr fontId="3" type="noConversion"/>
  </si>
  <si>
    <t>중앙</t>
    <phoneticPr fontId="3" type="noConversion"/>
  </si>
  <si>
    <t>오뚜기)진짬뽕(4입)</t>
  </si>
  <si>
    <t>대리점</t>
    <phoneticPr fontId="3" type="noConversion"/>
  </si>
  <si>
    <t>도매</t>
    <phoneticPr fontId="3" type="noConversion"/>
  </si>
  <si>
    <t>률(%)</t>
    <phoneticPr fontId="3" type="noConversion"/>
  </si>
  <si>
    <t>18일</t>
    <phoneticPr fontId="3" type="noConversion"/>
  </si>
  <si>
    <t>20일</t>
    <phoneticPr fontId="3" type="noConversion"/>
  </si>
  <si>
    <t>24일</t>
    <phoneticPr fontId="3" type="noConversion"/>
  </si>
  <si>
    <t>BOX단가</t>
    <phoneticPr fontId="3" type="noConversion"/>
  </si>
  <si>
    <t>센터</t>
    <phoneticPr fontId="3" type="noConversion"/>
  </si>
  <si>
    <t>서이천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</si>
  <si>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</si>
  <si>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</si>
  <si>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</si>
  <si>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언양</t>
    <phoneticPr fontId="3" type="noConversion"/>
  </si>
  <si>
    <t>구성</t>
    <phoneticPr fontId="3" type="noConversion"/>
  </si>
  <si>
    <t>미정</t>
    <phoneticPr fontId="3" type="noConversion"/>
  </si>
  <si>
    <t>21일</t>
    <phoneticPr fontId="3" type="noConversion"/>
  </si>
  <si>
    <t>24일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</si>
  <si>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</si>
  <si>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</si>
  <si>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</si>
  <si>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서이천</t>
    <phoneticPr fontId="3" type="noConversion"/>
  </si>
  <si>
    <t>구성</t>
    <phoneticPr fontId="3" type="noConversion"/>
  </si>
  <si>
    <t>미정</t>
    <phoneticPr fontId="3" type="noConversion"/>
  </si>
  <si>
    <t>양산</t>
    <phoneticPr fontId="3" type="noConversion"/>
  </si>
  <si>
    <t>언양</t>
    <phoneticPr fontId="3" type="noConversion"/>
  </si>
  <si>
    <t>픽업</t>
    <phoneticPr fontId="3" type="noConversion"/>
  </si>
  <si>
    <t>팔도)짜장면(4입)</t>
  </si>
  <si>
    <t>CJ)해찬들우리쌀고추장사각500g</t>
  </si>
  <si>
    <t>CJ)해찬들쌈장170g</t>
  </si>
  <si>
    <t>CJ)해찬들초고추장170g</t>
  </si>
  <si>
    <t>10일</t>
    <phoneticPr fontId="3" type="noConversion"/>
  </si>
  <si>
    <t>향천</t>
    <phoneticPr fontId="3" type="noConversion"/>
  </si>
  <si>
    <t>자차</t>
    <phoneticPr fontId="3" type="noConversion"/>
  </si>
  <si>
    <t>칠성)핫식스250ml</t>
  </si>
  <si>
    <t>해태)구론산오리지날150ml</t>
  </si>
  <si>
    <t>해태)구론산홍삼연탄150ml</t>
  </si>
  <si>
    <t>코카)씨그램(라임)350ml</t>
  </si>
  <si>
    <t>코카)씨그램(레몬)350ml</t>
  </si>
  <si>
    <t>임</t>
    <phoneticPr fontId="3" type="noConversion"/>
  </si>
  <si>
    <t>아모레)려청아딥클렌징샴푸</t>
    <phoneticPr fontId="3" type="noConversion"/>
  </si>
  <si>
    <t>아모레)려청아딥클렌징린스</t>
    <phoneticPr fontId="3" type="noConversion"/>
  </si>
  <si>
    <t>아모레)려함빛극손상샴푸</t>
    <phoneticPr fontId="3" type="noConversion"/>
  </si>
  <si>
    <t>아모레)려함빛극손상린스</t>
    <phoneticPr fontId="3" type="noConversion"/>
  </si>
  <si>
    <t>코니</t>
    <phoneticPr fontId="3" type="noConversion"/>
  </si>
  <si>
    <t>미정</t>
    <phoneticPr fontId="3" type="noConversion"/>
  </si>
  <si>
    <t>비빔면</t>
    <phoneticPr fontId="3" type="noConversion"/>
  </si>
  <si>
    <t>둥근햇반</t>
    <phoneticPr fontId="3" type="noConversion"/>
  </si>
  <si>
    <t>초코파이바나나</t>
    <phoneticPr fontId="3" type="noConversion"/>
  </si>
  <si>
    <t>※ LLC 미확정 상품</t>
    <phoneticPr fontId="3" type="noConversion"/>
  </si>
  <si>
    <t>입금
유무</t>
    <phoneticPr fontId="3" type="noConversion"/>
  </si>
  <si>
    <t>(세금계-장려금)</t>
    <phoneticPr fontId="3" type="noConversion"/>
  </si>
  <si>
    <t>입금증</t>
    <phoneticPr fontId="3" type="noConversion"/>
  </si>
  <si>
    <t>LLC → A.M.K</t>
    <phoneticPr fontId="3" type="noConversion"/>
  </si>
  <si>
    <t>입금액기준</t>
    <phoneticPr fontId="3" type="noConversion"/>
  </si>
  <si>
    <t>오뚜기진라면매운40멀티</t>
  </si>
  <si>
    <t>오뚜기진라면순한40멀티</t>
  </si>
  <si>
    <t>판매액
(수금액)</t>
    <phoneticPr fontId="3" type="noConversion"/>
  </si>
  <si>
    <t>CJ하얀설탕3kg</t>
    <phoneticPr fontId="3" type="noConversion"/>
  </si>
  <si>
    <t>3일</t>
    <phoneticPr fontId="3" type="noConversion"/>
  </si>
  <si>
    <t>CJ)스팸200g기획(4+2)</t>
    <phoneticPr fontId="3" type="noConversion"/>
  </si>
  <si>
    <t>동원자연산골뱅이400g</t>
    <phoneticPr fontId="3" type="noConversion"/>
  </si>
  <si>
    <t>아름</t>
    <phoneticPr fontId="3" type="noConversion"/>
  </si>
  <si>
    <t>오뚜기참치빅캔 1.88kg</t>
    <phoneticPr fontId="3" type="noConversion"/>
  </si>
  <si>
    <t>무한</t>
    <phoneticPr fontId="3" type="noConversion"/>
  </si>
  <si>
    <t>영신</t>
    <phoneticPr fontId="3" type="noConversion"/>
  </si>
  <si>
    <t>8일</t>
    <phoneticPr fontId="3" type="noConversion"/>
  </si>
  <si>
    <t>13일</t>
    <phoneticPr fontId="3" type="noConversion"/>
  </si>
  <si>
    <t>CJ갈색설탕3kg</t>
    <phoneticPr fontId="3" type="noConversion"/>
  </si>
  <si>
    <t>삼양)갈색설탕15kg</t>
  </si>
  <si>
    <t>삼양)하얀설탕15kg</t>
  </si>
  <si>
    <t>삼양)하얀설탕3kg</t>
  </si>
  <si>
    <t xml:space="preserve"> </t>
    <phoneticPr fontId="3" type="noConversion"/>
  </si>
  <si>
    <t>17일</t>
    <phoneticPr fontId="3" type="noConversion"/>
  </si>
  <si>
    <t>17일</t>
    <phoneticPr fontId="3" type="noConversion"/>
  </si>
  <si>
    <t>오뚜기라면사리 110G</t>
  </si>
  <si>
    <t>9일</t>
    <phoneticPr fontId="3" type="noConversion"/>
  </si>
  <si>
    <t>오뚜기치킨튀김가루1kg</t>
    <phoneticPr fontId="3" type="noConversion"/>
  </si>
  <si>
    <t>오뚜기허니머스터드소스2kg</t>
    <phoneticPr fontId="3" type="noConversion"/>
  </si>
  <si>
    <t>대한</t>
    <phoneticPr fontId="3" type="noConversion"/>
  </si>
  <si>
    <t>LLC</t>
    <phoneticPr fontId="3" type="noConversion"/>
  </si>
  <si>
    <t>6월</t>
    <phoneticPr fontId="3" type="noConversion"/>
  </si>
  <si>
    <t>.</t>
    <phoneticPr fontId="3" type="noConversion"/>
  </si>
  <si>
    <t>LLC 6월 마감 매입 물량</t>
    <phoneticPr fontId="3" type="noConversion"/>
  </si>
  <si>
    <t>향천(HC) 6월 마감 매입 물량</t>
    <phoneticPr fontId="3" type="noConversion"/>
  </si>
  <si>
    <t>직매입 6월 마감 매입 물량</t>
    <phoneticPr fontId="3" type="noConversion"/>
  </si>
  <si>
    <t>기타업체 6월 마감 매입 물량</t>
    <phoneticPr fontId="3" type="noConversion"/>
  </si>
  <si>
    <t>30일</t>
    <phoneticPr fontId="3" type="noConversion"/>
  </si>
  <si>
    <t>미정</t>
    <phoneticPr fontId="3" type="noConversion"/>
  </si>
  <si>
    <t>뉴메가부탄28입</t>
  </si>
  <si>
    <t>진주햄냉동방과후핫도그(1000g)</t>
  </si>
  <si>
    <t>맥스부탄28입</t>
  </si>
  <si>
    <t>동원마일드참치</t>
  </si>
  <si>
    <t>진주햄천하장사Q500</t>
  </si>
  <si>
    <t>대륙부탄28입</t>
  </si>
  <si>
    <t>오뚜기맛있는새우볶음밥(용기)</t>
  </si>
  <si>
    <t>백설쇠고기다시다</t>
  </si>
  <si>
    <t>오뚜기옛날참기름</t>
  </si>
  <si>
    <t>이츠웰식용유</t>
  </si>
  <si>
    <t>동원살코기참치</t>
  </si>
  <si>
    <t>무궁화브라이트</t>
  </si>
  <si>
    <t>지원</t>
    <phoneticPr fontId="3" type="noConversion"/>
  </si>
  <si>
    <t>합계</t>
    <phoneticPr fontId="3" type="noConversion"/>
  </si>
  <si>
    <t>CJ하얀설탕3kg</t>
  </si>
  <si>
    <t>CJ)흑설탕1kg</t>
  </si>
  <si>
    <t>태양(평화)</t>
    <phoneticPr fontId="3" type="noConversion"/>
  </si>
  <si>
    <t>재상</t>
    <phoneticPr fontId="3" type="noConversion"/>
  </si>
  <si>
    <t>미정</t>
    <phoneticPr fontId="3" type="noConversion"/>
  </si>
  <si>
    <t>25일</t>
    <phoneticPr fontId="3" type="noConversion"/>
  </si>
  <si>
    <t>25일</t>
    <phoneticPr fontId="3" type="noConversion"/>
  </si>
  <si>
    <t>25일</t>
    <phoneticPr fontId="3" type="noConversion"/>
  </si>
  <si>
    <t>CJ갈색설탕15kg</t>
    <phoneticPr fontId="3" type="noConversion"/>
  </si>
  <si>
    <t>삼양)갈색설탕15kg</t>
    <phoneticPr fontId="3" type="noConversion"/>
  </si>
  <si>
    <t>삼양)갈색설탕3kg</t>
    <phoneticPr fontId="3" type="noConversion"/>
  </si>
  <si>
    <t>ㄴ</t>
    <phoneticPr fontId="3" type="noConversion"/>
  </si>
  <si>
    <t>8월</t>
    <phoneticPr fontId="3" type="noConversion"/>
  </si>
  <si>
    <t>지니</t>
    <phoneticPr fontId="3" type="noConversion"/>
  </si>
  <si>
    <t>양주</t>
  </si>
  <si>
    <t>에이치</t>
    <phoneticPr fontId="3" type="noConversion"/>
  </si>
  <si>
    <t>7월</t>
    <phoneticPr fontId="3" type="noConversion"/>
  </si>
  <si>
    <t>서이천</t>
  </si>
  <si>
    <t>B경인</t>
  </si>
  <si>
    <t>K원주</t>
  </si>
  <si>
    <t>K울산</t>
  </si>
  <si>
    <t>K세종</t>
  </si>
  <si>
    <t>B울산</t>
  </si>
  <si>
    <t>K경인</t>
  </si>
  <si>
    <t>B세종</t>
  </si>
  <si>
    <t>동녘</t>
    <phoneticPr fontId="3" type="noConversion"/>
  </si>
  <si>
    <t>태양</t>
    <phoneticPr fontId="3" type="noConversion"/>
  </si>
  <si>
    <t>동우</t>
    <phoneticPr fontId="3" type="noConversion"/>
  </si>
  <si>
    <t>OT</t>
    <phoneticPr fontId="3" type="noConversion"/>
  </si>
  <si>
    <t>오리온초코파이</t>
    <phoneticPr fontId="3" type="noConversion"/>
  </si>
  <si>
    <t>진짬뽕</t>
    <phoneticPr fontId="3" type="noConversion"/>
  </si>
  <si>
    <t>팔도짜장면</t>
    <phoneticPr fontId="3" type="noConversion"/>
  </si>
  <si>
    <t>아모레)려 청아딥클렌징 린스(특판)</t>
  </si>
  <si>
    <t>아모레)려 함빛 극손상 린스(특판)</t>
  </si>
  <si>
    <t>중앙</t>
    <phoneticPr fontId="3" type="noConversion"/>
  </si>
  <si>
    <t>매일)킨더조이(보이)</t>
  </si>
  <si>
    <t>매일)킨더조이(걸)</t>
  </si>
  <si>
    <t>유한)좋은느낌울트라날개소18P</t>
  </si>
  <si>
    <t>유한)좋은느낌울트라날개중18P</t>
  </si>
  <si>
    <t>유한)좋은느낌울트라날개대16P</t>
  </si>
  <si>
    <t>현대)미에로화이바100ml</t>
  </si>
  <si>
    <t>재호</t>
    <phoneticPr fontId="3" type="noConversion"/>
  </si>
  <si>
    <t>호림</t>
    <phoneticPr fontId="3" type="noConversion"/>
  </si>
  <si>
    <t>현대</t>
    <phoneticPr fontId="3" type="noConversion"/>
  </si>
  <si>
    <t>현대</t>
    <phoneticPr fontId="3" type="noConversion"/>
  </si>
  <si>
    <t>9월</t>
    <phoneticPr fontId="3" type="noConversion"/>
  </si>
  <si>
    <t>채원</t>
    <phoneticPr fontId="3" type="noConversion"/>
  </si>
  <si>
    <t>화성</t>
    <phoneticPr fontId="3" type="noConversion"/>
  </si>
  <si>
    <t>오뚜기옛날당면1KG</t>
    <phoneticPr fontId="3" type="noConversion"/>
  </si>
  <si>
    <t>오뚜기옛날당면500G</t>
    <phoneticPr fontId="3" type="noConversion"/>
  </si>
  <si>
    <t>롯데</t>
    <phoneticPr fontId="3" type="noConversion"/>
  </si>
  <si>
    <t>H</t>
    <phoneticPr fontId="3" type="noConversion"/>
  </si>
  <si>
    <t>오뚜기살코기참치1.88</t>
    <phoneticPr fontId="3" type="noConversion"/>
  </si>
  <si>
    <t>중구오뚜기</t>
    <phoneticPr fontId="3" type="noConversion"/>
  </si>
  <si>
    <t>CJ하얀설탕</t>
  </si>
  <si>
    <t>삼양하얀설탕</t>
  </si>
  <si>
    <t>동원자연산골뱅이</t>
  </si>
  <si>
    <t>삼양갈색설탕</t>
  </si>
  <si>
    <t>곰표내고향국수</t>
  </si>
  <si>
    <t>해표태양초고추장</t>
  </si>
  <si>
    <t>동원김치찌개용참치</t>
  </si>
  <si>
    <t>삼양볶음간짬뽕멀티40입</t>
  </si>
  <si>
    <t>오뚜기옛날사골곰탕</t>
  </si>
  <si>
    <t>오뚜기옛날육개장</t>
  </si>
  <si>
    <t>오뚜기오동통면40멀티</t>
  </si>
  <si>
    <t>오뚜기살코기참치1.88</t>
    <phoneticPr fontId="3" type="noConversion"/>
  </si>
  <si>
    <t>삼성사</t>
    <phoneticPr fontId="3" type="noConversion"/>
  </si>
  <si>
    <t>향천</t>
    <phoneticPr fontId="3" type="noConversion"/>
  </si>
  <si>
    <t>중앙</t>
    <phoneticPr fontId="3" type="noConversion"/>
  </si>
  <si>
    <t>오뚜기치킨튀김가루1KG</t>
    <phoneticPr fontId="3" type="noConversion"/>
  </si>
  <si>
    <t>오뚜기허니머스터드소스2KG</t>
    <phoneticPr fontId="3" type="noConversion"/>
  </si>
  <si>
    <t>5/30</t>
    <phoneticPr fontId="3" type="noConversion"/>
  </si>
  <si>
    <t>오뚜기진짬뽕32멀티</t>
  </si>
  <si>
    <t>롯데핫식스오리지날</t>
  </si>
  <si>
    <t>티오피마스터</t>
  </si>
  <si>
    <t>티오피스위트아메리카노</t>
  </si>
  <si>
    <t>코카지코</t>
  </si>
  <si>
    <t>농심보글보글부대찌게32입</t>
  </si>
  <si>
    <t>삼양라면멀티40입</t>
  </si>
  <si>
    <t>오뚜기3분쇠고기짜장</t>
  </si>
  <si>
    <t>오뚜기3분쇠고기카레</t>
  </si>
  <si>
    <t>CJ하얀설탕</t>
    <phoneticPr fontId="3" type="noConversion"/>
  </si>
  <si>
    <t>오뚜기3분쇠고기카레</t>
    <phoneticPr fontId="3" type="noConversion"/>
  </si>
  <si>
    <t>오뚜기3분쇠고기짜장</t>
    <phoneticPr fontId="3" type="noConversion"/>
  </si>
  <si>
    <t>삼양라면멀티40입</t>
    <phoneticPr fontId="3" type="noConversion"/>
  </si>
  <si>
    <t>농심보글보글부대찌게32입</t>
    <phoneticPr fontId="3" type="noConversion"/>
  </si>
  <si>
    <t>코카지코</t>
    <phoneticPr fontId="3" type="noConversion"/>
  </si>
  <si>
    <t>롯데게토레이캔</t>
    <phoneticPr fontId="3" type="noConversion"/>
  </si>
  <si>
    <t>정식품베지밀B검은콩병</t>
    <phoneticPr fontId="3" type="noConversion"/>
  </si>
  <si>
    <t>지니</t>
    <phoneticPr fontId="3" type="noConversion"/>
  </si>
  <si>
    <t>향천</t>
    <phoneticPr fontId="3" type="noConversion"/>
  </si>
  <si>
    <t>중앙</t>
    <phoneticPr fontId="3" type="noConversion"/>
  </si>
  <si>
    <t>중앙</t>
    <phoneticPr fontId="3" type="noConversion"/>
  </si>
  <si>
    <t>태양</t>
    <phoneticPr fontId="3" type="noConversion"/>
  </si>
  <si>
    <t>일흥</t>
    <phoneticPr fontId="3" type="noConversion"/>
  </si>
  <si>
    <t>페레로로쉐T3</t>
    <phoneticPr fontId="3" type="noConversion"/>
  </si>
  <si>
    <t>페레로로쉐T5</t>
    <phoneticPr fontId="3" type="noConversion"/>
  </si>
  <si>
    <t>오뚜기밥3+1기획24입</t>
  </si>
  <si>
    <t>경주</t>
    <phoneticPr fontId="3" type="noConversion"/>
  </si>
  <si>
    <t>에이치씨</t>
    <phoneticPr fontId="3" type="noConversion"/>
  </si>
  <si>
    <t>동원양반전복죽</t>
  </si>
  <si>
    <t>세종</t>
    <phoneticPr fontId="3" type="noConversion"/>
  </si>
  <si>
    <t>경인</t>
    <phoneticPr fontId="3" type="noConversion"/>
  </si>
  <si>
    <t>백설쇠고기다시다골드</t>
  </si>
  <si>
    <t>농심신라면5+1멀티48입</t>
  </si>
  <si>
    <t>팔도왕뚜껑18입</t>
  </si>
  <si>
    <t>팔도김치왕뚜껑18입</t>
  </si>
  <si>
    <t>팔도짬뽕왕뚜껑18입</t>
  </si>
  <si>
    <t>농심4250얼큰한너구리멀티40입</t>
  </si>
  <si>
    <t>농심4500짜파게티멀티40입</t>
  </si>
  <si>
    <t>농심안성탕면멀티40입</t>
  </si>
  <si>
    <t>농심4500오징어짬뽕멀티40입</t>
  </si>
  <si>
    <t>한국씨엔에스</t>
  </si>
  <si>
    <t>무한</t>
    <phoneticPr fontId="3" type="noConversion"/>
  </si>
  <si>
    <t>평화</t>
    <phoneticPr fontId="3" type="noConversion"/>
  </si>
  <si>
    <t>울산</t>
    <phoneticPr fontId="3" type="noConversion"/>
  </si>
  <si>
    <t>농심3900신라면멀티40입</t>
  </si>
  <si>
    <t>농심780신라면30입</t>
  </si>
  <si>
    <t>칸타타오리지날</t>
  </si>
  <si>
    <t>칸타타프리미엄라떼</t>
  </si>
  <si>
    <t>칠성잔치집식혜</t>
  </si>
  <si>
    <t>동서레드불에너지</t>
  </si>
  <si>
    <t>오뚜기컵누들매콤한맛(120kcal)</t>
  </si>
  <si>
    <t>오뚜기밥3+1기획24입</t>
    <phoneticPr fontId="3" type="noConversion"/>
  </si>
  <si>
    <t>팔도김치왕뚜껑18입</t>
    <phoneticPr fontId="3" type="noConversion"/>
  </si>
  <si>
    <t>팔도짬뽕왕뚜껑18입</t>
    <phoneticPr fontId="3" type="noConversion"/>
  </si>
  <si>
    <t>팔도왕뚜껑18입</t>
    <phoneticPr fontId="3" type="noConversion"/>
  </si>
  <si>
    <t>고티카스위트아메리카노</t>
  </si>
  <si>
    <t>조지아고티카아로마블랙</t>
  </si>
  <si>
    <t>토레타</t>
  </si>
  <si>
    <t>컵반고추장나물비빔밥</t>
  </si>
  <si>
    <t>컵반강된장보리비빔밥</t>
  </si>
  <si>
    <t>삼양불닭볶음면멀티40입</t>
  </si>
  <si>
    <t>둥근햇반3번들기획36입</t>
  </si>
  <si>
    <t>농심700멘토스푸르티24입</t>
  </si>
  <si>
    <t>CJ특선N2호세트</t>
  </si>
  <si>
    <t>(국산)동방이온물엿</t>
  </si>
  <si>
    <t>백설스팸스위트1호</t>
  </si>
  <si>
    <t>스팸8k호선물세트</t>
  </si>
  <si>
    <t>오뚜기참깨라면12큰컵</t>
  </si>
  <si>
    <t>동원리챔6호</t>
  </si>
  <si>
    <t>프링글스치즈맛</t>
  </si>
  <si>
    <t>삼호메밀국수</t>
  </si>
  <si>
    <t>곰표와플파이믹스</t>
  </si>
  <si>
    <t>5000스카치세가지맛</t>
  </si>
  <si>
    <t>오뚜기참깨라면5+1기획48입</t>
  </si>
  <si>
    <t>스팸8호선물세트</t>
  </si>
  <si>
    <t>진주햄냉동포차김말이</t>
  </si>
  <si>
    <t>오뚜기스낵면40멀티</t>
  </si>
  <si>
    <t>해표식용유</t>
  </si>
  <si>
    <t>농심1050육개장큰사발16입</t>
  </si>
  <si>
    <t>농심1050튀김우동큰사발16입</t>
  </si>
  <si>
    <t>농심1050새우탕큰사발16입</t>
  </si>
  <si>
    <t>농심1050김치큰사발16입</t>
  </si>
  <si>
    <t>농심800김치사발면24입</t>
  </si>
  <si>
    <t>농심1050신라면큰사발16입</t>
  </si>
  <si>
    <t>농심1050짜파게티큰사발16입</t>
  </si>
  <si>
    <t>농심1050우육탕큰사발16입</t>
  </si>
  <si>
    <t>오뚜기부대찌게멀티32입</t>
  </si>
  <si>
    <t>CJ갈색설탕</t>
  </si>
  <si>
    <t>백설부침가루</t>
  </si>
  <si>
    <t>백설튀김가루</t>
  </si>
  <si>
    <t>CJ흑설탕</t>
  </si>
  <si>
    <t>장보고유자차</t>
  </si>
  <si>
    <t>청정원NH3호세트</t>
  </si>
  <si>
    <t>청정원고급유3호세트</t>
  </si>
  <si>
    <t>청정원팜고급유NH1호</t>
  </si>
  <si>
    <t>스팸12호선물세트</t>
  </si>
  <si>
    <t>천안</t>
    <phoneticPr fontId="3" type="noConversion"/>
  </si>
  <si>
    <t>대한</t>
    <phoneticPr fontId="3" type="noConversion"/>
  </si>
  <si>
    <t>광주</t>
    <phoneticPr fontId="3" type="noConversion"/>
  </si>
  <si>
    <t>광주</t>
    <phoneticPr fontId="3" type="noConversion"/>
  </si>
  <si>
    <t>양주,구성</t>
    <phoneticPr fontId="3" type="noConversion"/>
  </si>
  <si>
    <t>서이천,경인,세종</t>
    <phoneticPr fontId="3" type="noConversion"/>
  </si>
  <si>
    <t>좋은느낌울날중</t>
  </si>
  <si>
    <t>현금</t>
    <phoneticPr fontId="3" type="noConversion"/>
  </si>
  <si>
    <t>■ A.M.K 소매마감 자료</t>
    <phoneticPr fontId="3" type="noConversion"/>
  </si>
  <si>
    <t>평화</t>
    <phoneticPr fontId="3" type="noConversion"/>
  </si>
  <si>
    <t>인삼한뿌리</t>
  </si>
  <si>
    <t>홍삼한뿌리</t>
  </si>
  <si>
    <t>흑삼한뿌리</t>
  </si>
  <si>
    <t>좋은느낌울날소</t>
  </si>
  <si>
    <t>좋은느낌울날대</t>
  </si>
  <si>
    <t>오뚜기옛날당면</t>
  </si>
  <si>
    <t>임</t>
    <phoneticPr fontId="3" type="noConversion"/>
  </si>
  <si>
    <t>용차</t>
    <phoneticPr fontId="3" type="noConversion"/>
  </si>
  <si>
    <t>오</t>
    <phoneticPr fontId="3" type="noConversion"/>
  </si>
  <si>
    <t>계</t>
    <phoneticPr fontId="3" type="noConversion"/>
  </si>
  <si>
    <t>용차</t>
  </si>
  <si>
    <t>오</t>
  </si>
  <si>
    <t>임</t>
  </si>
  <si>
    <t>미에로화이바</t>
  </si>
  <si>
    <t>백설식용유5호세트</t>
  </si>
  <si>
    <t>스팸고급유7호세트</t>
  </si>
  <si>
    <t>스팸6호세트</t>
  </si>
  <si>
    <t>양산</t>
  </si>
  <si>
    <t>서이천</t>
    <phoneticPr fontId="3" type="noConversion"/>
  </si>
  <si>
    <t>씨엔에스</t>
    <phoneticPr fontId="3" type="noConversion"/>
  </si>
  <si>
    <t>오뚜기살코기참치</t>
  </si>
  <si>
    <t>오뚜기라면사리48입</t>
  </si>
  <si>
    <t>오뚜기소면</t>
  </si>
  <si>
    <t>해표식용유1호세트</t>
  </si>
  <si>
    <t>귀애랑울날중</t>
  </si>
  <si>
    <t>페레로로쉐</t>
  </si>
  <si>
    <t>오뚜기</t>
    <phoneticPr fontId="3" type="noConversion"/>
  </si>
  <si>
    <t>삼원</t>
    <phoneticPr fontId="3" type="noConversion"/>
  </si>
  <si>
    <t>울산</t>
    <phoneticPr fontId="3" type="noConversion"/>
  </si>
  <si>
    <t>세종</t>
    <phoneticPr fontId="3" type="noConversion"/>
  </si>
  <si>
    <t>성남</t>
    <phoneticPr fontId="3" type="noConversion"/>
  </si>
  <si>
    <t>세종</t>
    <phoneticPr fontId="3" type="noConversion"/>
  </si>
  <si>
    <t>경인</t>
    <phoneticPr fontId="3" type="noConversion"/>
  </si>
  <si>
    <t>경인,구성</t>
    <phoneticPr fontId="3" type="noConversion"/>
  </si>
  <si>
    <t>구성,성남</t>
    <phoneticPr fontId="3" type="noConversion"/>
  </si>
  <si>
    <t>울산,경인,세종</t>
    <phoneticPr fontId="3" type="noConversion"/>
  </si>
  <si>
    <t>경인,세종</t>
    <phoneticPr fontId="3" type="noConversion"/>
  </si>
  <si>
    <t>할증물량</t>
    <phoneticPr fontId="3" type="noConversion"/>
  </si>
  <si>
    <t>용차비할인적용</t>
    <phoneticPr fontId="3" type="noConversion"/>
  </si>
  <si>
    <t>아모레려린스(청아딥클렌징)</t>
  </si>
  <si>
    <t>아모레려린스(함빛극손상)</t>
  </si>
  <si>
    <t>중앙</t>
  </si>
  <si>
    <t>중앙</t>
    <phoneticPr fontId="3" type="noConversion"/>
  </si>
  <si>
    <t>지니</t>
  </si>
  <si>
    <t>지니</t>
    <phoneticPr fontId="3" type="noConversion"/>
  </si>
  <si>
    <t>에이치씨</t>
    <phoneticPr fontId="3" type="noConversion"/>
  </si>
  <si>
    <t>동아제약박카스F</t>
  </si>
  <si>
    <t>마시는고려은단비타민C1000</t>
  </si>
  <si>
    <t>킨더조이남여공용</t>
  </si>
  <si>
    <t>롯데비타파워</t>
  </si>
  <si>
    <t>데미소다애플</t>
  </si>
  <si>
    <t>쌕쌕오렌지</t>
  </si>
  <si>
    <t>티오피블랙</t>
  </si>
  <si>
    <t>팔도짜장면멀티32입</t>
  </si>
  <si>
    <t>해찬들우리쌀고추장</t>
  </si>
  <si>
    <t>오뚜기자른당면</t>
  </si>
  <si>
    <t>오&gt;짬라면멀티</t>
  </si>
  <si>
    <t>백설식용유</t>
  </si>
  <si>
    <t>햇반3번들기획</t>
  </si>
  <si>
    <t>롯데종이컵1000입</t>
  </si>
  <si>
    <t>삼&gt;우동라면</t>
  </si>
  <si>
    <t>오뚜기볶음진짬뽕</t>
  </si>
  <si>
    <t>에이치씨</t>
    <phoneticPr fontId="3" type="noConversion"/>
  </si>
  <si>
    <t>평화</t>
  </si>
  <si>
    <t>평화</t>
    <phoneticPr fontId="3" type="noConversion"/>
  </si>
  <si>
    <t>OT</t>
  </si>
  <si>
    <t>OT</t>
    <phoneticPr fontId="3" type="noConversion"/>
  </si>
  <si>
    <t>씨엔에스</t>
  </si>
  <si>
    <t>씨엔에스</t>
    <phoneticPr fontId="3" type="noConversion"/>
  </si>
  <si>
    <t>재호</t>
  </si>
  <si>
    <t>재호</t>
    <phoneticPr fontId="3" type="noConversion"/>
  </si>
  <si>
    <t>향천</t>
  </si>
  <si>
    <t>향천</t>
    <phoneticPr fontId="3" type="noConversion"/>
  </si>
  <si>
    <t>채원</t>
    <phoneticPr fontId="3" type="noConversion"/>
  </si>
  <si>
    <t>태양</t>
    <phoneticPr fontId="3" type="noConversion"/>
  </si>
  <si>
    <t>화성</t>
  </si>
  <si>
    <t>화성</t>
    <phoneticPr fontId="3" type="noConversion"/>
  </si>
  <si>
    <t>천안</t>
    <phoneticPr fontId="3" type="noConversion"/>
  </si>
  <si>
    <t>경인</t>
    <phoneticPr fontId="3" type="noConversion"/>
  </si>
  <si>
    <t>스프라이트</t>
  </si>
  <si>
    <t>해태강원500ml평창수20</t>
  </si>
  <si>
    <t>팔도비빔면멀티40입</t>
  </si>
  <si>
    <t>해태강원2L평창수6입</t>
  </si>
  <si>
    <t>맥스웰캔블루엣</t>
  </si>
  <si>
    <t>맥스웰캔오리지날</t>
  </si>
  <si>
    <t>유동번데기</t>
  </si>
  <si>
    <t>코카콜라</t>
  </si>
  <si>
    <t>스파크</t>
  </si>
  <si>
    <t>맥심화이트모카골드</t>
  </si>
  <si>
    <t>동녁</t>
  </si>
  <si>
    <t>화성</t>
    <phoneticPr fontId="3" type="noConversion"/>
  </si>
  <si>
    <t>태양</t>
    <phoneticPr fontId="3" type="noConversion"/>
  </si>
  <si>
    <t>재호</t>
    <phoneticPr fontId="3" type="noConversion"/>
  </si>
  <si>
    <t>중앙</t>
    <phoneticPr fontId="3" type="noConversion"/>
  </si>
  <si>
    <t>중앙</t>
    <phoneticPr fontId="3" type="noConversion"/>
  </si>
  <si>
    <t>향천</t>
    <phoneticPr fontId="3" type="noConversion"/>
  </si>
  <si>
    <t>평화</t>
    <phoneticPr fontId="3" type="noConversion"/>
  </si>
  <si>
    <t>지니</t>
    <phoneticPr fontId="3" type="noConversion"/>
  </si>
  <si>
    <t>대한</t>
    <phoneticPr fontId="3" type="noConversion"/>
  </si>
  <si>
    <t>이시스</t>
    <phoneticPr fontId="3" type="noConversion"/>
  </si>
  <si>
    <t>삼진</t>
    <phoneticPr fontId="3" type="noConversion"/>
  </si>
  <si>
    <t>대경</t>
    <phoneticPr fontId="3" type="noConversion"/>
  </si>
  <si>
    <t>계</t>
  </si>
  <si>
    <t>계</t>
    <phoneticPr fontId="3" type="noConversion"/>
  </si>
  <si>
    <t>동녁</t>
    <phoneticPr fontId="3" type="noConversion"/>
  </si>
  <si>
    <t>화성</t>
    <phoneticPr fontId="3" type="noConversion"/>
  </si>
  <si>
    <t>현금</t>
  </si>
  <si>
    <t>스팸200g기획</t>
  </si>
  <si>
    <t>6000몽쉘바나나(96입)</t>
  </si>
  <si>
    <t>오뚜기카레(약간매운맛)</t>
  </si>
  <si>
    <t>오뚜기마요네즈</t>
  </si>
  <si>
    <t>700목캔디허브</t>
  </si>
  <si>
    <t>700목캔디믹스베리</t>
  </si>
  <si>
    <t>700목캔디아이스민트</t>
  </si>
  <si>
    <t>6000마가렛트</t>
  </si>
  <si>
    <t>6000몽쉘크림(96입)</t>
  </si>
  <si>
    <t>6000몽쉘카카오</t>
  </si>
  <si>
    <t>700목캔디레몬민트</t>
  </si>
  <si>
    <t>6000카스타드모닝밀</t>
  </si>
  <si>
    <t>6000카스타드스위트골드</t>
  </si>
  <si>
    <t>6000카스타드</t>
  </si>
  <si>
    <t>1500꼬깔콘허니버터맛</t>
  </si>
  <si>
    <t>3000엄마손파이</t>
  </si>
  <si>
    <t>2000청포도</t>
  </si>
  <si>
    <t>700블링블링보석캔디</t>
  </si>
  <si>
    <t>700짱셔요후르츠</t>
  </si>
  <si>
    <t>700짱셔요콜라</t>
  </si>
  <si>
    <t>중앙</t>
    <phoneticPr fontId="3" type="noConversion"/>
  </si>
  <si>
    <t>이시스</t>
    <phoneticPr fontId="3" type="noConversion"/>
  </si>
  <si>
    <t>재호</t>
    <phoneticPr fontId="3" type="noConversion"/>
  </si>
  <si>
    <t>동녁</t>
    <phoneticPr fontId="3" type="noConversion"/>
  </si>
  <si>
    <t>직송</t>
  </si>
  <si>
    <t>직송</t>
    <phoneticPr fontId="3" type="noConversion"/>
  </si>
  <si>
    <t>경인</t>
    <phoneticPr fontId="3" type="noConversion"/>
  </si>
  <si>
    <t>광주</t>
    <phoneticPr fontId="3" type="noConversion"/>
  </si>
  <si>
    <t>세종,대구</t>
    <phoneticPr fontId="3" type="noConversion"/>
  </si>
  <si>
    <t>경인,원주</t>
    <phoneticPr fontId="3" type="noConversion"/>
  </si>
  <si>
    <t>구성</t>
    <phoneticPr fontId="3" type="noConversion"/>
  </si>
  <si>
    <t>세종</t>
    <phoneticPr fontId="3" type="noConversion"/>
  </si>
  <si>
    <t>언양</t>
    <phoneticPr fontId="3" type="noConversion"/>
  </si>
  <si>
    <t>직송</t>
    <phoneticPr fontId="3" type="noConversion"/>
  </si>
  <si>
    <t>옥시크린용기</t>
  </si>
  <si>
    <t>지니</t>
    <phoneticPr fontId="3" type="noConversion"/>
  </si>
  <si>
    <t>동녁</t>
    <phoneticPr fontId="3" type="noConversion"/>
  </si>
  <si>
    <t>동녁</t>
    <phoneticPr fontId="3" type="noConversion"/>
  </si>
  <si>
    <t>향천</t>
    <phoneticPr fontId="3" type="noConversion"/>
  </si>
  <si>
    <t>향천</t>
    <phoneticPr fontId="3" type="noConversion"/>
  </si>
  <si>
    <t>OT</t>
    <phoneticPr fontId="3" type="noConversion"/>
  </si>
  <si>
    <t>재호</t>
    <phoneticPr fontId="3" type="noConversion"/>
  </si>
  <si>
    <t>평화</t>
    <phoneticPr fontId="3" type="noConversion"/>
  </si>
  <si>
    <t>화성</t>
    <phoneticPr fontId="3" type="noConversion"/>
  </si>
  <si>
    <t>롯데</t>
    <phoneticPr fontId="3" type="noConversion"/>
  </si>
  <si>
    <t>대구</t>
    <phoneticPr fontId="3" type="noConversion"/>
  </si>
  <si>
    <t>세종</t>
    <phoneticPr fontId="3" type="noConversion"/>
  </si>
  <si>
    <t>양주</t>
    <phoneticPr fontId="3" type="noConversion"/>
  </si>
  <si>
    <t>서이천</t>
    <phoneticPr fontId="3" type="noConversion"/>
  </si>
  <si>
    <t>경인</t>
    <phoneticPr fontId="3" type="noConversion"/>
  </si>
  <si>
    <t>원주</t>
    <phoneticPr fontId="3" type="noConversion"/>
  </si>
  <si>
    <t>울산</t>
    <phoneticPr fontId="3" type="noConversion"/>
  </si>
  <si>
    <t>구성</t>
    <phoneticPr fontId="3" type="noConversion"/>
  </si>
  <si>
    <t>대구</t>
    <phoneticPr fontId="3" type="noConversion"/>
  </si>
  <si>
    <t>광주</t>
    <phoneticPr fontId="3" type="noConversion"/>
  </si>
  <si>
    <t>양주,구성,경인</t>
    <phoneticPr fontId="3" type="noConversion"/>
  </si>
  <si>
    <t>세종</t>
    <phoneticPr fontId="3" type="noConversion"/>
  </si>
  <si>
    <t>삼양라면</t>
    <phoneticPr fontId="3" type="noConversion"/>
  </si>
  <si>
    <t>경인</t>
    <phoneticPr fontId="3" type="noConversion"/>
  </si>
  <si>
    <t>양산</t>
    <phoneticPr fontId="3" type="noConversion"/>
  </si>
  <si>
    <t>오뚜기치킨튀김가루</t>
  </si>
  <si>
    <t>오뚜기허니머스터드소스</t>
  </si>
  <si>
    <t>둥근햇반(CJ)</t>
  </si>
  <si>
    <t>해찬들사계절쌈장</t>
  </si>
  <si>
    <t>해찬들태양초초장</t>
  </si>
  <si>
    <t>구론산오리지날</t>
  </si>
  <si>
    <t>구론산홍삼연탄</t>
  </si>
  <si>
    <t>씨그램(라임)</t>
  </si>
  <si>
    <t>씨그램(레몬)</t>
  </si>
  <si>
    <t>4800오리온초코파이바나나</t>
  </si>
  <si>
    <t>오뚜기맛있는불닭철판볶음밥(용기)</t>
  </si>
  <si>
    <t>오뚜기맛있는중화볶음밥(용기)</t>
  </si>
  <si>
    <t>오뚜기마일드참치</t>
  </si>
  <si>
    <t>오뚜기알뜰당면</t>
  </si>
  <si>
    <t>순창진골드</t>
  </si>
  <si>
    <t>아모레)려자양윤모샴푸</t>
  </si>
  <si>
    <t>좋은느낌화이트시크릿홀울날중</t>
  </si>
  <si>
    <t>평화</t>
    <phoneticPr fontId="3" type="noConversion"/>
  </si>
  <si>
    <t>향천</t>
    <phoneticPr fontId="3" type="noConversion"/>
  </si>
  <si>
    <t>채원</t>
    <phoneticPr fontId="3" type="noConversion"/>
  </si>
  <si>
    <t>아름</t>
    <phoneticPr fontId="3" type="noConversion"/>
  </si>
  <si>
    <t>재호</t>
    <phoneticPr fontId="3" type="noConversion"/>
  </si>
  <si>
    <t>무한</t>
    <phoneticPr fontId="3" type="noConversion"/>
  </si>
  <si>
    <t>지니</t>
    <phoneticPr fontId="3" type="noConversion"/>
  </si>
  <si>
    <t>중앙</t>
    <phoneticPr fontId="3" type="noConversion"/>
  </si>
  <si>
    <t>아름</t>
    <phoneticPr fontId="3" type="noConversion"/>
  </si>
  <si>
    <t>미래</t>
    <phoneticPr fontId="3" type="noConversion"/>
  </si>
  <si>
    <t>롯데</t>
    <phoneticPr fontId="3" type="noConversion"/>
  </si>
  <si>
    <t>태양</t>
    <phoneticPr fontId="3" type="noConversion"/>
  </si>
  <si>
    <t>화성</t>
    <phoneticPr fontId="3" type="noConversion"/>
  </si>
  <si>
    <t>대경</t>
    <phoneticPr fontId="3" type="noConversion"/>
  </si>
  <si>
    <t>롯데</t>
    <phoneticPr fontId="3" type="noConversion"/>
  </si>
  <si>
    <t>채원</t>
    <phoneticPr fontId="3" type="noConversion"/>
  </si>
  <si>
    <t>다상</t>
    <phoneticPr fontId="3" type="noConversion"/>
  </si>
  <si>
    <t>천안</t>
    <phoneticPr fontId="3" type="noConversion"/>
  </si>
  <si>
    <t>씨엔에스</t>
    <phoneticPr fontId="3" type="noConversion"/>
  </si>
  <si>
    <t>씨엔에스</t>
    <phoneticPr fontId="3" type="noConversion"/>
  </si>
  <si>
    <t>경주</t>
  </si>
  <si>
    <t>경주</t>
    <phoneticPr fontId="3" type="noConversion"/>
  </si>
  <si>
    <t>경주씨</t>
  </si>
  <si>
    <t>서이천</t>
    <phoneticPr fontId="3" type="noConversion"/>
  </si>
  <si>
    <t>서이천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</si>
  <si>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</si>
  <si>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</si>
  <si>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</si>
  <si>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구성</t>
    <phoneticPr fontId="3" type="noConversion"/>
  </si>
  <si>
    <t>울산</t>
    <phoneticPr fontId="3" type="noConversion"/>
  </si>
  <si>
    <t>대구</t>
    <phoneticPr fontId="3" type="noConversion"/>
  </si>
  <si>
    <t>양주,서이천</t>
    <phoneticPr fontId="3" type="noConversion"/>
  </si>
  <si>
    <t>경인,서이천</t>
    <phoneticPr fontId="3" type="noConversion"/>
  </si>
  <si>
    <t>세종,경인</t>
    <phoneticPr fontId="3" type="noConversion"/>
  </si>
  <si>
    <t>성남</t>
    <phoneticPr fontId="3" type="noConversion"/>
  </si>
  <si>
    <t>샘플증정, 기성씨, 오달환이사, 임재상이사</t>
  </si>
  <si>
    <t>성남</t>
    <phoneticPr fontId="3" type="noConversion"/>
  </si>
  <si>
    <t>양산</t>
    <phoneticPr fontId="3" type="noConversion"/>
  </si>
  <si>
    <t>스팸</t>
  </si>
  <si>
    <t>아모레려샴푸(청아딥클렌징)</t>
  </si>
  <si>
    <t>아모레려샴푸(함빛극손상)</t>
  </si>
  <si>
    <t>킨더조이걸(24입*2)</t>
  </si>
  <si>
    <t>킨더조이보이(24입*2)</t>
  </si>
  <si>
    <t>좋은느낌순면울날중</t>
  </si>
  <si>
    <t>지니</t>
    <phoneticPr fontId="3" type="noConversion"/>
  </si>
  <si>
    <t>평화</t>
    <phoneticPr fontId="3" type="noConversion"/>
  </si>
  <si>
    <t>동녁</t>
    <phoneticPr fontId="3" type="noConversion"/>
  </si>
  <si>
    <t>롯데</t>
    <phoneticPr fontId="3" type="noConversion"/>
  </si>
  <si>
    <t>태양</t>
    <phoneticPr fontId="3" type="noConversion"/>
  </si>
  <si>
    <t>화성</t>
    <phoneticPr fontId="3" type="noConversion"/>
  </si>
  <si>
    <t>중앙</t>
    <phoneticPr fontId="3" type="noConversion"/>
  </si>
  <si>
    <t>티슈월드</t>
    <phoneticPr fontId="3" type="noConversion"/>
  </si>
  <si>
    <t>용인</t>
    <phoneticPr fontId="3" type="noConversion"/>
  </si>
  <si>
    <t>재호</t>
    <phoneticPr fontId="3" type="noConversion"/>
  </si>
  <si>
    <t>굿모닝</t>
    <phoneticPr fontId="3" type="noConversion"/>
  </si>
  <si>
    <t>동녁</t>
    <phoneticPr fontId="3" type="noConversion"/>
  </si>
  <si>
    <t>손실보전</t>
    <phoneticPr fontId="3" type="noConversion"/>
  </si>
  <si>
    <t>양주</t>
    <phoneticPr fontId="3" type="noConversion"/>
  </si>
  <si>
    <t>서이천,구성</t>
    <phoneticPr fontId="3" type="noConversion"/>
  </si>
  <si>
    <t>경인,세종</t>
    <phoneticPr fontId="3" type="noConversion"/>
  </si>
  <si>
    <t>경인,세종</t>
    <phoneticPr fontId="3" type="noConversion"/>
  </si>
  <si>
    <t>서이천,구성</t>
    <phoneticPr fontId="3" type="noConversion"/>
  </si>
  <si>
    <t>세종</t>
    <phoneticPr fontId="3" type="noConversion"/>
  </si>
  <si>
    <t>성남</t>
    <phoneticPr fontId="3" type="noConversion"/>
  </si>
  <si>
    <t>경인</t>
    <phoneticPr fontId="3" type="noConversion"/>
  </si>
  <si>
    <t>세종,경인</t>
    <phoneticPr fontId="3" type="noConversion"/>
  </si>
  <si>
    <t>세종</t>
    <phoneticPr fontId="3" type="noConversion"/>
  </si>
  <si>
    <t>구성</t>
    <phoneticPr fontId="3" type="noConversion"/>
  </si>
  <si>
    <t>구성</t>
    <phoneticPr fontId="3" type="noConversion"/>
  </si>
  <si>
    <t>양주</t>
    <phoneticPr fontId="3" type="noConversion"/>
  </si>
  <si>
    <t>양산</t>
    <phoneticPr fontId="3" type="noConversion"/>
  </si>
  <si>
    <t>양산</t>
    <phoneticPr fontId="3" type="noConversion"/>
  </si>
  <si>
    <t>롯데</t>
  </si>
  <si>
    <t>롯데</t>
    <phoneticPr fontId="3" type="noConversion"/>
  </si>
  <si>
    <t>세종</t>
    <phoneticPr fontId="3" type="noConversion"/>
  </si>
  <si>
    <t>양주</t>
    <phoneticPr fontId="3" type="noConversion"/>
  </si>
  <si>
    <t>구성</t>
    <phoneticPr fontId="3" type="noConversion"/>
  </si>
  <si>
    <t>경인</t>
    <phoneticPr fontId="3" type="noConversion"/>
  </si>
  <si>
    <t>울산</t>
    <phoneticPr fontId="3" type="noConversion"/>
  </si>
  <si>
    <t>양주</t>
    <phoneticPr fontId="3" type="noConversion"/>
  </si>
  <si>
    <t>세종,대구,광주,양주,성남</t>
    <phoneticPr fontId="3" type="noConversion"/>
  </si>
  <si>
    <t>경인,세종</t>
    <phoneticPr fontId="3" type="noConversion"/>
  </si>
  <si>
    <t>롯데</t>
    <phoneticPr fontId="3" type="noConversion"/>
  </si>
  <si>
    <t>화성</t>
    <phoneticPr fontId="3" type="noConversion"/>
  </si>
  <si>
    <t>아름</t>
    <phoneticPr fontId="3" type="noConversion"/>
  </si>
  <si>
    <t>티슈랜드</t>
    <phoneticPr fontId="3" type="noConversion"/>
  </si>
  <si>
    <t>태양</t>
    <phoneticPr fontId="3" type="noConversion"/>
  </si>
  <si>
    <t>에이치씨</t>
    <phoneticPr fontId="3" type="noConversion"/>
  </si>
  <si>
    <t>지니</t>
    <phoneticPr fontId="3" type="noConversion"/>
  </si>
  <si>
    <t>향천</t>
    <phoneticPr fontId="3" type="noConversion"/>
  </si>
  <si>
    <t>재호</t>
    <phoneticPr fontId="3" type="noConversion"/>
  </si>
  <si>
    <t>씨엔에스</t>
    <phoneticPr fontId="3" type="noConversion"/>
  </si>
  <si>
    <t>중앙</t>
    <phoneticPr fontId="3" type="noConversion"/>
  </si>
  <si>
    <t>채원</t>
    <phoneticPr fontId="3" type="noConversion"/>
  </si>
  <si>
    <t>천안</t>
    <phoneticPr fontId="3" type="noConversion"/>
  </si>
  <si>
    <t>평화</t>
    <phoneticPr fontId="3" type="noConversion"/>
  </si>
  <si>
    <t>경주</t>
    <phoneticPr fontId="3" type="noConversion"/>
  </si>
  <si>
    <t>현대</t>
    <phoneticPr fontId="3" type="noConversion"/>
  </si>
  <si>
    <t>동녁</t>
    <phoneticPr fontId="3" type="noConversion"/>
  </si>
  <si>
    <t>삼원</t>
    <phoneticPr fontId="3" type="noConversion"/>
  </si>
  <si>
    <t>동녁</t>
    <phoneticPr fontId="3" type="noConversion"/>
  </si>
  <si>
    <t>오뚜기3분쇠고기짜장</t>
    <phoneticPr fontId="3" type="noConversion"/>
  </si>
  <si>
    <t>세종,울산</t>
    <phoneticPr fontId="3" type="noConversion"/>
  </si>
  <si>
    <t>울산</t>
    <phoneticPr fontId="3" type="noConversion"/>
  </si>
  <si>
    <t>세종</t>
    <phoneticPr fontId="3" type="noConversion"/>
  </si>
  <si>
    <t>구성,양주,울산</t>
    <phoneticPr fontId="3" type="noConversion"/>
  </si>
  <si>
    <t>울산</t>
    <phoneticPr fontId="3" type="noConversion"/>
  </si>
  <si>
    <t>세종</t>
    <phoneticPr fontId="3" type="noConversion"/>
  </si>
  <si>
    <t>성남</t>
    <phoneticPr fontId="3" type="noConversion"/>
  </si>
  <si>
    <t>경인</t>
    <phoneticPr fontId="3" type="noConversion"/>
  </si>
  <si>
    <t>현금</t>
    <phoneticPr fontId="3" type="noConversion"/>
  </si>
  <si>
    <t>화성</t>
    <phoneticPr fontId="3" type="noConversion"/>
  </si>
  <si>
    <t>동녁</t>
    <phoneticPr fontId="3" type="noConversion"/>
  </si>
  <si>
    <t>구성,서이천</t>
    <phoneticPr fontId="3" type="noConversion"/>
  </si>
  <si>
    <t>5/06</t>
    <phoneticPr fontId="3" type="noConversion"/>
  </si>
  <si>
    <t>판매처</t>
    <phoneticPr fontId="3" type="noConversion"/>
  </si>
  <si>
    <t>티슈랜드</t>
    <phoneticPr fontId="3" type="noConversion"/>
  </si>
  <si>
    <t>평화</t>
    <phoneticPr fontId="3" type="noConversion"/>
  </si>
  <si>
    <t>일흥</t>
    <phoneticPr fontId="3" type="noConversion"/>
  </si>
  <si>
    <t>평화</t>
    <phoneticPr fontId="3" type="noConversion"/>
  </si>
  <si>
    <t>계</t>
    <phoneticPr fontId="3" type="noConversion"/>
  </si>
  <si>
    <t>경인</t>
    <phoneticPr fontId="3" type="noConversion"/>
  </si>
  <si>
    <t>경인</t>
    <phoneticPr fontId="3" type="noConversion"/>
  </si>
  <si>
    <t>세종</t>
    <phoneticPr fontId="3" type="noConversion"/>
  </si>
  <si>
    <t>울산</t>
    <phoneticPr fontId="3" type="noConversion"/>
  </si>
  <si>
    <t>양주</t>
    <phoneticPr fontId="3" type="noConversion"/>
  </si>
  <si>
    <t>세종</t>
    <phoneticPr fontId="3" type="noConversion"/>
  </si>
  <si>
    <t>울산</t>
    <phoneticPr fontId="3" type="noConversion"/>
  </si>
  <si>
    <t>양산</t>
    <phoneticPr fontId="3" type="noConversion"/>
  </si>
  <si>
    <t>광주</t>
    <phoneticPr fontId="3" type="noConversion"/>
  </si>
  <si>
    <t>날짜</t>
    <phoneticPr fontId="3" type="noConversion"/>
  </si>
  <si>
    <t>번호</t>
    <phoneticPr fontId="3" type="noConversion"/>
  </si>
  <si>
    <t>상품명</t>
    <phoneticPr fontId="3" type="noConversion"/>
  </si>
  <si>
    <t>특이사항</t>
    <phoneticPr fontId="3" type="noConversion"/>
  </si>
  <si>
    <t>4월 거래명세표상의 실픽업수량 자체수정하여 수량 맞춤</t>
    <phoneticPr fontId="3" type="noConversion"/>
  </si>
  <si>
    <t>박스입수 확인 필요</t>
    <phoneticPr fontId="3" type="noConversion"/>
  </si>
  <si>
    <t>주은</t>
    <phoneticPr fontId="3" type="noConversion"/>
  </si>
  <si>
    <t>아름</t>
    <phoneticPr fontId="3" type="noConversion"/>
  </si>
  <si>
    <t>평화</t>
    <phoneticPr fontId="3" type="noConversion"/>
  </si>
  <si>
    <t>화성</t>
    <phoneticPr fontId="3" type="noConversion"/>
  </si>
  <si>
    <t>경주</t>
    <phoneticPr fontId="3" type="noConversion"/>
  </si>
  <si>
    <t>동녁</t>
    <phoneticPr fontId="3" type="noConversion"/>
  </si>
  <si>
    <t>향천</t>
    <phoneticPr fontId="3" type="noConversion"/>
  </si>
  <si>
    <t>동녁</t>
    <phoneticPr fontId="3" type="noConversion"/>
  </si>
  <si>
    <t>일흥</t>
    <phoneticPr fontId="3" type="noConversion"/>
  </si>
  <si>
    <t>OT</t>
    <phoneticPr fontId="3" type="noConversion"/>
  </si>
  <si>
    <t>평화</t>
    <phoneticPr fontId="3" type="noConversion"/>
  </si>
  <si>
    <t>씨엔에스</t>
    <phoneticPr fontId="3" type="noConversion"/>
  </si>
  <si>
    <t>아름</t>
    <phoneticPr fontId="3" type="noConversion"/>
  </si>
  <si>
    <t>향천</t>
    <phoneticPr fontId="3" type="noConversion"/>
  </si>
  <si>
    <t>태양</t>
    <phoneticPr fontId="3" type="noConversion"/>
  </si>
  <si>
    <t>롯데</t>
    <phoneticPr fontId="3" type="noConversion"/>
  </si>
  <si>
    <t>일흥</t>
    <phoneticPr fontId="3" type="noConversion"/>
  </si>
  <si>
    <t>오뚜기</t>
    <phoneticPr fontId="3" type="noConversion"/>
  </si>
  <si>
    <t>1500오레오초코</t>
  </si>
  <si>
    <t>1500오레오화이트</t>
  </si>
  <si>
    <t>큐원상쾌환(120입)</t>
  </si>
  <si>
    <t>에이치</t>
  </si>
  <si>
    <t>에이치</t>
    <phoneticPr fontId="3" type="noConversion"/>
  </si>
  <si>
    <t>동녁</t>
    <phoneticPr fontId="3" type="noConversion"/>
  </si>
  <si>
    <t>지니</t>
    <phoneticPr fontId="3" type="noConversion"/>
  </si>
  <si>
    <t>향천</t>
    <phoneticPr fontId="3" type="noConversion"/>
  </si>
  <si>
    <t>오뚜기</t>
    <phoneticPr fontId="3" type="noConversion"/>
  </si>
  <si>
    <t>씨엔에스</t>
    <phoneticPr fontId="3" type="noConversion"/>
  </si>
  <si>
    <t>오뚜기참깨라면40멀티</t>
  </si>
  <si>
    <t>세이프부탄가스28입</t>
  </si>
  <si>
    <t>진주햄천하장사560</t>
  </si>
  <si>
    <t>오뚜기옛날쌀떡국</t>
  </si>
  <si>
    <t>동원양반야채죽</t>
  </si>
  <si>
    <t>삼양튀김가루</t>
  </si>
  <si>
    <t>오뚜기파스타스프(양송이크림)</t>
  </si>
  <si>
    <t>에이치</t>
    <phoneticPr fontId="3" type="noConversion"/>
  </si>
  <si>
    <t>롯데</t>
    <phoneticPr fontId="3" type="noConversion"/>
  </si>
  <si>
    <t>태양</t>
    <phoneticPr fontId="3" type="noConversion"/>
  </si>
  <si>
    <t>오뚜기</t>
    <phoneticPr fontId="3" type="noConversion"/>
  </si>
  <si>
    <t>씨엔에스</t>
    <phoneticPr fontId="3" type="noConversion"/>
  </si>
  <si>
    <t>울산</t>
    <phoneticPr fontId="3" type="noConversion"/>
  </si>
  <si>
    <t>구성</t>
    <phoneticPr fontId="3" type="noConversion"/>
  </si>
  <si>
    <t>양주</t>
    <phoneticPr fontId="3" type="noConversion"/>
  </si>
  <si>
    <t>구성,서이천</t>
    <phoneticPr fontId="3" type="noConversion"/>
  </si>
  <si>
    <t>서이천</t>
    <phoneticPr fontId="3" type="noConversion"/>
  </si>
  <si>
    <t>양산</t>
    <phoneticPr fontId="3" type="noConversion"/>
  </si>
  <si>
    <t>대구</t>
    <phoneticPr fontId="3" type="noConversion"/>
  </si>
  <si>
    <t>경인</t>
    <phoneticPr fontId="3" type="noConversion"/>
  </si>
  <si>
    <t>세종</t>
    <phoneticPr fontId="3" type="noConversion"/>
  </si>
  <si>
    <t>농심안성탕면멀티40입</t>
    <phoneticPr fontId="3" type="noConversion"/>
  </si>
  <si>
    <t>향천</t>
    <phoneticPr fontId="3" type="noConversion"/>
  </si>
  <si>
    <t>롯데</t>
    <phoneticPr fontId="3" type="noConversion"/>
  </si>
  <si>
    <t>흥일</t>
    <phoneticPr fontId="3" type="noConversion"/>
  </si>
  <si>
    <t>OT</t>
    <phoneticPr fontId="3" type="noConversion"/>
  </si>
  <si>
    <t>평화</t>
    <phoneticPr fontId="3" type="noConversion"/>
  </si>
  <si>
    <t>씨엔에스</t>
    <phoneticPr fontId="3" type="noConversion"/>
  </si>
  <si>
    <t>세종</t>
    <phoneticPr fontId="3" type="noConversion"/>
  </si>
  <si>
    <t>경인</t>
    <phoneticPr fontId="3" type="noConversion"/>
  </si>
  <si>
    <t>구성</t>
    <phoneticPr fontId="3" type="noConversion"/>
  </si>
  <si>
    <t>양주</t>
    <phoneticPr fontId="3" type="noConversion"/>
  </si>
  <si>
    <t>에이치</t>
    <phoneticPr fontId="3" type="noConversion"/>
  </si>
  <si>
    <t>화성</t>
    <phoneticPr fontId="3" type="noConversion"/>
  </si>
  <si>
    <t>울산</t>
    <phoneticPr fontId="3" type="noConversion"/>
  </si>
  <si>
    <t>동녁</t>
    <phoneticPr fontId="3" type="noConversion"/>
  </si>
  <si>
    <t>평화</t>
    <phoneticPr fontId="3" type="noConversion"/>
  </si>
  <si>
    <t>도매인</t>
    <phoneticPr fontId="3" type="noConversion"/>
  </si>
  <si>
    <t>경인,세종</t>
  </si>
  <si>
    <t>경인,세종</t>
    <phoneticPr fontId="3" type="noConversion"/>
  </si>
  <si>
    <t>서이천</t>
    <phoneticPr fontId="3" type="noConversion"/>
  </si>
  <si>
    <t>울산</t>
    <phoneticPr fontId="3" type="noConversion"/>
  </si>
  <si>
    <t>양주</t>
    <phoneticPr fontId="3" type="noConversion"/>
  </si>
  <si>
    <t>서이천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</si>
</sst>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0_ "/>
    <numFmt numFmtId="177" formatCode="0.0%"/>
    <numFmt numFmtId="178" formatCode="#,##0_ "/>
    <numFmt numFmtId="179" formatCode="#,##0.0_ ;[Red]\-#,##0.0\ "/>
    <numFmt numFmtId="180" formatCode="#,##0_ ;[Red]\-#,##0\ "/>
    <numFmt numFmtId="181" formatCode="mm&quot;월&quot;\ dd&quot;일&quot;"/>
    <numFmt numFmtId="182" formatCode="#,##0.00_ "/>
    <numFmt numFmtId="183" formatCode="0&quot;개&quot;&quot;월&quot;"/>
    <numFmt numFmtId="184" formatCode="0_);[Red]\(0\)"/>
    <numFmt numFmtId="185" formatCode="#,##0.00_ ;[Red]\-#,##0.00\ "/>
    <numFmt numFmtId="186" formatCode="_-* #,##0.0_-;\-* #,##0.0_-;_-* &quot;-&quot;?_-;_-@_-"/>
    <numFmt numFmtId="187" formatCode="dd&quot;일&quot;"/>
    <numFmt numFmtId="188" formatCode="_-* #,##0.0_-;\-* #,##0.0_-;_-* &quot;-&quot;_-;_-@_-"/>
    <numFmt numFmtId="189" formatCode="#,##0.0;[Red]\-#,##0.0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sz val="10"/>
      <color indexed="15"/>
      <name val="Arial"/>
      <family val="2"/>
    </font>
    <font>
      <sz val="11"/>
      <name val="맑은 고딕"/>
      <family val="3"/>
      <charset val="129"/>
    </font>
    <font>
      <sz val="11"/>
      <name val="돋움"/>
      <family val="3"/>
      <charset val="129"/>
    </font>
    <font>
      <b/>
      <sz val="12"/>
      <color rgb="FF000066"/>
      <name val="돋움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0.5"/>
      <color rgb="FF0000FF"/>
      <name val="맑은 고딕"/>
      <family val="3"/>
      <charset val="129"/>
      <scheme val="minor"/>
    </font>
    <font>
      <b/>
      <sz val="12"/>
      <color rgb="FF000066"/>
      <name val="맑은 고딕"/>
      <family val="3"/>
      <charset val="129"/>
    </font>
    <font>
      <sz val="10"/>
      <name val="HY견고딕"/>
      <family val="1"/>
      <charset val="129"/>
    </font>
    <font>
      <b/>
      <sz val="10"/>
      <name val="HY견고딕"/>
      <family val="1"/>
      <charset val="129"/>
    </font>
    <font>
      <sz val="10"/>
      <color theme="1"/>
      <name val="HY견고딕"/>
      <family val="1"/>
      <charset val="129"/>
    </font>
    <font>
      <sz val="10"/>
      <color rgb="FFFF0000"/>
      <name val="HY견고딕"/>
      <family val="1"/>
      <charset val="129"/>
    </font>
    <font>
      <sz val="11"/>
      <color rgb="FFFF0000"/>
      <name val="HY견고딕"/>
      <family val="1"/>
      <charset val="129"/>
    </font>
    <font>
      <b/>
      <sz val="14"/>
      <color rgb="FFFF0000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맑은 고딕"/>
      <family val="3"/>
      <charset val="129"/>
    </font>
    <font>
      <b/>
      <sz val="12"/>
      <name val="HY견고딕"/>
      <family val="1"/>
      <charset val="129"/>
    </font>
    <font>
      <b/>
      <sz val="12"/>
      <color indexed="8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0.5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9"/>
      <color rgb="FF0070C0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.5"/>
      <color theme="1"/>
      <name val="맑은 고딕"/>
      <family val="3"/>
      <charset val="129"/>
      <scheme val="minor"/>
    </font>
    <font>
      <sz val="9.5"/>
      <color rgb="FF0000FF"/>
      <name val="맑은 고딕"/>
      <family val="3"/>
      <charset val="129"/>
      <scheme val="minor"/>
    </font>
    <font>
      <sz val="9.5"/>
      <name val="맑은 고딕"/>
      <family val="3"/>
      <charset val="129"/>
      <scheme val="minor"/>
    </font>
    <font>
      <sz val="9.5"/>
      <color theme="1" tint="0.34998626667073579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b/>
      <sz val="9.5"/>
      <color theme="1"/>
      <name val="맑은 고딕"/>
      <family val="3"/>
      <charset val="129"/>
      <scheme val="minor"/>
    </font>
    <font>
      <sz val="9"/>
      <color theme="1" tint="0.34998626667073579"/>
      <name val="맑은 고딕"/>
      <family val="3"/>
      <charset val="129"/>
      <scheme val="minor"/>
    </font>
    <font>
      <sz val="10.5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rgb="FF0000FF"/>
      <name val="맑은 고딕"/>
      <family val="3"/>
      <charset val="129"/>
    </font>
    <font>
      <sz val="10.5"/>
      <color theme="1"/>
      <name val="맑은 고딕"/>
      <family val="2"/>
      <charset val="129"/>
      <scheme val="minor"/>
    </font>
    <font>
      <sz val="10.5"/>
      <color rgb="FF0000FF"/>
      <name val="맑은 고딕"/>
      <family val="3"/>
      <charset val="129"/>
      <scheme val="minor"/>
    </font>
    <font>
      <sz val="10.5"/>
      <color rgb="FFFF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b/>
      <sz val="10.5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0"/>
      <color theme="0"/>
      <name val="맑은 고딕"/>
      <family val="3"/>
      <charset val="129"/>
    </font>
    <font>
      <b/>
      <sz val="10.5"/>
      <color theme="0"/>
      <name val="맑은 고딕"/>
      <family val="3"/>
      <charset val="129"/>
    </font>
    <font>
      <sz val="9"/>
      <color rgb="FFC00000"/>
      <name val="맑은 고딕"/>
      <family val="2"/>
      <charset val="129"/>
      <scheme val="minor"/>
    </font>
    <font>
      <sz val="11"/>
      <color rgb="FFC00000"/>
      <name val="맑은 고딕"/>
      <family val="3"/>
      <charset val="129"/>
      <scheme val="minor"/>
    </font>
    <font>
      <b/>
      <sz val="10.5"/>
      <color theme="0"/>
      <name val="맑은 고딕"/>
      <family val="3"/>
      <charset val="129"/>
      <scheme val="minor"/>
    </font>
    <font>
      <sz val="9"/>
      <color rgb="FFC00000"/>
      <name val="맑은 고딕"/>
      <family val="3"/>
      <charset val="129"/>
      <scheme val="minor"/>
    </font>
    <font>
      <b/>
      <sz val="10.5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theme="1" tint="0.34998626667073579"/>
      <name val="맑은 고딕"/>
      <family val="2"/>
      <charset val="129"/>
      <scheme val="minor"/>
    </font>
    <font>
      <sz val="11"/>
      <color theme="1" tint="0.34998626667073579"/>
      <name val="맑은 고딕"/>
      <family val="3"/>
      <charset val="129"/>
      <scheme val="minor"/>
    </font>
    <font>
      <b/>
      <sz val="11"/>
      <color theme="9" tint="-0.249977111117893"/>
      <name val="맑은 고딕"/>
      <family val="3"/>
      <charset val="129"/>
      <scheme val="minor"/>
    </font>
    <font>
      <sz val="10"/>
      <color rgb="FFFF0000"/>
      <name val="맑은 고딕"/>
      <family val="2"/>
      <charset val="129"/>
      <scheme val="minor"/>
    </font>
    <font>
      <b/>
      <sz val="10"/>
      <color rgb="FFC00000"/>
      <name val="맑은 고딕"/>
      <family val="3"/>
      <charset val="129"/>
      <scheme val="minor"/>
    </font>
    <font>
      <sz val="10"/>
      <color rgb="FFC00000"/>
      <name val="맑은 고딕"/>
      <family val="2"/>
      <charset val="129"/>
      <scheme val="minor"/>
    </font>
    <font>
      <b/>
      <sz val="13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rgb="FFFF0000"/>
      <name val="돋움"/>
      <family val="3"/>
      <charset val="129"/>
    </font>
    <font>
      <b/>
      <sz val="11"/>
      <color rgb="FFFF0000"/>
      <name val="돋움"/>
      <family val="3"/>
      <charset val="129"/>
    </font>
    <font>
      <b/>
      <sz val="10"/>
      <color rgb="FFFF0000"/>
      <name val="HY견고딕"/>
      <family val="1"/>
      <charset val="129"/>
    </font>
    <font>
      <b/>
      <sz val="8"/>
      <name val="맑은 고딕"/>
      <family val="3"/>
      <charset val="129"/>
      <scheme val="major"/>
    </font>
    <font>
      <b/>
      <sz val="11"/>
      <name val="돋움"/>
      <family val="3"/>
      <charset val="129"/>
    </font>
    <font>
      <sz val="11"/>
      <name val="HY견고딕"/>
      <family val="1"/>
      <charset val="129"/>
    </font>
    <font>
      <b/>
      <sz val="9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  <font>
      <sz val="10.5"/>
      <color theme="0" tint="-0.249977111117893"/>
      <name val="맑은 고딕"/>
      <family val="3"/>
      <charset val="129"/>
      <scheme val="minor"/>
    </font>
    <font>
      <b/>
      <sz val="10.5"/>
      <color rgb="FFFF0000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.5"/>
      <color theme="0" tint="-0.34998626667073579"/>
      <name val="맑은 고딕"/>
      <family val="3"/>
      <charset val="129"/>
      <scheme val="minor"/>
    </font>
    <font>
      <b/>
      <sz val="11"/>
      <color theme="0" tint="-0.34998626667073579"/>
      <name val="맑은 고딕"/>
      <family val="3"/>
      <charset val="129"/>
      <scheme val="minor"/>
    </font>
    <font>
      <b/>
      <sz val="10.5"/>
      <color theme="0" tint="-0.34998626667073579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b/>
      <sz val="11"/>
      <color rgb="FF00B05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1"/>
      <color theme="0" tint="-0.499984740745262"/>
      <name val="맑은 고딕"/>
      <family val="2"/>
      <charset val="129"/>
      <scheme val="minor"/>
    </font>
    <font>
      <sz val="11"/>
      <color theme="9" tint="-0.249977111117893"/>
      <name val="맑은 고딕"/>
      <family val="3"/>
      <charset val="129"/>
      <scheme val="minor"/>
    </font>
    <font>
      <sz val="10"/>
      <color theme="9" tint="-0.249977111117893"/>
      <name val="맑은 고딕"/>
      <family val="3"/>
      <charset val="129"/>
      <scheme val="minor"/>
    </font>
    <font>
      <sz val="10"/>
      <color theme="0" tint="-0.499984740745262"/>
      <name val="맑은 고딕"/>
      <family val="3"/>
      <charset val="129"/>
      <scheme val="minor"/>
    </font>
    <font>
      <b/>
      <sz val="15"/>
      <color theme="1" tint="0.499984740745262"/>
      <name val="맑은 고딕"/>
      <family val="3"/>
      <charset val="129"/>
      <scheme val="minor"/>
    </font>
    <font>
      <sz val="9"/>
      <color theme="0" tint="-0.499984740745262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theme="2" tint="-0.89999084444715716"/>
      <name val="맑은 고딕"/>
      <family val="2"/>
      <charset val="129"/>
      <scheme val="minor"/>
    </font>
    <font>
      <sz val="11"/>
      <color theme="2" tint="-0.89999084444715716"/>
      <name val="맑은 고딕"/>
      <family val="3"/>
      <charset val="129"/>
      <scheme val="minor"/>
    </font>
    <font>
      <sz val="11"/>
      <color theme="5"/>
      <name val="맑은 고딕"/>
      <family val="2"/>
      <charset val="129"/>
      <scheme val="minor"/>
    </font>
    <font>
      <b/>
      <sz val="11"/>
      <name val="맑은 고딕"/>
      <family val="2"/>
      <charset val="129"/>
      <scheme val="minor"/>
    </font>
    <font>
      <sz val="10"/>
      <name val="굴림"/>
      <family val="3"/>
      <charset val="129"/>
    </font>
    <font>
      <sz val="10"/>
      <color theme="1"/>
      <name val="맑은 고딕"/>
      <family val="3"/>
      <charset val="129"/>
      <scheme val="major"/>
    </font>
  </fonts>
  <fills count="2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</patternFill>
    </fill>
  </fills>
  <borders count="7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auto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0"/>
      </left>
      <right style="thin">
        <color theme="0"/>
      </right>
      <top/>
      <bottom style="medium">
        <color auto="1"/>
      </bottom>
      <diagonal/>
    </border>
    <border>
      <left style="thin">
        <color theme="0"/>
      </left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/>
      <top/>
      <bottom style="medium">
        <color auto="1"/>
      </bottom>
      <diagonal/>
    </border>
    <border>
      <left/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auto="1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/>
      <top style="thin">
        <color theme="0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3" tint="0.59996337778862885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3" tint="0.59996337778862885"/>
      </top>
      <bottom style="thin">
        <color theme="1" tint="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/>
      <right/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3" tint="0.59996337778862885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24994659260841701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0" tint="-0.24994659260841701"/>
      </bottom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24" fillId="0" borderId="0">
      <alignment vertical="center"/>
    </xf>
    <xf numFmtId="0" fontId="128" fillId="2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33" fillId="0" borderId="0" applyAlignment="0">
      <alignment vertical="top" wrapText="1"/>
      <protection locked="0"/>
    </xf>
  </cellStyleXfs>
  <cellXfs count="107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42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41" fontId="0" fillId="3" borderId="0" xfId="1" applyFont="1" applyFill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42" fontId="0" fillId="4" borderId="0" xfId="0" applyNumberFormat="1" applyFill="1">
      <alignment vertical="center"/>
    </xf>
    <xf numFmtId="41" fontId="0" fillId="4" borderId="0" xfId="1" applyFont="1" applyFill="1">
      <alignment vertical="center"/>
    </xf>
    <xf numFmtId="41" fontId="11" fillId="4" borderId="0" xfId="1" applyFont="1" applyFill="1" applyAlignment="1">
      <alignment horizontal="center" vertical="center"/>
    </xf>
    <xf numFmtId="41" fontId="11" fillId="4" borderId="0" xfId="1" applyFont="1" applyFill="1">
      <alignment vertical="center"/>
    </xf>
    <xf numFmtId="41" fontId="14" fillId="4" borderId="0" xfId="1" applyFont="1" applyFill="1">
      <alignment vertical="center"/>
    </xf>
    <xf numFmtId="41" fontId="8" fillId="4" borderId="0" xfId="1" applyFont="1" applyFill="1">
      <alignment vertical="center"/>
    </xf>
    <xf numFmtId="41" fontId="1" fillId="0" borderId="0" xfId="1" applyFont="1" applyAlignment="1">
      <alignment vertical="center"/>
    </xf>
    <xf numFmtId="41" fontId="1" fillId="4" borderId="0" xfId="1" applyFont="1" applyFill="1" applyAlignment="1">
      <alignment vertical="center"/>
    </xf>
    <xf numFmtId="41" fontId="12" fillId="4" borderId="0" xfId="1" applyFont="1" applyFill="1">
      <alignment vertical="center"/>
    </xf>
    <xf numFmtId="41" fontId="9" fillId="4" borderId="0" xfId="1" applyFont="1" applyFill="1">
      <alignment vertical="center"/>
    </xf>
    <xf numFmtId="41" fontId="15" fillId="4" borderId="0" xfId="1" applyFont="1" applyFill="1">
      <alignment vertical="center"/>
    </xf>
    <xf numFmtId="0" fontId="2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6" fillId="5" borderId="0" xfId="0" applyFont="1" applyFill="1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41" fontId="6" fillId="4" borderId="0" xfId="1" applyFont="1" applyFill="1">
      <alignment vertical="center"/>
    </xf>
    <xf numFmtId="0" fontId="11" fillId="0" borderId="0" xfId="0" applyFont="1">
      <alignment vertical="center"/>
    </xf>
    <xf numFmtId="0" fontId="11" fillId="4" borderId="0" xfId="0" applyFont="1" applyFill="1" applyAlignment="1">
      <alignment horizontal="center" vertical="center"/>
    </xf>
    <xf numFmtId="0" fontId="23" fillId="0" borderId="1" xfId="2" applyFont="1" applyBorder="1" applyAlignment="1"/>
    <xf numFmtId="0" fontId="23" fillId="0" borderId="0" xfId="2" applyFont="1" applyAlignment="1">
      <alignment shrinkToFit="1"/>
    </xf>
    <xf numFmtId="3" fontId="23" fillId="0" borderId="0" xfId="2" applyNumberFormat="1" applyFont="1" applyAlignment="1">
      <alignment shrinkToFit="1"/>
    </xf>
    <xf numFmtId="0" fontId="24" fillId="0" borderId="0" xfId="3" applyFont="1" applyAlignment="1">
      <alignment vertical="center" shrinkToFit="1"/>
    </xf>
    <xf numFmtId="0" fontId="24" fillId="0" borderId="0" xfId="3" applyFont="1" applyAlignment="1">
      <alignment horizontal="center" vertical="center" shrinkToFit="1"/>
    </xf>
    <xf numFmtId="0" fontId="24" fillId="0" borderId="0" xfId="3" applyFont="1">
      <alignment vertical="center"/>
    </xf>
    <xf numFmtId="0" fontId="24" fillId="0" borderId="0" xfId="3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0" fillId="0" borderId="0" xfId="0" applyFont="1">
      <alignment vertical="center"/>
    </xf>
    <xf numFmtId="0" fontId="30" fillId="0" borderId="0" xfId="3" applyFont="1" applyAlignment="1">
      <alignment horizontal="left" vertical="center"/>
    </xf>
    <xf numFmtId="0" fontId="31" fillId="0" borderId="0" xfId="3" applyFont="1" applyAlignment="1">
      <alignment horizontal="center" vertical="center"/>
    </xf>
    <xf numFmtId="0" fontId="23" fillId="0" borderId="0" xfId="3" applyFont="1" applyAlignment="1">
      <alignment vertical="center" shrinkToFit="1"/>
    </xf>
    <xf numFmtId="0" fontId="23" fillId="0" borderId="0" xfId="3" applyFont="1" applyAlignment="1">
      <alignment vertical="center"/>
    </xf>
    <xf numFmtId="176" fontId="23" fillId="0" borderId="0" xfId="3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shrinkToFit="1"/>
    </xf>
    <xf numFmtId="0" fontId="0" fillId="0" borderId="0" xfId="0" applyFont="1" applyAlignment="1">
      <alignment horizontal="center" vertical="center" shrinkToFit="1"/>
    </xf>
    <xf numFmtId="0" fontId="32" fillId="6" borderId="0" xfId="4" applyFont="1" applyFill="1" applyBorder="1" applyAlignment="1">
      <alignment horizontal="center" vertical="center"/>
    </xf>
    <xf numFmtId="0" fontId="32" fillId="6" borderId="0" xfId="4" applyFont="1" applyFill="1" applyBorder="1" applyAlignment="1">
      <alignment horizontal="center" vertical="center" wrapText="1"/>
    </xf>
    <xf numFmtId="0" fontId="33" fillId="6" borderId="0" xfId="4" applyFont="1" applyFill="1" applyBorder="1" applyAlignment="1">
      <alignment horizontal="center" vertical="center" wrapText="1"/>
    </xf>
    <xf numFmtId="177" fontId="32" fillId="6" borderId="0" xfId="4" applyNumberFormat="1" applyFont="1" applyFill="1" applyBorder="1" applyAlignment="1">
      <alignment horizontal="center" vertical="center" wrapText="1"/>
    </xf>
    <xf numFmtId="177" fontId="32" fillId="6" borderId="0" xfId="4" applyNumberFormat="1" applyFont="1" applyFill="1" applyBorder="1" applyAlignment="1">
      <alignment horizontal="center" vertical="center" wrapText="1" shrinkToFit="1"/>
    </xf>
    <xf numFmtId="177" fontId="32" fillId="6" borderId="0" xfId="4" applyNumberFormat="1" applyFont="1" applyFill="1" applyBorder="1" applyAlignment="1">
      <alignment horizontal="center" vertical="center" shrinkToFit="1"/>
    </xf>
    <xf numFmtId="3" fontId="34" fillId="7" borderId="0" xfId="4" applyNumberFormat="1" applyFont="1" applyFill="1" applyBorder="1" applyAlignment="1">
      <alignment horizontal="center" vertical="center" wrapText="1" shrinkToFit="1"/>
    </xf>
    <xf numFmtId="3" fontId="35" fillId="6" borderId="0" xfId="4" applyNumberFormat="1" applyFont="1" applyFill="1" applyBorder="1" applyAlignment="1">
      <alignment horizontal="center" vertical="center" wrapText="1" shrinkToFit="1"/>
    </xf>
    <xf numFmtId="3" fontId="36" fillId="6" borderId="0" xfId="4" applyNumberFormat="1" applyFont="1" applyFill="1" applyBorder="1" applyAlignment="1">
      <alignment horizontal="center" vertical="center" shrinkToFit="1"/>
    </xf>
    <xf numFmtId="49" fontId="35" fillId="6" borderId="0" xfId="4" applyNumberFormat="1" applyFont="1" applyFill="1" applyBorder="1" applyAlignment="1">
      <alignment horizontal="center" vertical="center" wrapText="1"/>
    </xf>
    <xf numFmtId="49" fontId="32" fillId="6" borderId="0" xfId="4" applyNumberFormat="1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33" fillId="6" borderId="0" xfId="0" applyFont="1" applyFill="1" applyAlignment="1">
      <alignment horizontal="left" vertical="center"/>
    </xf>
    <xf numFmtId="0" fontId="0" fillId="8" borderId="0" xfId="0" applyFont="1" applyFill="1">
      <alignment vertical="center"/>
    </xf>
    <xf numFmtId="49" fontId="23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0" fontId="33" fillId="9" borderId="0" xfId="4" applyFont="1" applyFill="1" applyBorder="1" applyAlignment="1">
      <alignment horizontal="center" vertical="center"/>
    </xf>
    <xf numFmtId="3" fontId="23" fillId="9" borderId="0" xfId="0" applyNumberFormat="1" applyFont="1" applyFill="1">
      <alignment vertical="center"/>
    </xf>
    <xf numFmtId="3" fontId="23" fillId="0" borderId="0" xfId="0" applyNumberFormat="1" applyFont="1">
      <alignment vertical="center"/>
    </xf>
    <xf numFmtId="41" fontId="23" fillId="0" borderId="0" xfId="1" applyFont="1" applyAlignment="1">
      <alignment horizontal="right" vertical="center" shrinkToFit="1"/>
    </xf>
    <xf numFmtId="3" fontId="26" fillId="0" borderId="0" xfId="0" applyNumberFormat="1" applyFont="1" applyAlignment="1">
      <alignment horizontal="center" vertical="center"/>
    </xf>
    <xf numFmtId="176" fontId="28" fillId="0" borderId="0" xfId="0" applyNumberFormat="1" applyFont="1" applyFill="1" applyBorder="1" applyAlignment="1">
      <alignment horizontal="center" vertical="center"/>
    </xf>
    <xf numFmtId="176" fontId="37" fillId="0" borderId="0" xfId="0" applyNumberFormat="1" applyFont="1" applyFill="1" applyBorder="1" applyAlignment="1">
      <alignment horizontal="left" vertical="center"/>
    </xf>
    <xf numFmtId="0" fontId="19" fillId="0" borderId="0" xfId="0" applyFont="1">
      <alignment vertical="center"/>
    </xf>
    <xf numFmtId="0" fontId="38" fillId="0" borderId="2" xfId="0" applyFont="1" applyBorder="1" applyAlignment="1">
      <alignment vertical="center"/>
    </xf>
    <xf numFmtId="0" fontId="38" fillId="0" borderId="3" xfId="0" applyFont="1" applyBorder="1" applyAlignment="1">
      <alignment horizontal="center" vertical="center"/>
    </xf>
    <xf numFmtId="0" fontId="40" fillId="8" borderId="3" xfId="4" applyFont="1" applyFill="1" applyBorder="1" applyAlignment="1">
      <alignment horizontal="center" vertical="center"/>
    </xf>
    <xf numFmtId="3" fontId="38" fillId="0" borderId="3" xfId="0" applyNumberFormat="1" applyFont="1" applyBorder="1">
      <alignment vertical="center"/>
    </xf>
    <xf numFmtId="41" fontId="38" fillId="0" borderId="3" xfId="1" applyFont="1" applyBorder="1" applyAlignment="1">
      <alignment horizontal="right" vertical="center" shrinkToFit="1"/>
    </xf>
    <xf numFmtId="3" fontId="38" fillId="0" borderId="3" xfId="0" applyNumberFormat="1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41" fillId="0" borderId="4" xfId="0" applyFont="1" applyBorder="1">
      <alignment vertical="center"/>
    </xf>
    <xf numFmtId="0" fontId="41" fillId="0" borderId="0" xfId="0" applyFont="1">
      <alignment vertical="center"/>
    </xf>
    <xf numFmtId="0" fontId="33" fillId="3" borderId="0" xfId="4" applyFont="1" applyFill="1" applyBorder="1" applyAlignment="1">
      <alignment horizontal="center" vertical="center"/>
    </xf>
    <xf numFmtId="3" fontId="23" fillId="3" borderId="0" xfId="0" applyNumberFormat="1" applyFont="1" applyFill="1">
      <alignment vertical="center"/>
    </xf>
    <xf numFmtId="176" fontId="37" fillId="0" borderId="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78" fontId="42" fillId="10" borderId="0" xfId="0" applyNumberFormat="1" applyFont="1" applyFill="1" applyAlignment="1">
      <alignment horizontal="right" vertical="center" shrinkToFit="1"/>
    </xf>
    <xf numFmtId="178" fontId="42" fillId="10" borderId="0" xfId="0" applyNumberFormat="1" applyFont="1" applyFill="1" applyAlignment="1">
      <alignment horizontal="right" vertical="center"/>
    </xf>
    <xf numFmtId="41" fontId="43" fillId="10" borderId="0" xfId="1" applyFont="1" applyFill="1" applyAlignment="1">
      <alignment vertical="center" shrinkToFit="1"/>
    </xf>
    <xf numFmtId="178" fontId="12" fillId="3" borderId="0" xfId="0" applyNumberFormat="1" applyFont="1" applyFill="1" applyAlignment="1">
      <alignment horizontal="right" vertical="center" shrinkToFit="1"/>
    </xf>
    <xf numFmtId="178" fontId="42" fillId="11" borderId="0" xfId="0" applyNumberFormat="1" applyFont="1" applyFill="1" applyAlignment="1">
      <alignment vertical="center" shrinkToFit="1"/>
    </xf>
    <xf numFmtId="178" fontId="42" fillId="11" borderId="0" xfId="0" applyNumberFormat="1" applyFont="1" applyFill="1" applyAlignment="1">
      <alignment horizontal="right" vertical="center"/>
    </xf>
    <xf numFmtId="178" fontId="44" fillId="11" borderId="0" xfId="0" applyNumberFormat="1" applyFont="1" applyFill="1" applyAlignment="1">
      <alignment horizontal="right" vertical="center" shrinkToFit="1"/>
    </xf>
    <xf numFmtId="178" fontId="42" fillId="7" borderId="0" xfId="0" applyNumberFormat="1" applyFont="1" applyFill="1" applyAlignment="1">
      <alignment vertical="center" shrinkToFit="1"/>
    </xf>
    <xf numFmtId="178" fontId="20" fillId="7" borderId="0" xfId="0" applyNumberFormat="1" applyFont="1" applyFill="1" applyAlignment="1">
      <alignment horizontal="right" vertical="center"/>
    </xf>
    <xf numFmtId="178" fontId="45" fillId="7" borderId="0" xfId="0" applyNumberFormat="1" applyFont="1" applyFill="1" applyAlignment="1">
      <alignment vertical="center" shrinkToFit="1"/>
    </xf>
    <xf numFmtId="178" fontId="21" fillId="9" borderId="0" xfId="0" applyNumberFormat="1" applyFont="1" applyFill="1" applyAlignment="1">
      <alignment vertical="center" shrinkToFit="1"/>
    </xf>
    <xf numFmtId="178" fontId="21" fillId="9" borderId="0" xfId="0" applyNumberFormat="1" applyFont="1" applyFill="1" applyAlignment="1">
      <alignment horizontal="right" vertical="center"/>
    </xf>
    <xf numFmtId="178" fontId="46" fillId="10" borderId="0" xfId="0" applyNumberFormat="1" applyFont="1" applyFill="1" applyAlignment="1">
      <alignment vertical="center" shrinkToFit="1"/>
    </xf>
    <xf numFmtId="178" fontId="46" fillId="10" borderId="0" xfId="0" applyNumberFormat="1" applyFont="1" applyFill="1" applyAlignment="1">
      <alignment horizontal="right" vertical="center"/>
    </xf>
    <xf numFmtId="178" fontId="43" fillId="10" borderId="0" xfId="1" applyNumberFormat="1" applyFont="1" applyFill="1" applyAlignment="1">
      <alignment vertical="center" shrinkToFi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0" fontId="51" fillId="0" borderId="0" xfId="0" applyFont="1" applyAlignment="1">
      <alignment horizontal="center" vertical="center"/>
    </xf>
    <xf numFmtId="179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  <xf numFmtId="41" fontId="9" fillId="0" borderId="0" xfId="1" applyFont="1" applyBorder="1">
      <alignment vertical="center"/>
    </xf>
    <xf numFmtId="41" fontId="52" fillId="0" borderId="0" xfId="1" applyFont="1">
      <alignment vertical="center"/>
    </xf>
    <xf numFmtId="0" fontId="8" fillId="0" borderId="0" xfId="0" applyNumberFormat="1" applyFont="1" applyAlignment="1">
      <alignment horizontal="center" vertical="center"/>
    </xf>
    <xf numFmtId="41" fontId="9" fillId="0" borderId="0" xfId="1" applyFont="1" applyAlignment="1">
      <alignment vertical="center"/>
    </xf>
    <xf numFmtId="41" fontId="9" fillId="3" borderId="0" xfId="1" applyFont="1" applyFill="1">
      <alignment vertical="center"/>
    </xf>
    <xf numFmtId="9" fontId="9" fillId="0" borderId="0" xfId="1" applyNumberFormat="1" applyFont="1" applyAlignment="1">
      <alignment horizontal="right" vertical="center"/>
    </xf>
    <xf numFmtId="41" fontId="9" fillId="0" borderId="0" xfId="1" applyFont="1">
      <alignment vertical="center"/>
    </xf>
    <xf numFmtId="41" fontId="18" fillId="0" borderId="0" xfId="1" applyFont="1" applyAlignment="1">
      <alignment horizontal="right" vertical="center"/>
    </xf>
    <xf numFmtId="9" fontId="9" fillId="0" borderId="0" xfId="1" applyNumberFormat="1" applyFont="1">
      <alignment vertical="center"/>
    </xf>
    <xf numFmtId="0" fontId="53" fillId="0" borderId="0" xfId="0" applyFont="1" applyAlignment="1">
      <alignment horizontal="center" vertical="center"/>
    </xf>
    <xf numFmtId="41" fontId="7" fillId="4" borderId="0" xfId="1" applyFont="1" applyFill="1">
      <alignment vertical="center"/>
    </xf>
    <xf numFmtId="180" fontId="0" fillId="0" borderId="0" xfId="0" applyNumberFormat="1">
      <alignment vertical="center"/>
    </xf>
    <xf numFmtId="179" fontId="0" fillId="0" borderId="0" xfId="0" applyNumberFormat="1" applyAlignment="1">
      <alignment vertical="center" shrinkToFit="1"/>
    </xf>
    <xf numFmtId="180" fontId="0" fillId="0" borderId="0" xfId="0" applyNumberFormat="1" applyAlignment="1">
      <alignment vertical="center" shrinkToFit="1"/>
    </xf>
    <xf numFmtId="180" fontId="11" fillId="0" borderId="0" xfId="0" applyNumberFormat="1" applyFont="1" applyAlignment="1">
      <alignment vertical="center" shrinkToFit="1"/>
    </xf>
    <xf numFmtId="180" fontId="0" fillId="0" borderId="0" xfId="0" applyNumberFormat="1" applyAlignment="1">
      <alignment horizontal="right" vertical="center" shrinkToFit="1"/>
    </xf>
    <xf numFmtId="180" fontId="11" fillId="0" borderId="0" xfId="0" applyNumberFormat="1" applyFont="1" applyAlignment="1">
      <alignment horizontal="right" vertical="center" shrinkToFit="1"/>
    </xf>
    <xf numFmtId="179" fontId="11" fillId="0" borderId="0" xfId="0" applyNumberFormat="1" applyFont="1" applyAlignment="1">
      <alignment horizontal="right" vertical="center"/>
    </xf>
    <xf numFmtId="180" fontId="48" fillId="0" borderId="0" xfId="0" applyNumberFormat="1" applyFont="1">
      <alignment vertical="center"/>
    </xf>
    <xf numFmtId="0" fontId="20" fillId="0" borderId="0" xfId="0" applyFont="1" applyAlignment="1">
      <alignment horizontal="center" vertical="center"/>
    </xf>
    <xf numFmtId="9" fontId="0" fillId="0" borderId="0" xfId="0" applyNumberFormat="1" applyAlignment="1">
      <alignment horizontal="right" vertical="center" shrinkToFit="1"/>
    </xf>
    <xf numFmtId="180" fontId="52" fillId="0" borderId="0" xfId="0" applyNumberFormat="1" applyFont="1" applyAlignment="1">
      <alignment horizontal="right" vertical="center" shrinkToFit="1"/>
    </xf>
    <xf numFmtId="180" fontId="7" fillId="4" borderId="0" xfId="1" applyNumberFormat="1" applyFont="1" applyFill="1">
      <alignment vertical="center"/>
    </xf>
    <xf numFmtId="180" fontId="52" fillId="0" borderId="0" xfId="0" applyNumberFormat="1" applyFont="1" applyAlignment="1">
      <alignment vertical="center" shrinkToFit="1"/>
    </xf>
    <xf numFmtId="180" fontId="48" fillId="0" borderId="0" xfId="0" applyNumberFormat="1" applyFont="1" applyAlignment="1">
      <alignment vertical="center" shrinkToFit="1"/>
    </xf>
    <xf numFmtId="180" fontId="17" fillId="0" borderId="0" xfId="0" applyNumberFormat="1" applyFont="1" applyAlignment="1">
      <alignment vertical="center" shrinkToFit="1"/>
    </xf>
    <xf numFmtId="180" fontId="7" fillId="4" borderId="0" xfId="1" applyNumberFormat="1" applyFont="1" applyFill="1" applyAlignment="1">
      <alignment vertical="center" shrinkToFit="1"/>
    </xf>
    <xf numFmtId="41" fontId="52" fillId="4" borderId="0" xfId="1" applyFont="1" applyFill="1" applyAlignment="1">
      <alignment vertical="center" shrinkToFit="1"/>
    </xf>
    <xf numFmtId="41" fontId="14" fillId="4" borderId="0" xfId="1" applyFont="1" applyFill="1" applyAlignment="1">
      <alignment vertical="center" shrinkToFit="1"/>
    </xf>
    <xf numFmtId="9" fontId="11" fillId="0" borderId="0" xfId="0" applyNumberFormat="1" applyFont="1" applyAlignment="1">
      <alignment horizontal="right" vertical="center" shrinkToFit="1"/>
    </xf>
    <xf numFmtId="41" fontId="7" fillId="4" borderId="0" xfId="1" applyFont="1" applyFill="1" applyAlignment="1">
      <alignment horizontal="center" vertical="center"/>
    </xf>
    <xf numFmtId="180" fontId="52" fillId="0" borderId="0" xfId="0" applyNumberFormat="1" applyFont="1" applyAlignment="1">
      <alignment horizontal="center" vertical="center" shrinkToFit="1"/>
    </xf>
    <xf numFmtId="9" fontId="52" fillId="0" borderId="0" xfId="0" applyNumberFormat="1" applyFont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top" wrapText="1"/>
    </xf>
    <xf numFmtId="0" fontId="54" fillId="2" borderId="0" xfId="0" applyFont="1" applyFill="1" applyAlignment="1">
      <alignment horizontal="center" vertical="top"/>
    </xf>
    <xf numFmtId="0" fontId="56" fillId="2" borderId="0" xfId="0" applyFont="1" applyFill="1" applyAlignment="1">
      <alignment horizontal="center" vertical="top"/>
    </xf>
    <xf numFmtId="179" fontId="56" fillId="2" borderId="0" xfId="0" applyNumberFormat="1" applyFont="1" applyFill="1" applyAlignment="1">
      <alignment horizontal="center" vertical="top" wrapText="1"/>
    </xf>
    <xf numFmtId="179" fontId="20" fillId="11" borderId="0" xfId="0" applyNumberFormat="1" applyFont="1" applyFill="1" applyAlignment="1">
      <alignment horizontal="left" vertical="top" wrapText="1"/>
    </xf>
    <xf numFmtId="180" fontId="20" fillId="11" borderId="0" xfId="0" applyNumberFormat="1" applyFont="1" applyFill="1" applyAlignment="1">
      <alignment horizontal="center" vertical="top" wrapText="1"/>
    </xf>
    <xf numFmtId="179" fontId="52" fillId="0" borderId="0" xfId="0" applyNumberFormat="1" applyFont="1" applyAlignment="1">
      <alignment horizontal="center" vertical="center" shrinkToFit="1"/>
    </xf>
    <xf numFmtId="179" fontId="52" fillId="0" borderId="0" xfId="0" applyNumberFormat="1" applyFont="1" applyAlignment="1">
      <alignment horizontal="center" vertical="center"/>
    </xf>
    <xf numFmtId="179" fontId="52" fillId="0" borderId="0" xfId="0" applyNumberFormat="1" applyFont="1">
      <alignment vertical="center"/>
    </xf>
    <xf numFmtId="180" fontId="57" fillId="0" borderId="0" xfId="0" applyNumberFormat="1" applyFont="1" applyAlignment="1">
      <alignment vertical="center" shrinkToFit="1"/>
    </xf>
    <xf numFmtId="9" fontId="57" fillId="0" borderId="0" xfId="0" applyNumberFormat="1" applyFont="1" applyAlignment="1">
      <alignment horizontal="right" vertical="center" shrinkToFit="1"/>
    </xf>
    <xf numFmtId="179" fontId="50" fillId="0" borderId="0" xfId="0" applyNumberFormat="1" applyFont="1">
      <alignment vertical="center"/>
    </xf>
    <xf numFmtId="180" fontId="7" fillId="4" borderId="0" xfId="1" applyNumberFormat="1" applyFont="1" applyFill="1" applyAlignment="1">
      <alignment vertical="center"/>
    </xf>
    <xf numFmtId="42" fontId="9" fillId="0" borderId="0" xfId="0" applyNumberFormat="1" applyFont="1">
      <alignment vertical="center"/>
    </xf>
    <xf numFmtId="180" fontId="48" fillId="4" borderId="0" xfId="1" applyNumberFormat="1" applyFont="1" applyFill="1" applyAlignment="1">
      <alignment vertical="center" shrinkToFit="1"/>
    </xf>
    <xf numFmtId="180" fontId="57" fillId="0" borderId="0" xfId="0" applyNumberFormat="1" applyFont="1" applyAlignment="1">
      <alignment vertical="center"/>
    </xf>
    <xf numFmtId="180" fontId="58" fillId="4" borderId="0" xfId="1" applyNumberFormat="1" applyFont="1" applyFill="1">
      <alignment vertical="center"/>
    </xf>
    <xf numFmtId="180" fontId="57" fillId="0" borderId="0" xfId="0" applyNumberFormat="1" applyFont="1">
      <alignment vertical="center"/>
    </xf>
    <xf numFmtId="0" fontId="49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41" fontId="52" fillId="0" borderId="0" xfId="1" applyFont="1" applyAlignment="1">
      <alignment vertical="center"/>
    </xf>
    <xf numFmtId="0" fontId="13" fillId="5" borderId="1" xfId="0" applyFont="1" applyFill="1" applyBorder="1" applyAlignment="1">
      <alignment horizontal="center" vertical="top" wrapText="1"/>
    </xf>
    <xf numFmtId="0" fontId="52" fillId="0" borderId="0" xfId="0" applyFont="1" applyAlignment="1">
      <alignment horizontal="center" vertical="center"/>
    </xf>
    <xf numFmtId="41" fontId="11" fillId="0" borderId="0" xfId="1" applyFont="1">
      <alignment vertical="center"/>
    </xf>
    <xf numFmtId="0" fontId="6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52" fillId="0" borderId="0" xfId="0" applyFont="1">
      <alignment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center" vertical="center"/>
    </xf>
    <xf numFmtId="181" fontId="7" fillId="0" borderId="0" xfId="0" applyNumberFormat="1" applyFont="1" applyAlignment="1">
      <alignment horizontal="center" vertical="center"/>
    </xf>
    <xf numFmtId="0" fontId="63" fillId="3" borderId="0" xfId="0" applyFont="1" applyFill="1" applyAlignment="1">
      <alignment horizontal="left" vertical="center"/>
    </xf>
    <xf numFmtId="0" fontId="52" fillId="3" borderId="0" xfId="0" applyFont="1" applyFill="1" applyAlignment="1">
      <alignment horizontal="center" vertical="center"/>
    </xf>
    <xf numFmtId="0" fontId="64" fillId="0" borderId="0" xfId="0" applyFont="1" applyAlignment="1">
      <alignment horizontal="left" vertical="center" wrapText="1" shrinkToFit="1"/>
    </xf>
    <xf numFmtId="0" fontId="63" fillId="9" borderId="0" xfId="0" applyFont="1" applyFill="1" applyAlignment="1">
      <alignment horizontal="right" vertical="center"/>
    </xf>
    <xf numFmtId="0" fontId="11" fillId="9" borderId="0" xfId="0" applyFont="1" applyFill="1">
      <alignment vertical="center"/>
    </xf>
    <xf numFmtId="0" fontId="52" fillId="9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180" fontId="11" fillId="11" borderId="0" xfId="0" applyNumberFormat="1" applyFont="1" applyFill="1" applyAlignment="1">
      <alignment horizontal="right" vertical="center" shrinkToFit="1"/>
    </xf>
    <xf numFmtId="0" fontId="0" fillId="8" borderId="0" xfId="0" applyFill="1">
      <alignment vertical="center"/>
    </xf>
    <xf numFmtId="0" fontId="65" fillId="8" borderId="0" xfId="0" applyFont="1" applyFill="1">
      <alignment vertical="center"/>
    </xf>
    <xf numFmtId="0" fontId="4" fillId="8" borderId="0" xfId="0" applyFont="1" applyFill="1">
      <alignment vertical="center"/>
    </xf>
    <xf numFmtId="0" fontId="11" fillId="8" borderId="0" xfId="0" applyFont="1" applyFill="1" applyAlignment="1">
      <alignment vertical="top"/>
    </xf>
    <xf numFmtId="0" fontId="50" fillId="8" borderId="0" xfId="0" applyFont="1" applyFill="1" applyAlignment="1">
      <alignment horizontal="right" vertical="center"/>
    </xf>
    <xf numFmtId="0" fontId="8" fillId="12" borderId="6" xfId="0" applyFont="1" applyFill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/>
    </xf>
    <xf numFmtId="0" fontId="67" fillId="8" borderId="9" xfId="0" applyFont="1" applyFill="1" applyBorder="1">
      <alignment vertical="center"/>
    </xf>
    <xf numFmtId="0" fontId="52" fillId="8" borderId="10" xfId="0" applyFont="1" applyFill="1" applyBorder="1" applyAlignment="1">
      <alignment horizontal="center" vertical="center"/>
    </xf>
    <xf numFmtId="180" fontId="67" fillId="8" borderId="10" xfId="1" applyNumberFormat="1" applyFont="1" applyFill="1" applyBorder="1" applyAlignment="1">
      <alignment horizontal="center" vertical="center"/>
    </xf>
    <xf numFmtId="41" fontId="67" fillId="8" borderId="10" xfId="1" applyFont="1" applyFill="1" applyBorder="1" applyAlignment="1">
      <alignment horizontal="center" vertical="center"/>
    </xf>
    <xf numFmtId="41" fontId="68" fillId="8" borderId="10" xfId="1" applyFont="1" applyFill="1" applyBorder="1" applyAlignment="1">
      <alignment horizontal="center" vertical="center"/>
    </xf>
    <xf numFmtId="180" fontId="68" fillId="8" borderId="10" xfId="1" applyNumberFormat="1" applyFont="1" applyFill="1" applyBorder="1" applyAlignment="1">
      <alignment horizontal="center" vertical="center"/>
    </xf>
    <xf numFmtId="0" fontId="69" fillId="8" borderId="10" xfId="0" applyFont="1" applyFill="1" applyBorder="1" applyAlignment="1">
      <alignment horizontal="center" vertical="center"/>
    </xf>
    <xf numFmtId="41" fontId="19" fillId="8" borderId="13" xfId="1" applyFont="1" applyFill="1" applyBorder="1" applyAlignment="1">
      <alignment horizontal="center" vertical="center"/>
    </xf>
    <xf numFmtId="0" fontId="11" fillId="8" borderId="0" xfId="0" applyFont="1" applyFill="1">
      <alignment vertical="center"/>
    </xf>
    <xf numFmtId="0" fontId="6" fillId="8" borderId="14" xfId="0" applyFont="1" applyFill="1" applyBorder="1" applyAlignment="1">
      <alignment vertical="center"/>
    </xf>
    <xf numFmtId="0" fontId="63" fillId="8" borderId="15" xfId="0" applyFont="1" applyFill="1" applyBorder="1" applyAlignment="1">
      <alignment horizontal="center" vertical="center"/>
    </xf>
    <xf numFmtId="0" fontId="6" fillId="8" borderId="16" xfId="0" applyFont="1" applyFill="1" applyBorder="1" applyAlignment="1">
      <alignment horizontal="right" vertical="center"/>
    </xf>
    <xf numFmtId="41" fontId="70" fillId="8" borderId="6" xfId="1" applyFont="1" applyFill="1" applyBorder="1" applyAlignment="1">
      <alignment horizontal="center" vertical="center"/>
    </xf>
    <xf numFmtId="41" fontId="72" fillId="8" borderId="6" xfId="1" applyFont="1" applyFill="1" applyBorder="1" applyAlignment="1">
      <alignment horizontal="center" vertical="center"/>
    </xf>
    <xf numFmtId="41" fontId="73" fillId="8" borderId="6" xfId="1" applyFont="1" applyFill="1" applyBorder="1" applyAlignment="1">
      <alignment vertical="center"/>
    </xf>
    <xf numFmtId="41" fontId="7" fillId="8" borderId="6" xfId="1" applyFont="1" applyFill="1" applyBorder="1" applyAlignment="1">
      <alignment vertical="center"/>
    </xf>
    <xf numFmtId="41" fontId="7" fillId="8" borderId="17" xfId="1" applyFont="1" applyFill="1" applyBorder="1" applyAlignment="1">
      <alignment horizontal="center" vertical="center"/>
    </xf>
    <xf numFmtId="41" fontId="7" fillId="8" borderId="18" xfId="1" applyFont="1" applyFill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3" fillId="8" borderId="19" xfId="0" applyFont="1" applyFill="1" applyBorder="1" applyAlignment="1">
      <alignment horizontal="center" vertical="center"/>
    </xf>
    <xf numFmtId="0" fontId="6" fillId="8" borderId="20" xfId="0" applyFont="1" applyFill="1" applyBorder="1" applyAlignment="1">
      <alignment horizontal="right" vertical="center"/>
    </xf>
    <xf numFmtId="41" fontId="63" fillId="8" borderId="21" xfId="1" applyFont="1" applyFill="1" applyBorder="1" applyAlignment="1">
      <alignment horizontal="center" vertical="center"/>
    </xf>
    <xf numFmtId="41" fontId="74" fillId="8" borderId="21" xfId="1" applyFont="1" applyFill="1" applyBorder="1" applyAlignment="1">
      <alignment horizontal="center" vertical="center"/>
    </xf>
    <xf numFmtId="41" fontId="75" fillId="8" borderId="21" xfId="1" applyFont="1" applyFill="1" applyBorder="1" applyAlignment="1">
      <alignment horizontal="center" vertical="center"/>
    </xf>
    <xf numFmtId="41" fontId="7" fillId="8" borderId="21" xfId="1" applyFont="1" applyFill="1" applyBorder="1" applyAlignment="1">
      <alignment vertical="center"/>
    </xf>
    <xf numFmtId="0" fontId="6" fillId="8" borderId="17" xfId="0" applyFont="1" applyFill="1" applyBorder="1" applyAlignment="1">
      <alignment horizontal="center" vertical="center"/>
    </xf>
    <xf numFmtId="0" fontId="6" fillId="8" borderId="24" xfId="0" applyFont="1" applyFill="1" applyBorder="1" applyAlignment="1">
      <alignment vertical="center"/>
    </xf>
    <xf numFmtId="0" fontId="63" fillId="8" borderId="25" xfId="0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right" vertical="center"/>
    </xf>
    <xf numFmtId="180" fontId="76" fillId="8" borderId="27" xfId="1" applyNumberFormat="1" applyFont="1" applyFill="1" applyBorder="1" applyAlignment="1">
      <alignment horizontal="center" vertical="center"/>
    </xf>
    <xf numFmtId="41" fontId="7" fillId="8" borderId="27" xfId="1" applyFont="1" applyFill="1" applyBorder="1" applyAlignment="1">
      <alignment horizontal="center" vertical="center"/>
    </xf>
    <xf numFmtId="41" fontId="7" fillId="8" borderId="27" xfId="1" applyFont="1" applyFill="1" applyBorder="1" applyAlignment="1">
      <alignment vertical="center"/>
    </xf>
    <xf numFmtId="0" fontId="6" fillId="8" borderId="30" xfId="0" applyFont="1" applyFill="1" applyBorder="1" applyAlignment="1">
      <alignment horizontal="center" vertical="center"/>
    </xf>
    <xf numFmtId="41" fontId="7" fillId="8" borderId="31" xfId="1" applyFont="1" applyFill="1" applyBorder="1" applyAlignment="1">
      <alignment horizontal="center" vertical="center"/>
    </xf>
    <xf numFmtId="41" fontId="70" fillId="8" borderId="6" xfId="1" applyFont="1" applyFill="1" applyBorder="1" applyAlignment="1">
      <alignment horizontal="left" vertical="center"/>
    </xf>
    <xf numFmtId="41" fontId="7" fillId="8" borderId="21" xfId="1" applyFont="1" applyFill="1" applyBorder="1" applyAlignment="1">
      <alignment horizontal="center" vertical="center"/>
    </xf>
    <xf numFmtId="180" fontId="76" fillId="8" borderId="27" xfId="1" applyNumberFormat="1" applyFont="1" applyFill="1" applyBorder="1" applyAlignment="1">
      <alignment horizontal="right" vertical="center"/>
    </xf>
    <xf numFmtId="0" fontId="19" fillId="8" borderId="0" xfId="0" applyFont="1" applyFill="1" applyAlignment="1">
      <alignment horizontal="center" vertical="center"/>
    </xf>
    <xf numFmtId="0" fontId="0" fillId="8" borderId="0" xfId="0" applyFill="1" applyAlignment="1">
      <alignment vertical="top"/>
    </xf>
    <xf numFmtId="0" fontId="0" fillId="8" borderId="0" xfId="0" applyFill="1" applyAlignment="1">
      <alignment horizontal="center" vertical="top"/>
    </xf>
    <xf numFmtId="0" fontId="77" fillId="8" borderId="0" xfId="0" applyFont="1" applyFill="1">
      <alignment vertical="center"/>
    </xf>
    <xf numFmtId="180" fontId="0" fillId="8" borderId="0" xfId="0" applyNumberFormat="1" applyFill="1">
      <alignment vertical="center"/>
    </xf>
    <xf numFmtId="0" fontId="4" fillId="0" borderId="0" xfId="0" applyFont="1" applyAlignment="1">
      <alignment vertical="center"/>
    </xf>
    <xf numFmtId="0" fontId="66" fillId="0" borderId="0" xfId="0" applyFont="1">
      <alignment vertical="center"/>
    </xf>
    <xf numFmtId="0" fontId="0" fillId="13" borderId="32" xfId="0" applyFont="1" applyFill="1" applyBorder="1" applyAlignment="1">
      <alignment horizontal="center" vertical="center"/>
    </xf>
    <xf numFmtId="0" fontId="50" fillId="13" borderId="32" xfId="0" applyFont="1" applyFill="1" applyBorder="1" applyAlignment="1">
      <alignment horizontal="center" vertical="center" wrapText="1"/>
    </xf>
    <xf numFmtId="41" fontId="9" fillId="13" borderId="32" xfId="1" applyFont="1" applyFill="1" applyBorder="1" applyAlignment="1">
      <alignment horizontal="center" vertical="center" wrapText="1"/>
    </xf>
    <xf numFmtId="0" fontId="78" fillId="0" borderId="32" xfId="0" applyFont="1" applyFill="1" applyBorder="1" applyAlignment="1">
      <alignment horizontal="center" vertical="center"/>
    </xf>
    <xf numFmtId="41" fontId="26" fillId="0" borderId="32" xfId="0" applyNumberFormat="1" applyFont="1" applyFill="1" applyBorder="1" applyAlignment="1">
      <alignment vertical="center"/>
    </xf>
    <xf numFmtId="0" fontId="23" fillId="0" borderId="32" xfId="0" applyNumberFormat="1" applyFont="1" applyFill="1" applyBorder="1" applyAlignment="1">
      <alignment horizontal="center" vertical="center" shrinkToFit="1"/>
    </xf>
    <xf numFmtId="0" fontId="79" fillId="0" borderId="32" xfId="0" applyNumberFormat="1" applyFont="1" applyFill="1" applyBorder="1" applyAlignment="1">
      <alignment horizontal="center" vertical="center" shrinkToFit="1"/>
    </xf>
    <xf numFmtId="180" fontId="12" fillId="0" borderId="32" xfId="1" applyNumberFormat="1" applyFont="1" applyBorder="1" applyAlignment="1">
      <alignment vertical="center"/>
    </xf>
    <xf numFmtId="180" fontId="12" fillId="11" borderId="32" xfId="1" applyNumberFormat="1" applyFont="1" applyFill="1" applyBorder="1" applyAlignment="1">
      <alignment vertical="center"/>
    </xf>
    <xf numFmtId="0" fontId="11" fillId="11" borderId="34" xfId="0" applyFont="1" applyFill="1" applyBorder="1" applyAlignment="1">
      <alignment horizontal="center" vertical="center"/>
    </xf>
    <xf numFmtId="180" fontId="0" fillId="0" borderId="32" xfId="0" applyNumberFormat="1" applyBorder="1">
      <alignment vertical="center"/>
    </xf>
    <xf numFmtId="0" fontId="52" fillId="11" borderId="32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179" fontId="0" fillId="0" borderId="0" xfId="1" applyNumberFormat="1" applyFont="1">
      <alignment vertical="center"/>
    </xf>
    <xf numFmtId="41" fontId="48" fillId="0" borderId="0" xfId="1" applyFont="1">
      <alignment vertical="center"/>
    </xf>
    <xf numFmtId="0" fontId="4" fillId="0" borderId="0" xfId="0" applyFont="1">
      <alignment vertical="center"/>
    </xf>
    <xf numFmtId="43" fontId="0" fillId="0" borderId="0" xfId="1" applyNumberFormat="1" applyFont="1">
      <alignment vertical="center"/>
    </xf>
    <xf numFmtId="0" fontId="80" fillId="13" borderId="35" xfId="0" applyFont="1" applyFill="1" applyBorder="1" applyAlignment="1">
      <alignment horizontal="center" vertical="center"/>
    </xf>
    <xf numFmtId="41" fontId="80" fillId="13" borderId="35" xfId="1" applyFont="1" applyFill="1" applyBorder="1" applyAlignment="1">
      <alignment horizontal="center" vertical="center"/>
    </xf>
    <xf numFmtId="0" fontId="81" fillId="13" borderId="35" xfId="0" applyFont="1" applyFill="1" applyBorder="1" applyAlignment="1">
      <alignment horizontal="center" vertical="center"/>
    </xf>
    <xf numFmtId="41" fontId="69" fillId="13" borderId="35" xfId="1" applyFont="1" applyFill="1" applyBorder="1" applyAlignment="1">
      <alignment horizontal="center" vertical="center"/>
    </xf>
    <xf numFmtId="179" fontId="69" fillId="13" borderId="35" xfId="1" applyNumberFormat="1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13" borderId="35" xfId="0" applyFont="1" applyFill="1" applyBorder="1" applyAlignment="1">
      <alignment horizontal="center" vertical="center"/>
    </xf>
    <xf numFmtId="9" fontId="81" fillId="13" borderId="35" xfId="0" applyNumberFormat="1" applyFont="1" applyFill="1" applyBorder="1" applyAlignment="1">
      <alignment horizontal="center" vertical="center"/>
    </xf>
    <xf numFmtId="41" fontId="82" fillId="13" borderId="35" xfId="1" applyFont="1" applyFill="1" applyBorder="1" applyAlignment="1">
      <alignment horizontal="center" vertical="center"/>
    </xf>
    <xf numFmtId="0" fontId="83" fillId="0" borderId="39" xfId="0" applyFont="1" applyFill="1" applyBorder="1" applyAlignment="1">
      <alignment horizontal="center" vertical="center"/>
    </xf>
    <xf numFmtId="41" fontId="84" fillId="0" borderId="40" xfId="0" applyNumberFormat="1" applyFont="1" applyFill="1" applyBorder="1" applyAlignment="1">
      <alignment vertical="center"/>
    </xf>
    <xf numFmtId="0" fontId="85" fillId="0" borderId="35" xfId="0" applyNumberFormat="1" applyFont="1" applyFill="1" applyBorder="1" applyAlignment="1">
      <alignment horizontal="center" vertical="center" shrinkToFit="1"/>
    </xf>
    <xf numFmtId="41" fontId="0" fillId="3" borderId="35" xfId="1" applyFont="1" applyFill="1" applyBorder="1">
      <alignment vertical="center"/>
    </xf>
    <xf numFmtId="41" fontId="0" fillId="0" borderId="35" xfId="1" applyFont="1" applyBorder="1">
      <alignment vertical="center"/>
    </xf>
    <xf numFmtId="9" fontId="86" fillId="0" borderId="35" xfId="1" applyNumberFormat="1" applyFont="1" applyBorder="1">
      <alignment vertical="center"/>
    </xf>
    <xf numFmtId="179" fontId="0" fillId="0" borderId="35" xfId="1" applyNumberFormat="1" applyFont="1" applyBorder="1">
      <alignment vertical="center"/>
    </xf>
    <xf numFmtId="180" fontId="1" fillId="0" borderId="35" xfId="1" applyNumberFormat="1" applyFont="1" applyBorder="1">
      <alignment vertical="center"/>
    </xf>
    <xf numFmtId="41" fontId="54" fillId="0" borderId="35" xfId="1" applyFont="1" applyBorder="1">
      <alignment vertical="center"/>
    </xf>
    <xf numFmtId="177" fontId="9" fillId="0" borderId="35" xfId="1" applyNumberFormat="1" applyFont="1" applyBorder="1">
      <alignment vertical="center"/>
    </xf>
    <xf numFmtId="41" fontId="11" fillId="0" borderId="35" xfId="1" applyFont="1" applyBorder="1">
      <alignment vertical="center"/>
    </xf>
    <xf numFmtId="41" fontId="52" fillId="0" borderId="35" xfId="1" applyFont="1" applyBorder="1">
      <alignment vertical="center"/>
    </xf>
    <xf numFmtId="0" fontId="87" fillId="0" borderId="41" xfId="0" applyFont="1" applyFill="1" applyBorder="1" applyAlignment="1">
      <alignment horizontal="center" vertical="center"/>
    </xf>
    <xf numFmtId="41" fontId="88" fillId="0" borderId="42" xfId="0" applyNumberFormat="1" applyFont="1" applyFill="1" applyBorder="1" applyAlignment="1">
      <alignment vertical="center"/>
    </xf>
    <xf numFmtId="41" fontId="11" fillId="0" borderId="35" xfId="1" applyFont="1" applyBorder="1" applyAlignment="1">
      <alignment horizontal="left" vertical="center"/>
    </xf>
    <xf numFmtId="0" fontId="87" fillId="0" borderId="43" xfId="0" applyFont="1" applyFill="1" applyBorder="1" applyAlignment="1">
      <alignment horizontal="center" vertical="center"/>
    </xf>
    <xf numFmtId="41" fontId="88" fillId="0" borderId="44" xfId="0" applyNumberFormat="1" applyFont="1" applyFill="1" applyBorder="1" applyAlignment="1">
      <alignment vertical="center"/>
    </xf>
    <xf numFmtId="41" fontId="8" fillId="3" borderId="35" xfId="1" applyFont="1" applyFill="1" applyBorder="1">
      <alignment vertical="center"/>
    </xf>
    <xf numFmtId="41" fontId="52" fillId="0" borderId="35" xfId="1" applyFont="1" applyBorder="1" applyAlignment="1">
      <alignment horizontal="center" vertical="center"/>
    </xf>
    <xf numFmtId="0" fontId="83" fillId="11" borderId="36" xfId="0" applyFont="1" applyFill="1" applyBorder="1" applyAlignment="1">
      <alignment horizontal="center" vertical="center"/>
    </xf>
    <xf numFmtId="41" fontId="84" fillId="11" borderId="37" xfId="0" applyNumberFormat="1" applyFont="1" applyFill="1" applyBorder="1" applyAlignment="1">
      <alignment vertical="center"/>
    </xf>
    <xf numFmtId="0" fontId="85" fillId="11" borderId="38" xfId="0" applyNumberFormat="1" applyFont="1" applyFill="1" applyBorder="1" applyAlignment="1">
      <alignment horizontal="center" vertical="center" shrinkToFit="1"/>
    </xf>
    <xf numFmtId="41" fontId="12" fillId="11" borderId="35" xfId="1" applyFont="1" applyFill="1" applyBorder="1">
      <alignment vertical="center"/>
    </xf>
    <xf numFmtId="41" fontId="0" fillId="11" borderId="36" xfId="1" applyFont="1" applyFill="1" applyBorder="1">
      <alignment vertical="center"/>
    </xf>
    <xf numFmtId="41" fontId="0" fillId="11" borderId="37" xfId="1" applyFont="1" applyFill="1" applyBorder="1">
      <alignment vertical="center"/>
    </xf>
    <xf numFmtId="9" fontId="86" fillId="11" borderId="37" xfId="1" applyNumberFormat="1" applyFont="1" applyFill="1" applyBorder="1">
      <alignment vertical="center"/>
    </xf>
    <xf numFmtId="179" fontId="0" fillId="11" borderId="37" xfId="1" applyNumberFormat="1" applyFont="1" applyFill="1" applyBorder="1">
      <alignment vertical="center"/>
    </xf>
    <xf numFmtId="180" fontId="1" fillId="11" borderId="37" xfId="1" applyNumberFormat="1" applyFont="1" applyFill="1" applyBorder="1">
      <alignment vertical="center"/>
    </xf>
    <xf numFmtId="41" fontId="54" fillId="11" borderId="37" xfId="1" applyFont="1" applyFill="1" applyBorder="1">
      <alignment vertical="center"/>
    </xf>
    <xf numFmtId="41" fontId="9" fillId="11" borderId="37" xfId="1" applyFont="1" applyFill="1" applyBorder="1">
      <alignment vertical="center"/>
    </xf>
    <xf numFmtId="41" fontId="0" fillId="11" borderId="36" xfId="1" applyFont="1" applyFill="1" applyBorder="1" applyAlignment="1">
      <alignment horizontal="center" vertical="center"/>
    </xf>
    <xf numFmtId="41" fontId="11" fillId="11" borderId="37" xfId="1" applyFont="1" applyFill="1" applyBorder="1">
      <alignment vertical="center"/>
    </xf>
    <xf numFmtId="41" fontId="89" fillId="11" borderId="37" xfId="1" applyFont="1" applyFill="1" applyBorder="1" applyAlignment="1">
      <alignment horizontal="right" vertical="center"/>
    </xf>
    <xf numFmtId="41" fontId="90" fillId="11" borderId="37" xfId="1" applyFont="1" applyFill="1" applyBorder="1">
      <alignment vertical="center"/>
    </xf>
    <xf numFmtId="41" fontId="0" fillId="11" borderId="38" xfId="1" applyFont="1" applyFill="1" applyBorder="1" applyAlignment="1">
      <alignment horizontal="right" vertical="center"/>
    </xf>
    <xf numFmtId="41" fontId="11" fillId="11" borderId="35" xfId="1" applyFont="1" applyFill="1" applyBorder="1">
      <alignment vertical="center"/>
    </xf>
    <xf numFmtId="0" fontId="13" fillId="0" borderId="41" xfId="0" applyFont="1" applyBorder="1" applyAlignment="1">
      <alignment horizontal="center" vertical="center"/>
    </xf>
    <xf numFmtId="41" fontId="91" fillId="0" borderId="42" xfId="0" applyNumberFormat="1" applyFont="1" applyBorder="1">
      <alignment vertical="center"/>
    </xf>
    <xf numFmtId="0" fontId="13" fillId="0" borderId="43" xfId="0" applyFont="1" applyBorder="1" applyAlignment="1">
      <alignment horizontal="center" vertical="center"/>
    </xf>
    <xf numFmtId="41" fontId="91" fillId="0" borderId="44" xfId="0" applyNumberFormat="1" applyFont="1" applyBorder="1">
      <alignment vertical="center"/>
    </xf>
    <xf numFmtId="177" fontId="9" fillId="11" borderId="37" xfId="1" applyNumberFormat="1" applyFont="1" applyFill="1" applyBorder="1">
      <alignment vertical="center"/>
    </xf>
    <xf numFmtId="41" fontId="0" fillId="11" borderId="38" xfId="1" applyFont="1" applyFill="1" applyBorder="1">
      <alignment vertical="center"/>
    </xf>
    <xf numFmtId="41" fontId="92" fillId="11" borderId="37" xfId="1" applyFont="1" applyFill="1" applyBorder="1" applyAlignment="1">
      <alignment horizontal="right" vertical="center"/>
    </xf>
    <xf numFmtId="0" fontId="6" fillId="0" borderId="39" xfId="0" applyFont="1" applyBorder="1" applyAlignment="1">
      <alignment horizontal="center" vertical="center"/>
    </xf>
    <xf numFmtId="41" fontId="93" fillId="0" borderId="40" xfId="0" applyNumberFormat="1" applyFont="1" applyBorder="1">
      <alignment vertical="center"/>
    </xf>
    <xf numFmtId="41" fontId="63" fillId="0" borderId="35" xfId="1" applyFont="1" applyBorder="1">
      <alignment vertical="center"/>
    </xf>
    <xf numFmtId="41" fontId="11" fillId="0" borderId="35" xfId="1" applyFont="1" applyBorder="1" applyAlignment="1">
      <alignment horizontal="right" vertical="center"/>
    </xf>
    <xf numFmtId="41" fontId="48" fillId="0" borderId="35" xfId="1" applyFont="1" applyBorder="1">
      <alignment vertical="center"/>
    </xf>
    <xf numFmtId="0" fontId="85" fillId="0" borderId="40" xfId="0" applyNumberFormat="1" applyFont="1" applyFill="1" applyBorder="1" applyAlignment="1">
      <alignment horizontal="center" vertical="center" shrinkToFit="1"/>
    </xf>
    <xf numFmtId="41" fontId="0" fillId="3" borderId="40" xfId="1" applyFont="1" applyFill="1" applyBorder="1">
      <alignment vertical="center"/>
    </xf>
    <xf numFmtId="41" fontId="0" fillId="0" borderId="40" xfId="1" applyFont="1" applyBorder="1">
      <alignment vertical="center"/>
    </xf>
    <xf numFmtId="9" fontId="86" fillId="0" borderId="40" xfId="1" applyNumberFormat="1" applyFont="1" applyBorder="1">
      <alignment vertical="center"/>
    </xf>
    <xf numFmtId="179" fontId="0" fillId="0" borderId="40" xfId="1" applyNumberFormat="1" applyFont="1" applyBorder="1">
      <alignment vertical="center"/>
    </xf>
    <xf numFmtId="180" fontId="1" fillId="0" borderId="40" xfId="1" applyNumberFormat="1" applyFont="1" applyBorder="1">
      <alignment vertical="center"/>
    </xf>
    <xf numFmtId="41" fontId="54" fillId="0" borderId="40" xfId="1" applyFont="1" applyBorder="1">
      <alignment vertical="center"/>
    </xf>
    <xf numFmtId="177" fontId="9" fillId="0" borderId="40" xfId="1" applyNumberFormat="1" applyFont="1" applyBorder="1">
      <alignment vertical="center"/>
    </xf>
    <xf numFmtId="0" fontId="83" fillId="0" borderId="45" xfId="0" applyFont="1" applyFill="1" applyBorder="1" applyAlignment="1">
      <alignment horizontal="center" vertical="center"/>
    </xf>
    <xf numFmtId="41" fontId="84" fillId="0" borderId="46" xfId="0" applyNumberFormat="1" applyFont="1" applyFill="1" applyBorder="1" applyAlignment="1">
      <alignment vertical="center"/>
    </xf>
    <xf numFmtId="0" fontId="85" fillId="0" borderId="47" xfId="0" applyNumberFormat="1" applyFont="1" applyFill="1" applyBorder="1" applyAlignment="1">
      <alignment horizontal="center" vertical="center" shrinkToFit="1"/>
    </xf>
    <xf numFmtId="41" fontId="0" fillId="3" borderId="47" xfId="1" applyFont="1" applyFill="1" applyBorder="1">
      <alignment vertical="center"/>
    </xf>
    <xf numFmtId="41" fontId="0" fillId="0" borderId="47" xfId="1" applyFont="1" applyBorder="1">
      <alignment vertical="center"/>
    </xf>
    <xf numFmtId="9" fontId="86" fillId="0" borderId="47" xfId="1" applyNumberFormat="1" applyFont="1" applyBorder="1">
      <alignment vertical="center"/>
    </xf>
    <xf numFmtId="179" fontId="0" fillId="0" borderId="47" xfId="1" applyNumberFormat="1" applyFont="1" applyBorder="1">
      <alignment vertical="center"/>
    </xf>
    <xf numFmtId="41" fontId="86" fillId="0" borderId="47" xfId="1" applyFont="1" applyBorder="1">
      <alignment vertical="center"/>
    </xf>
    <xf numFmtId="180" fontId="1" fillId="0" borderId="47" xfId="1" applyNumberFormat="1" applyFont="1" applyBorder="1">
      <alignment vertical="center"/>
    </xf>
    <xf numFmtId="41" fontId="54" fillId="0" borderId="47" xfId="1" applyFont="1" applyBorder="1">
      <alignment vertical="center"/>
    </xf>
    <xf numFmtId="177" fontId="9" fillId="0" borderId="47" xfId="1" applyNumberFormat="1" applyFont="1" applyBorder="1">
      <alignment vertical="center"/>
    </xf>
    <xf numFmtId="41" fontId="86" fillId="0" borderId="35" xfId="1" applyFont="1" applyBorder="1">
      <alignment vertical="center"/>
    </xf>
    <xf numFmtId="0" fontId="5" fillId="0" borderId="0" xfId="0" applyFont="1">
      <alignment vertical="center"/>
    </xf>
    <xf numFmtId="0" fontId="48" fillId="0" borderId="0" xfId="0" applyFont="1">
      <alignment vertical="center"/>
    </xf>
    <xf numFmtId="41" fontId="9" fillId="0" borderId="35" xfId="1" applyFont="1" applyBorder="1">
      <alignment vertical="center"/>
    </xf>
    <xf numFmtId="41" fontId="12" fillId="0" borderId="35" xfId="1" applyFont="1" applyBorder="1">
      <alignment vertical="center"/>
    </xf>
    <xf numFmtId="41" fontId="6" fillId="0" borderId="0" xfId="1" applyFont="1">
      <alignment vertical="center"/>
    </xf>
    <xf numFmtId="0" fontId="18" fillId="0" borderId="0" xfId="0" applyFont="1">
      <alignment vertical="center"/>
    </xf>
    <xf numFmtId="179" fontId="6" fillId="0" borderId="0" xfId="1" applyNumberFormat="1" applyFont="1">
      <alignment vertical="center"/>
    </xf>
    <xf numFmtId="41" fontId="1" fillId="0" borderId="0" xfId="1" applyFont="1">
      <alignment vertical="center"/>
    </xf>
    <xf numFmtId="41" fontId="62" fillId="0" borderId="0" xfId="1" applyFont="1">
      <alignment vertical="center"/>
    </xf>
    <xf numFmtId="41" fontId="94" fillId="0" borderId="0" xfId="1" applyFont="1">
      <alignment vertical="center"/>
    </xf>
    <xf numFmtId="41" fontId="50" fillId="0" borderId="35" xfId="1" applyFont="1" applyBorder="1">
      <alignment vertical="center"/>
    </xf>
    <xf numFmtId="41" fontId="0" fillId="0" borderId="35" xfId="1" applyFont="1" applyBorder="1" applyAlignment="1">
      <alignment horizontal="right" vertical="center"/>
    </xf>
    <xf numFmtId="0" fontId="6" fillId="0" borderId="36" xfId="0" applyFont="1" applyBorder="1" applyAlignment="1">
      <alignment horizontal="center" vertical="center"/>
    </xf>
    <xf numFmtId="41" fontId="93" fillId="0" borderId="35" xfId="0" applyNumberFormat="1" applyFont="1" applyBorder="1">
      <alignment vertical="center"/>
    </xf>
    <xf numFmtId="41" fontId="6" fillId="3" borderId="0" xfId="1" applyFont="1" applyFill="1">
      <alignment vertical="center"/>
    </xf>
    <xf numFmtId="41" fontId="63" fillId="0" borderId="0" xfId="1" applyFont="1">
      <alignment vertical="center"/>
    </xf>
    <xf numFmtId="43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50" fillId="0" borderId="0" xfId="0" applyFont="1" applyAlignment="1">
      <alignment horizontal="right"/>
    </xf>
    <xf numFmtId="41" fontId="7" fillId="0" borderId="0" xfId="1" applyFont="1" applyAlignment="1">
      <alignment horizontal="right" vertical="center"/>
    </xf>
    <xf numFmtId="0" fontId="0" fillId="13" borderId="32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2" xfId="0" applyBorder="1">
      <alignment vertical="center"/>
    </xf>
    <xf numFmtId="41" fontId="11" fillId="15" borderId="32" xfId="1" applyFont="1" applyFill="1" applyBorder="1" applyAlignment="1">
      <alignment horizontal="right" vertical="center"/>
    </xf>
    <xf numFmtId="41" fontId="52" fillId="16" borderId="32" xfId="1" applyFont="1" applyFill="1" applyBorder="1" applyAlignment="1">
      <alignment horizontal="right" vertical="center"/>
    </xf>
    <xf numFmtId="41" fontId="52" fillId="9" borderId="32" xfId="1" applyFont="1" applyFill="1" applyBorder="1" applyAlignment="1">
      <alignment horizontal="right" vertical="center"/>
    </xf>
    <xf numFmtId="41" fontId="52" fillId="17" borderId="32" xfId="1" applyFont="1" applyFill="1" applyBorder="1" applyAlignment="1">
      <alignment horizontal="right" vertical="center"/>
    </xf>
    <xf numFmtId="0" fontId="95" fillId="0" borderId="0" xfId="0" applyFont="1" applyAlignment="1">
      <alignment horizontal="right" vertical="center"/>
    </xf>
    <xf numFmtId="43" fontId="96" fillId="0" borderId="0" xfId="0" applyNumberFormat="1" applyFont="1">
      <alignment vertical="center"/>
    </xf>
    <xf numFmtId="41" fontId="19" fillId="15" borderId="0" xfId="1" applyFont="1" applyFill="1" applyAlignment="1">
      <alignment horizontal="right" vertical="center"/>
    </xf>
    <xf numFmtId="41" fontId="14" fillId="16" borderId="0" xfId="1" applyFont="1" applyFill="1" applyAlignment="1">
      <alignment horizontal="center" vertical="center"/>
    </xf>
    <xf numFmtId="41" fontId="14" fillId="9" borderId="0" xfId="0" applyNumberFormat="1" applyFont="1" applyFill="1" applyAlignment="1">
      <alignment horizontal="center" vertical="center"/>
    </xf>
    <xf numFmtId="41" fontId="97" fillId="17" borderId="0" xfId="0" applyNumberFormat="1" applyFont="1" applyFill="1" applyAlignment="1">
      <alignment horizontal="center" vertical="center"/>
    </xf>
    <xf numFmtId="180" fontId="19" fillId="15" borderId="0" xfId="1" applyNumberFormat="1" applyFont="1" applyFill="1">
      <alignment vertical="center"/>
    </xf>
    <xf numFmtId="182" fontId="62" fillId="0" borderId="0" xfId="0" applyNumberFormat="1" applyFont="1" applyAlignment="1">
      <alignment horizontal="left"/>
    </xf>
    <xf numFmtId="43" fontId="21" fillId="0" borderId="0" xfId="0" applyNumberFormat="1" applyFont="1" applyAlignment="1">
      <alignment vertical="top"/>
    </xf>
    <xf numFmtId="180" fontId="14" fillId="16" borderId="0" xfId="1" applyNumberFormat="1" applyFont="1" applyFill="1" applyAlignment="1">
      <alignment horizontal="center" vertical="center"/>
    </xf>
    <xf numFmtId="180" fontId="14" fillId="9" borderId="0" xfId="1" applyNumberFormat="1" applyFont="1" applyFill="1" applyAlignment="1">
      <alignment horizontal="center" vertical="center"/>
    </xf>
    <xf numFmtId="180" fontId="97" fillId="17" borderId="0" xfId="1" applyNumberFormat="1" applyFont="1" applyFill="1" applyAlignment="1">
      <alignment horizontal="center" vertical="center"/>
    </xf>
    <xf numFmtId="41" fontId="98" fillId="14" borderId="0" xfId="1" applyFont="1" applyFill="1" applyAlignment="1">
      <alignment horizontal="right" vertical="center"/>
    </xf>
    <xf numFmtId="49" fontId="5" fillId="14" borderId="0" xfId="0" applyNumberFormat="1" applyFont="1" applyFill="1">
      <alignment vertical="center"/>
    </xf>
    <xf numFmtId="43" fontId="5" fillId="14" borderId="0" xfId="0" applyNumberFormat="1" applyFont="1" applyFill="1">
      <alignment vertical="center"/>
    </xf>
    <xf numFmtId="43" fontId="63" fillId="14" borderId="0" xfId="0" applyNumberFormat="1" applyFont="1" applyFill="1">
      <alignment vertical="center"/>
    </xf>
    <xf numFmtId="43" fontId="5" fillId="0" borderId="0" xfId="0" applyNumberFormat="1" applyFont="1">
      <alignment vertical="center"/>
    </xf>
    <xf numFmtId="43" fontId="50" fillId="0" borderId="0" xfId="0" applyNumberFormat="1" applyFont="1" applyAlignment="1">
      <alignment horizontal="center" vertical="center"/>
    </xf>
    <xf numFmtId="41" fontId="7" fillId="0" borderId="0" xfId="0" applyNumberFormat="1" applyFont="1" applyAlignment="1">
      <alignment horizontal="center" vertical="center"/>
    </xf>
    <xf numFmtId="43" fontId="9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43" fontId="63" fillId="0" borderId="0" xfId="0" applyNumberFormat="1" applyFont="1">
      <alignment vertical="center"/>
    </xf>
    <xf numFmtId="41" fontId="43" fillId="14" borderId="0" xfId="0" applyNumberFormat="1" applyFont="1" applyFill="1" applyAlignment="1">
      <alignment horizontal="center" vertical="center"/>
    </xf>
    <xf numFmtId="43" fontId="100" fillId="14" borderId="0" xfId="0" applyNumberFormat="1" applyFont="1" applyFill="1" applyAlignment="1">
      <alignment horizontal="center" vertical="center"/>
    </xf>
    <xf numFmtId="49" fontId="63" fillId="0" borderId="0" xfId="0" applyNumberFormat="1" applyFont="1">
      <alignment vertical="center"/>
    </xf>
    <xf numFmtId="43" fontId="11" fillId="14" borderId="0" xfId="0" applyNumberFormat="1" applyFont="1" applyFill="1" applyAlignment="1">
      <alignment horizontal="right" vertical="center"/>
    </xf>
    <xf numFmtId="41" fontId="11" fillId="14" borderId="0" xfId="0" applyNumberFormat="1" applyFont="1" applyFill="1" applyAlignment="1">
      <alignment horizontal="right" vertical="center"/>
    </xf>
    <xf numFmtId="43" fontId="12" fillId="14" borderId="0" xfId="0" applyNumberFormat="1" applyFont="1" applyFill="1" applyAlignment="1">
      <alignment horizontal="right" vertical="center"/>
    </xf>
    <xf numFmtId="43" fontId="63" fillId="14" borderId="0" xfId="0" applyNumberFormat="1" applyFont="1" applyFill="1" applyAlignment="1">
      <alignment horizontal="right" vertical="center"/>
    </xf>
    <xf numFmtId="41" fontId="63" fillId="14" borderId="0" xfId="0" applyNumberFormat="1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43" fontId="0" fillId="4" borderId="0" xfId="0" applyNumberFormat="1" applyFill="1">
      <alignment vertical="center"/>
    </xf>
    <xf numFmtId="43" fontId="11" fillId="4" borderId="0" xfId="0" applyNumberFormat="1" applyFont="1" applyFill="1">
      <alignment vertical="center"/>
    </xf>
    <xf numFmtId="0" fontId="63" fillId="8" borderId="48" xfId="0" applyFont="1" applyFill="1" applyBorder="1" applyAlignment="1"/>
    <xf numFmtId="49" fontId="19" fillId="9" borderId="0" xfId="0" applyNumberFormat="1" applyFont="1" applyFill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5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shrinkToFit="1"/>
    </xf>
    <xf numFmtId="49" fontId="63" fillId="8" borderId="48" xfId="0" applyNumberFormat="1" applyFont="1" applyFill="1" applyBorder="1" applyAlignment="1">
      <alignment shrinkToFit="1"/>
    </xf>
    <xf numFmtId="9" fontId="57" fillId="0" borderId="0" xfId="0" applyNumberFormat="1" applyFont="1" applyAlignment="1">
      <alignment vertical="center" shrinkToFit="1"/>
    </xf>
    <xf numFmtId="9" fontId="52" fillId="0" borderId="0" xfId="0" applyNumberFormat="1" applyFont="1" applyAlignment="1">
      <alignment horizontal="right" vertical="center" shrinkToFit="1"/>
    </xf>
    <xf numFmtId="0" fontId="23" fillId="0" borderId="1" xfId="2" applyFont="1" applyBorder="1" applyAlignment="1">
      <alignment horizontal="center"/>
    </xf>
    <xf numFmtId="0" fontId="27" fillId="0" borderId="32" xfId="2" applyFont="1" applyBorder="1" applyAlignment="1">
      <alignment vertical="center"/>
    </xf>
    <xf numFmtId="0" fontId="101" fillId="0" borderId="0" xfId="3" applyFont="1" applyAlignment="1">
      <alignment vertical="center"/>
    </xf>
    <xf numFmtId="0" fontId="101" fillId="0" borderId="0" xfId="3" applyFont="1" applyAlignment="1">
      <alignment horizontal="center" vertical="center"/>
    </xf>
    <xf numFmtId="0" fontId="102" fillId="0" borderId="0" xfId="2" applyFont="1" applyAlignment="1">
      <alignment horizontal="center" vertical="center" wrapText="1" shrinkToFit="1"/>
    </xf>
    <xf numFmtId="0" fontId="102" fillId="0" borderId="0" xfId="2" applyFont="1" applyAlignment="1">
      <alignment horizontal="center" wrapText="1" shrinkToFit="1"/>
    </xf>
    <xf numFmtId="49" fontId="47" fillId="0" borderId="0" xfId="0" applyNumberFormat="1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49" fontId="23" fillId="11" borderId="0" xfId="0" applyNumberFormat="1" applyFont="1" applyFill="1" applyAlignment="1">
      <alignment horizontal="center" vertical="center"/>
    </xf>
    <xf numFmtId="0" fontId="104" fillId="11" borderId="0" xfId="0" applyFont="1" applyFill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105" fillId="11" borderId="0" xfId="4" applyFont="1" applyFill="1" applyBorder="1" applyAlignment="1">
      <alignment horizontal="center" vertical="center"/>
    </xf>
    <xf numFmtId="3" fontId="23" fillId="11" borderId="0" xfId="0" applyNumberFormat="1" applyFont="1" applyFill="1">
      <alignment vertical="center"/>
    </xf>
    <xf numFmtId="41" fontId="23" fillId="11" borderId="0" xfId="1" applyFont="1" applyFill="1" applyAlignment="1">
      <alignment horizontal="right" vertical="center" shrinkToFit="1"/>
    </xf>
    <xf numFmtId="176" fontId="37" fillId="11" borderId="0" xfId="0" applyNumberFormat="1" applyFont="1" applyFill="1" applyBorder="1" applyAlignment="1">
      <alignment horizontal="left" vertical="center"/>
    </xf>
    <xf numFmtId="176" fontId="28" fillId="11" borderId="0" xfId="0" applyNumberFormat="1" applyFont="1" applyFill="1" applyBorder="1" applyAlignment="1">
      <alignment horizontal="center" vertical="center"/>
    </xf>
    <xf numFmtId="176" fontId="37" fillId="11" borderId="0" xfId="0" applyNumberFormat="1" applyFont="1" applyFill="1" applyBorder="1" applyAlignment="1">
      <alignment horizontal="center" vertical="center"/>
    </xf>
    <xf numFmtId="0" fontId="38" fillId="11" borderId="2" xfId="0" applyFont="1" applyFill="1" applyBorder="1" applyAlignment="1">
      <alignment vertical="center"/>
    </xf>
    <xf numFmtId="0" fontId="38" fillId="11" borderId="3" xfId="0" applyFont="1" applyFill="1" applyBorder="1" applyAlignment="1">
      <alignment horizontal="center" vertical="center"/>
    </xf>
    <xf numFmtId="0" fontId="40" fillId="11" borderId="3" xfId="4" applyFont="1" applyFill="1" applyBorder="1" applyAlignment="1">
      <alignment horizontal="center" vertical="center"/>
    </xf>
    <xf numFmtId="3" fontId="38" fillId="11" borderId="3" xfId="0" applyNumberFormat="1" applyFont="1" applyFill="1" applyBorder="1">
      <alignment vertical="center"/>
    </xf>
    <xf numFmtId="41" fontId="38" fillId="11" borderId="3" xfId="1" applyFont="1" applyFill="1" applyBorder="1" applyAlignment="1">
      <alignment horizontal="right" vertical="center" shrinkToFit="1"/>
    </xf>
    <xf numFmtId="3" fontId="38" fillId="11" borderId="3" xfId="0" applyNumberFormat="1" applyFont="1" applyFill="1" applyBorder="1" applyAlignment="1">
      <alignment horizontal="center" vertical="center"/>
    </xf>
    <xf numFmtId="0" fontId="28" fillId="11" borderId="3" xfId="0" applyFont="1" applyFill="1" applyBorder="1" applyAlignment="1">
      <alignment horizontal="center" vertical="center"/>
    </xf>
    <xf numFmtId="0" fontId="41" fillId="11" borderId="4" xfId="0" applyFont="1" applyFill="1" applyBorder="1">
      <alignment vertical="center"/>
    </xf>
    <xf numFmtId="0" fontId="106" fillId="0" borderId="0" xfId="0" applyFont="1" applyBorder="1" applyAlignment="1">
      <alignment horizontal="center" vertical="top" shrinkToFit="1"/>
    </xf>
    <xf numFmtId="180" fontId="106" fillId="9" borderId="0" xfId="1" applyNumberFormat="1" applyFont="1" applyFill="1" applyBorder="1" applyAlignment="1">
      <alignment horizontal="right" vertical="center" wrapText="1" shrinkToFit="1"/>
    </xf>
    <xf numFmtId="180" fontId="106" fillId="0" borderId="0" xfId="1" applyNumberFormat="1" applyFont="1" applyBorder="1" applyAlignment="1">
      <alignment horizontal="right" vertical="center" wrapText="1" shrinkToFit="1"/>
    </xf>
    <xf numFmtId="41" fontId="0" fillId="0" borderId="0" xfId="0" applyNumberFormat="1" applyFont="1" applyAlignment="1">
      <alignment vertical="center" shrinkToFit="1"/>
    </xf>
    <xf numFmtId="0" fontId="107" fillId="0" borderId="0" xfId="0" applyFont="1" applyAlignment="1">
      <alignment horizontal="right" vertical="center"/>
    </xf>
    <xf numFmtId="3" fontId="0" fillId="0" borderId="0" xfId="0" applyNumberFormat="1" applyFont="1">
      <alignment vertical="center"/>
    </xf>
    <xf numFmtId="3" fontId="36" fillId="0" borderId="0" xfId="0" applyNumberFormat="1" applyFont="1">
      <alignment vertical="center"/>
    </xf>
    <xf numFmtId="3" fontId="108" fillId="0" borderId="0" xfId="0" applyNumberFormat="1" applyFont="1">
      <alignment vertical="center"/>
    </xf>
    <xf numFmtId="180" fontId="109" fillId="0" borderId="0" xfId="0" applyNumberFormat="1" applyFont="1" applyBorder="1" applyAlignment="1">
      <alignment horizontal="right" vertical="center" wrapText="1" shrinkToFit="1"/>
    </xf>
    <xf numFmtId="178" fontId="110" fillId="0" borderId="0" xfId="0" applyNumberFormat="1" applyFont="1" applyAlignment="1">
      <alignment horizontal="right" vertical="center"/>
    </xf>
    <xf numFmtId="3" fontId="110" fillId="0" borderId="0" xfId="0" applyNumberFormat="1" applyFont="1" applyAlignment="1">
      <alignment horizontal="right" vertical="center"/>
    </xf>
    <xf numFmtId="178" fontId="62" fillId="9" borderId="0" xfId="1" applyNumberFormat="1" applyFont="1" applyFill="1" applyAlignment="1">
      <alignment vertical="center" shrinkToFit="1"/>
    </xf>
    <xf numFmtId="0" fontId="65" fillId="0" borderId="0" xfId="0" applyFont="1" applyAlignment="1">
      <alignment horizontal="left" vertical="center"/>
    </xf>
    <xf numFmtId="3" fontId="69" fillId="0" borderId="0" xfId="0" applyNumberFormat="1" applyFont="1">
      <alignment vertical="center"/>
    </xf>
    <xf numFmtId="3" fontId="69" fillId="0" borderId="0" xfId="0" applyNumberFormat="1" applyFont="1" applyAlignment="1">
      <alignment horizontal="center" vertical="center"/>
    </xf>
    <xf numFmtId="9" fontId="111" fillId="0" borderId="0" xfId="0" applyNumberFormat="1" applyFont="1" applyAlignment="1"/>
    <xf numFmtId="9" fontId="82" fillId="0" borderId="0" xfId="0" applyNumberFormat="1" applyFont="1" applyAlignment="1"/>
    <xf numFmtId="3" fontId="69" fillId="0" borderId="0" xfId="0" applyNumberFormat="1" applyFont="1" applyAlignment="1">
      <alignment horizontal="center"/>
    </xf>
    <xf numFmtId="3" fontId="76" fillId="0" borderId="0" xfId="0" applyNumberFormat="1" applyFont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left" vertical="center"/>
    </xf>
    <xf numFmtId="3" fontId="12" fillId="18" borderId="49" xfId="0" applyNumberFormat="1" applyFont="1" applyFill="1" applyBorder="1" applyAlignment="1">
      <alignment horizontal="center" vertical="center"/>
    </xf>
    <xf numFmtId="3" fontId="12" fillId="18" borderId="50" xfId="0" applyNumberFormat="1" applyFont="1" applyFill="1" applyBorder="1" applyAlignment="1">
      <alignment horizontal="left" vertical="center"/>
    </xf>
    <xf numFmtId="3" fontId="12" fillId="18" borderId="49" xfId="0" applyNumberFormat="1" applyFont="1" applyFill="1" applyBorder="1" applyAlignment="1">
      <alignment horizontal="left" vertical="center"/>
    </xf>
    <xf numFmtId="49" fontId="76" fillId="8" borderId="17" xfId="0" applyNumberFormat="1" applyFont="1" applyFill="1" applyBorder="1" applyAlignment="1">
      <alignment horizontal="center" vertical="center" shrinkToFit="1"/>
    </xf>
    <xf numFmtId="41" fontId="12" fillId="8" borderId="17" xfId="0" applyNumberFormat="1" applyFont="1" applyFill="1" applyBorder="1" applyAlignment="1">
      <alignment vertical="center" shrinkToFit="1"/>
    </xf>
    <xf numFmtId="3" fontId="76" fillId="8" borderId="17" xfId="0" applyNumberFormat="1" applyFont="1" applyFill="1" applyBorder="1" applyAlignment="1">
      <alignment horizontal="center" vertical="center" shrinkToFit="1"/>
    </xf>
    <xf numFmtId="41" fontId="76" fillId="8" borderId="17" xfId="1" applyFont="1" applyFill="1" applyBorder="1" applyAlignment="1">
      <alignment vertical="center" shrinkToFit="1"/>
    </xf>
    <xf numFmtId="41" fontId="45" fillId="8" borderId="17" xfId="1" applyFont="1" applyFill="1" applyBorder="1" applyAlignment="1">
      <alignment vertical="center" shrinkToFit="1"/>
    </xf>
    <xf numFmtId="41" fontId="14" fillId="19" borderId="17" xfId="1" applyFont="1" applyFill="1" applyBorder="1" applyAlignment="1">
      <alignment horizontal="center" vertical="center" shrinkToFit="1"/>
    </xf>
    <xf numFmtId="183" fontId="76" fillId="8" borderId="17" xfId="0" applyNumberFormat="1" applyFont="1" applyFill="1" applyBorder="1" applyAlignment="1">
      <alignment horizontal="center" vertical="center" shrinkToFit="1"/>
    </xf>
    <xf numFmtId="3" fontId="69" fillId="0" borderId="17" xfId="0" applyNumberFormat="1" applyFont="1" applyBorder="1" applyAlignment="1">
      <alignment horizontal="center" vertical="center"/>
    </xf>
    <xf numFmtId="41" fontId="30" fillId="8" borderId="17" xfId="1" applyFont="1" applyFill="1" applyBorder="1" applyAlignment="1">
      <alignment vertical="center" shrinkToFit="1"/>
    </xf>
    <xf numFmtId="41" fontId="76" fillId="11" borderId="17" xfId="1" applyFont="1" applyFill="1" applyBorder="1" applyAlignment="1">
      <alignment vertical="center" shrinkToFit="1"/>
    </xf>
    <xf numFmtId="41" fontId="112" fillId="8" borderId="17" xfId="1" applyFont="1" applyFill="1" applyBorder="1" applyAlignment="1">
      <alignment vertical="center" shrinkToFit="1"/>
    </xf>
    <xf numFmtId="41" fontId="113" fillId="3" borderId="17" xfId="1" applyFont="1" applyFill="1" applyBorder="1" applyAlignment="1">
      <alignment horizontal="center" vertical="center" shrinkToFit="1"/>
    </xf>
    <xf numFmtId="41" fontId="114" fillId="11" borderId="17" xfId="1" applyFont="1" applyFill="1" applyBorder="1" applyAlignment="1">
      <alignment horizontal="center" vertical="center" shrinkToFit="1"/>
    </xf>
    <xf numFmtId="42" fontId="12" fillId="8" borderId="17" xfId="0" applyNumberFormat="1" applyFont="1" applyFill="1" applyBorder="1" applyAlignment="1">
      <alignment horizontal="left" vertical="center" shrinkToFit="1"/>
    </xf>
    <xf numFmtId="184" fontId="76" fillId="8" borderId="17" xfId="0" applyNumberFormat="1" applyFont="1" applyFill="1" applyBorder="1" applyAlignment="1">
      <alignment horizontal="center" vertical="center" shrinkToFit="1"/>
    </xf>
    <xf numFmtId="41" fontId="76" fillId="8" borderId="17" xfId="1" applyFont="1" applyFill="1" applyBorder="1" applyAlignment="1">
      <alignment horizontal="right" vertical="center" shrinkToFit="1"/>
    </xf>
    <xf numFmtId="3" fontId="76" fillId="0" borderId="17" xfId="0" applyNumberFormat="1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49" fontId="115" fillId="8" borderId="17" xfId="0" applyNumberFormat="1" applyFont="1" applyFill="1" applyBorder="1" applyAlignment="1">
      <alignment horizontal="center" vertical="center" shrinkToFit="1"/>
    </xf>
    <xf numFmtId="41" fontId="116" fillId="8" borderId="17" xfId="0" applyNumberFormat="1" applyFont="1" applyFill="1" applyBorder="1" applyAlignment="1">
      <alignment vertical="center" shrinkToFit="1"/>
    </xf>
    <xf numFmtId="3" fontId="115" fillId="8" borderId="17" xfId="0" applyNumberFormat="1" applyFont="1" applyFill="1" applyBorder="1" applyAlignment="1">
      <alignment horizontal="center" vertical="center" shrinkToFit="1"/>
    </xf>
    <xf numFmtId="41" fontId="115" fillId="8" borderId="17" xfId="1" applyFont="1" applyFill="1" applyBorder="1" applyAlignment="1">
      <alignment vertical="center" shrinkToFit="1"/>
    </xf>
    <xf numFmtId="41" fontId="117" fillId="8" borderId="17" xfId="1" applyFont="1" applyFill="1" applyBorder="1" applyAlignment="1">
      <alignment vertical="center" shrinkToFit="1"/>
    </xf>
    <xf numFmtId="180" fontId="14" fillId="19" borderId="17" xfId="1" applyNumberFormat="1" applyFont="1" applyFill="1" applyBorder="1" applyAlignment="1">
      <alignment horizontal="right" vertical="center" shrinkToFit="1"/>
    </xf>
    <xf numFmtId="41" fontId="91" fillId="18" borderId="51" xfId="1" applyFont="1" applyFill="1" applyBorder="1" applyAlignment="1">
      <alignment vertical="center" shrinkToFit="1"/>
    </xf>
    <xf numFmtId="41" fontId="91" fillId="18" borderId="23" xfId="1" applyFont="1" applyFill="1" applyBorder="1" applyAlignment="1">
      <alignment vertical="center" shrinkToFit="1"/>
    </xf>
    <xf numFmtId="41" fontId="91" fillId="18" borderId="17" xfId="1" applyFont="1" applyFill="1" applyBorder="1" applyAlignment="1">
      <alignment horizontal="right" vertical="center" shrinkToFit="1"/>
    </xf>
    <xf numFmtId="41" fontId="16" fillId="18" borderId="17" xfId="1" applyFont="1" applyFill="1" applyBorder="1" applyAlignment="1">
      <alignment horizontal="center" vertical="center" shrinkToFit="1"/>
    </xf>
    <xf numFmtId="41" fontId="91" fillId="18" borderId="17" xfId="1" applyFont="1" applyFill="1" applyBorder="1" applyAlignment="1">
      <alignment horizontal="center" vertical="center" shrinkToFit="1"/>
    </xf>
    <xf numFmtId="3" fontId="76" fillId="0" borderId="0" xfId="0" applyNumberFormat="1" applyFont="1">
      <alignment vertical="center"/>
    </xf>
    <xf numFmtId="3" fontId="112" fillId="0" borderId="0" xfId="0" applyNumberFormat="1" applyFont="1">
      <alignment vertical="center"/>
    </xf>
    <xf numFmtId="177" fontId="76" fillId="0" borderId="0" xfId="0" applyNumberFormat="1" applyFont="1">
      <alignment vertical="center"/>
    </xf>
    <xf numFmtId="3" fontId="93" fillId="0" borderId="0" xfId="0" applyNumberFormat="1" applyFont="1">
      <alignment vertical="center"/>
    </xf>
    <xf numFmtId="43" fontId="23" fillId="0" borderId="0" xfId="3" applyNumberFormat="1" applyFont="1" applyAlignment="1">
      <alignment vertical="center" shrinkToFit="1"/>
    </xf>
    <xf numFmtId="43" fontId="118" fillId="0" borderId="0" xfId="3" applyNumberFormat="1" applyFont="1" applyAlignment="1">
      <alignment vertical="center"/>
    </xf>
    <xf numFmtId="0" fontId="119" fillId="0" borderId="0" xfId="0" applyFont="1" applyAlignment="1">
      <alignment horizontal="center" vertical="center" wrapText="1"/>
    </xf>
    <xf numFmtId="180" fontId="11" fillId="8" borderId="0" xfId="0" applyNumberFormat="1" applyFont="1" applyFill="1" applyAlignment="1">
      <alignment horizontal="right" vertical="center" shrinkToFit="1"/>
    </xf>
    <xf numFmtId="185" fontId="57" fillId="0" borderId="0" xfId="0" applyNumberFormat="1" applyFont="1" applyAlignment="1">
      <alignment vertical="center" shrinkToFit="1"/>
    </xf>
    <xf numFmtId="179" fontId="57" fillId="0" borderId="0" xfId="0" applyNumberFormat="1" applyFont="1" applyAlignment="1">
      <alignment vertical="center" shrinkToFit="1"/>
    </xf>
    <xf numFmtId="179" fontId="5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80" fontId="57" fillId="8" borderId="0" xfId="0" applyNumberFormat="1" applyFont="1" applyFill="1" applyAlignment="1">
      <alignment vertical="center" shrinkToFit="1"/>
    </xf>
    <xf numFmtId="42" fontId="0" fillId="9" borderId="0" xfId="0" applyNumberFormat="1" applyFill="1">
      <alignment vertical="center"/>
    </xf>
    <xf numFmtId="41" fontId="0" fillId="0" borderId="0" xfId="1" applyFont="1" applyAlignment="1">
      <alignment vertical="center" shrinkToFit="1"/>
    </xf>
    <xf numFmtId="0" fontId="120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1" fontId="14" fillId="3" borderId="0" xfId="1" applyFont="1" applyFill="1">
      <alignment vertical="center"/>
    </xf>
    <xf numFmtId="180" fontId="14" fillId="0" borderId="0" xfId="0" applyNumberFormat="1" applyFont="1" applyAlignment="1">
      <alignment vertical="center" shrinkToFit="1"/>
    </xf>
    <xf numFmtId="179" fontId="11" fillId="0" borderId="0" xfId="0" applyNumberFormat="1" applyFont="1" applyAlignment="1">
      <alignment horizontal="right" vertical="center" shrinkToFit="1"/>
    </xf>
    <xf numFmtId="180" fontId="48" fillId="11" borderId="0" xfId="0" applyNumberFormat="1" applyFont="1" applyFill="1" applyAlignment="1">
      <alignment vertical="center" shrinkToFit="1"/>
    </xf>
    <xf numFmtId="0" fontId="0" fillId="0" borderId="0" xfId="0" applyFill="1" applyBorder="1">
      <alignment vertical="center"/>
    </xf>
    <xf numFmtId="41" fontId="11" fillId="0" borderId="17" xfId="0" applyNumberFormat="1" applyFont="1" applyBorder="1" applyAlignment="1">
      <alignment vertical="center"/>
    </xf>
    <xf numFmtId="41" fontId="11" fillId="0" borderId="17" xfId="0" applyNumberFormat="1" applyFont="1" applyFill="1" applyBorder="1" applyAlignment="1">
      <alignment vertical="center"/>
    </xf>
    <xf numFmtId="0" fontId="15" fillId="4" borderId="17" xfId="0" applyFont="1" applyFill="1" applyBorder="1" applyAlignment="1">
      <alignment horizontal="center" vertical="center"/>
    </xf>
    <xf numFmtId="0" fontId="15" fillId="4" borderId="17" xfId="0" applyFont="1" applyFill="1" applyBorder="1">
      <alignment vertical="center"/>
    </xf>
    <xf numFmtId="0" fontId="0" fillId="9" borderId="0" xfId="0" applyFill="1">
      <alignment vertical="center"/>
    </xf>
    <xf numFmtId="0" fontId="0" fillId="3" borderId="0" xfId="0" applyFill="1">
      <alignment vertical="center"/>
    </xf>
    <xf numFmtId="186" fontId="0" fillId="0" borderId="0" xfId="0" applyNumberFormat="1">
      <alignment vertical="center"/>
    </xf>
    <xf numFmtId="0" fontId="4" fillId="0" borderId="0" xfId="0" applyFont="1" applyAlignment="1">
      <alignment horizontal="left" vertical="center"/>
    </xf>
    <xf numFmtId="9" fontId="0" fillId="0" borderId="0" xfId="0" applyNumberFormat="1" applyAlignment="1">
      <alignment horizontal="center" vertical="center"/>
    </xf>
    <xf numFmtId="0" fontId="52" fillId="8" borderId="0" xfId="0" applyFont="1" applyFill="1" applyAlignment="1">
      <alignment horizontal="center" vertical="center"/>
    </xf>
    <xf numFmtId="41" fontId="0" fillId="8" borderId="0" xfId="1" applyFont="1" applyFill="1">
      <alignment vertical="center"/>
    </xf>
    <xf numFmtId="179" fontId="52" fillId="8" borderId="0" xfId="0" applyNumberFormat="1" applyFont="1" applyFill="1" applyAlignment="1">
      <alignment horizontal="center" vertical="center" shrinkToFit="1"/>
    </xf>
    <xf numFmtId="179" fontId="52" fillId="8" borderId="0" xfId="0" applyNumberFormat="1" applyFont="1" applyFill="1" applyAlignment="1">
      <alignment horizontal="center" vertical="center"/>
    </xf>
    <xf numFmtId="0" fontId="0" fillId="8" borderId="0" xfId="0" applyFont="1" applyFill="1" applyAlignment="1">
      <alignment vertical="center"/>
    </xf>
    <xf numFmtId="0" fontId="5" fillId="8" borderId="0" xfId="0" applyFont="1" applyFill="1" applyAlignment="1">
      <alignment vertical="center"/>
    </xf>
    <xf numFmtId="0" fontId="0" fillId="8" borderId="0" xfId="0" applyFont="1" applyFill="1" applyAlignment="1">
      <alignment horizontal="center" vertical="center"/>
    </xf>
    <xf numFmtId="0" fontId="0" fillId="8" borderId="0" xfId="0" applyFont="1" applyFill="1" applyAlignment="1">
      <alignment vertical="center" shrinkToFit="1"/>
    </xf>
    <xf numFmtId="180" fontId="0" fillId="8" borderId="0" xfId="0" applyNumberFormat="1" applyFont="1" applyFill="1">
      <alignment vertical="center"/>
    </xf>
    <xf numFmtId="179" fontId="0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left" vertical="center"/>
    </xf>
    <xf numFmtId="186" fontId="0" fillId="8" borderId="0" xfId="0" applyNumberFormat="1" applyFont="1" applyFill="1">
      <alignment vertical="center"/>
    </xf>
    <xf numFmtId="0" fontId="19" fillId="8" borderId="0" xfId="0" applyFont="1" applyFill="1" applyAlignment="1">
      <alignment horizontal="center"/>
    </xf>
    <xf numFmtId="42" fontId="0" fillId="8" borderId="0" xfId="0" applyNumberFormat="1" applyFont="1" applyFill="1" applyAlignment="1">
      <alignment vertical="center" shrinkToFit="1"/>
    </xf>
    <xf numFmtId="42" fontId="0" fillId="8" borderId="0" xfId="0" applyNumberFormat="1" applyFont="1" applyFill="1" applyAlignment="1">
      <alignment vertical="center"/>
    </xf>
    <xf numFmtId="0" fontId="52" fillId="8" borderId="0" xfId="0" applyFont="1" applyFill="1" applyAlignment="1">
      <alignment vertical="center" shrinkToFit="1"/>
    </xf>
    <xf numFmtId="0" fontId="52" fillId="8" borderId="52" xfId="0" applyFont="1" applyFill="1" applyBorder="1" applyAlignment="1">
      <alignment horizontal="center" vertical="center"/>
    </xf>
    <xf numFmtId="42" fontId="0" fillId="8" borderId="52" xfId="0" applyNumberFormat="1" applyFont="1" applyFill="1" applyBorder="1" applyAlignment="1">
      <alignment vertical="center" shrinkToFit="1"/>
    </xf>
    <xf numFmtId="180" fontId="0" fillId="8" borderId="52" xfId="1" applyNumberFormat="1" applyFont="1" applyFill="1" applyBorder="1" applyAlignment="1">
      <alignment horizontal="center" vertical="center"/>
    </xf>
    <xf numFmtId="0" fontId="0" fillId="8" borderId="52" xfId="0" applyFont="1" applyFill="1" applyBorder="1" applyAlignment="1">
      <alignment horizontal="center" vertical="center"/>
    </xf>
    <xf numFmtId="180" fontId="17" fillId="8" borderId="52" xfId="0" applyNumberFormat="1" applyFont="1" applyFill="1" applyBorder="1" applyAlignment="1">
      <alignment vertical="center" shrinkToFit="1"/>
    </xf>
    <xf numFmtId="0" fontId="8" fillId="8" borderId="52" xfId="0" applyFont="1" applyFill="1" applyBorder="1" applyAlignment="1">
      <alignment horizontal="center" vertical="center"/>
    </xf>
    <xf numFmtId="180" fontId="52" fillId="8" borderId="52" xfId="0" applyNumberFormat="1" applyFont="1" applyFill="1" applyBorder="1" applyAlignment="1">
      <alignment horizontal="center" vertical="center" shrinkToFit="1"/>
    </xf>
    <xf numFmtId="179" fontId="9" fillId="8" borderId="52" xfId="0" applyNumberFormat="1" applyFont="1" applyFill="1" applyBorder="1" applyAlignment="1">
      <alignment horizontal="right" vertical="center" shrinkToFit="1"/>
    </xf>
    <xf numFmtId="180" fontId="0" fillId="8" borderId="52" xfId="0" applyNumberFormat="1" applyFont="1" applyFill="1" applyBorder="1" applyAlignment="1">
      <alignment horizontal="right" vertical="center" shrinkToFit="1"/>
    </xf>
    <xf numFmtId="179" fontId="0" fillId="8" borderId="52" xfId="0" applyNumberFormat="1" applyFont="1" applyFill="1" applyBorder="1" applyAlignment="1">
      <alignment horizontal="right" vertical="center" shrinkToFit="1"/>
    </xf>
    <xf numFmtId="0" fontId="8" fillId="8" borderId="52" xfId="0" applyNumberFormat="1" applyFont="1" applyFill="1" applyBorder="1" applyAlignment="1">
      <alignment horizontal="center" vertical="center"/>
    </xf>
    <xf numFmtId="0" fontId="52" fillId="21" borderId="52" xfId="0" applyFont="1" applyFill="1" applyBorder="1" applyAlignment="1">
      <alignment horizontal="center" vertical="center" shrinkToFit="1"/>
    </xf>
    <xf numFmtId="41" fontId="52" fillId="21" borderId="52" xfId="1" applyFont="1" applyFill="1" applyBorder="1" applyAlignment="1">
      <alignment horizontal="center" vertical="center" shrinkToFit="1"/>
    </xf>
    <xf numFmtId="41" fontId="52" fillId="21" borderId="52" xfId="1" applyFont="1" applyFill="1" applyBorder="1" applyAlignment="1">
      <alignment vertical="center" shrinkToFit="1"/>
    </xf>
    <xf numFmtId="180" fontId="52" fillId="21" borderId="52" xfId="1" applyNumberFormat="1" applyFont="1" applyFill="1" applyBorder="1" applyAlignment="1">
      <alignment horizontal="center" vertical="center" shrinkToFit="1"/>
    </xf>
    <xf numFmtId="180" fontId="52" fillId="21" borderId="52" xfId="0" applyNumberFormat="1" applyFont="1" applyFill="1" applyBorder="1" applyAlignment="1">
      <alignment vertical="center" shrinkToFit="1"/>
    </xf>
    <xf numFmtId="0" fontId="52" fillId="21" borderId="52" xfId="0" applyFont="1" applyFill="1" applyBorder="1" applyAlignment="1">
      <alignment vertical="center" shrinkToFit="1"/>
    </xf>
    <xf numFmtId="0" fontId="52" fillId="8" borderId="53" xfId="0" applyFont="1" applyFill="1" applyBorder="1" applyAlignment="1">
      <alignment horizontal="center" vertical="center"/>
    </xf>
    <xf numFmtId="0" fontId="0" fillId="8" borderId="53" xfId="0" applyNumberFormat="1" applyFont="1" applyFill="1" applyBorder="1" applyAlignment="1">
      <alignment horizontal="center" vertical="center"/>
    </xf>
    <xf numFmtId="42" fontId="0" fillId="8" borderId="53" xfId="0" applyNumberFormat="1" applyFont="1" applyFill="1" applyBorder="1" applyAlignment="1">
      <alignment vertical="center" shrinkToFit="1"/>
    </xf>
    <xf numFmtId="180" fontId="0" fillId="8" borderId="53" xfId="1" applyNumberFormat="1" applyFont="1" applyFill="1" applyBorder="1" applyAlignment="1">
      <alignment horizontal="center" vertical="center"/>
    </xf>
    <xf numFmtId="0" fontId="0" fillId="8" borderId="53" xfId="0" applyFont="1" applyFill="1" applyBorder="1" applyAlignment="1">
      <alignment horizontal="center" vertical="center"/>
    </xf>
    <xf numFmtId="180" fontId="52" fillId="8" borderId="53" xfId="0" applyNumberFormat="1" applyFont="1" applyFill="1" applyBorder="1" applyAlignment="1">
      <alignment vertical="center" shrinkToFit="1"/>
    </xf>
    <xf numFmtId="180" fontId="17" fillId="8" borderId="53" xfId="0" applyNumberFormat="1" applyFont="1" applyFill="1" applyBorder="1" applyAlignment="1">
      <alignment vertical="center" shrinkToFit="1"/>
    </xf>
    <xf numFmtId="0" fontId="8" fillId="8" borderId="53" xfId="0" applyFont="1" applyFill="1" applyBorder="1" applyAlignment="1">
      <alignment horizontal="center" vertical="center"/>
    </xf>
    <xf numFmtId="180" fontId="52" fillId="8" borderId="53" xfId="0" applyNumberFormat="1" applyFont="1" applyFill="1" applyBorder="1" applyAlignment="1">
      <alignment horizontal="center" vertical="center" shrinkToFit="1"/>
    </xf>
    <xf numFmtId="179" fontId="9" fillId="8" borderId="53" xfId="0" applyNumberFormat="1" applyFont="1" applyFill="1" applyBorder="1" applyAlignment="1">
      <alignment horizontal="right" vertical="center" shrinkToFit="1"/>
    </xf>
    <xf numFmtId="180" fontId="0" fillId="8" borderId="53" xfId="0" applyNumberFormat="1" applyFont="1" applyFill="1" applyBorder="1" applyAlignment="1">
      <alignment horizontal="right" vertical="center" shrinkToFit="1"/>
    </xf>
    <xf numFmtId="179" fontId="0" fillId="8" borderId="53" xfId="0" applyNumberFormat="1" applyFont="1" applyFill="1" applyBorder="1" applyAlignment="1">
      <alignment horizontal="right" vertical="center" shrinkToFit="1"/>
    </xf>
    <xf numFmtId="0" fontId="9" fillId="12" borderId="55" xfId="0" applyFont="1" applyFill="1" applyBorder="1" applyAlignment="1">
      <alignment horizontal="center" vertical="top" wrapText="1"/>
    </xf>
    <xf numFmtId="0" fontId="121" fillId="12" borderId="56" xfId="0" applyFont="1" applyFill="1" applyBorder="1" applyAlignment="1">
      <alignment horizontal="center" vertical="top"/>
    </xf>
    <xf numFmtId="0" fontId="51" fillId="18" borderId="56" xfId="0" applyFont="1" applyFill="1" applyBorder="1" applyAlignment="1">
      <alignment horizontal="center" vertical="top"/>
    </xf>
    <xf numFmtId="180" fontId="13" fillId="20" borderId="56" xfId="0" applyNumberFormat="1" applyFont="1" applyFill="1" applyBorder="1" applyAlignment="1">
      <alignment horizontal="center" vertical="top" wrapText="1"/>
    </xf>
    <xf numFmtId="0" fontId="52" fillId="21" borderId="59" xfId="0" applyFont="1" applyFill="1" applyBorder="1" applyAlignment="1">
      <alignment horizontal="center" vertical="center" shrinkToFit="1"/>
    </xf>
    <xf numFmtId="41" fontId="86" fillId="21" borderId="60" xfId="1" applyFont="1" applyFill="1" applyBorder="1" applyAlignment="1">
      <alignment vertical="center" shrinkToFit="1"/>
    </xf>
    <xf numFmtId="0" fontId="52" fillId="21" borderId="58" xfId="0" applyNumberFormat="1" applyFont="1" applyFill="1" applyBorder="1" applyAlignment="1">
      <alignment horizontal="center" vertical="center" shrinkToFit="1"/>
    </xf>
    <xf numFmtId="42" fontId="52" fillId="21" borderId="58" xfId="0" applyNumberFormat="1" applyFont="1" applyFill="1" applyBorder="1" applyAlignment="1">
      <alignment vertical="center" shrinkToFit="1"/>
    </xf>
    <xf numFmtId="180" fontId="52" fillId="21" borderId="58" xfId="0" applyNumberFormat="1" applyFont="1" applyFill="1" applyBorder="1" applyAlignment="1">
      <alignment horizontal="center" vertical="center" shrinkToFit="1"/>
    </xf>
    <xf numFmtId="180" fontId="123" fillId="8" borderId="53" xfId="0" applyNumberFormat="1" applyFont="1" applyFill="1" applyBorder="1" applyAlignment="1">
      <alignment horizontal="right" vertical="center" shrinkToFit="1"/>
    </xf>
    <xf numFmtId="180" fontId="123" fillId="21" borderId="52" xfId="0" applyNumberFormat="1" applyFont="1" applyFill="1" applyBorder="1" applyAlignment="1">
      <alignment vertical="center" shrinkToFit="1"/>
    </xf>
    <xf numFmtId="0" fontId="0" fillId="6" borderId="0" xfId="0" applyFont="1" applyFill="1" applyBorder="1" applyAlignment="1">
      <alignment horizontal="center"/>
    </xf>
    <xf numFmtId="9" fontId="123" fillId="18" borderId="54" xfId="0" applyNumberFormat="1" applyFont="1" applyFill="1" applyBorder="1" applyAlignment="1">
      <alignment horizontal="center" vertical="center"/>
    </xf>
    <xf numFmtId="9" fontId="124" fillId="18" borderId="61" xfId="0" applyNumberFormat="1" applyFont="1" applyFill="1" applyBorder="1" applyAlignment="1">
      <alignment horizontal="center" vertical="top"/>
    </xf>
    <xf numFmtId="180" fontId="0" fillId="8" borderId="53" xfId="0" applyNumberFormat="1" applyFont="1" applyFill="1" applyBorder="1" applyAlignment="1">
      <alignment vertical="center" shrinkToFit="1"/>
    </xf>
    <xf numFmtId="180" fontId="0" fillId="8" borderId="52" xfId="0" applyNumberFormat="1" applyFont="1" applyFill="1" applyBorder="1" applyAlignment="1">
      <alignment vertical="center" shrinkToFit="1"/>
    </xf>
    <xf numFmtId="0" fontId="0" fillId="8" borderId="53" xfId="0" applyFont="1" applyFill="1" applyBorder="1" applyAlignment="1">
      <alignment horizontal="center" vertical="center" shrinkToFit="1"/>
    </xf>
    <xf numFmtId="41" fontId="0" fillId="8" borderId="53" xfId="1" applyFont="1" applyFill="1" applyBorder="1" applyAlignment="1">
      <alignment vertical="center" shrinkToFit="1"/>
    </xf>
    <xf numFmtId="41" fontId="52" fillId="8" borderId="53" xfId="1" applyFont="1" applyFill="1" applyBorder="1" applyAlignment="1">
      <alignment vertical="center" shrinkToFit="1"/>
    </xf>
    <xf numFmtId="0" fontId="0" fillId="8" borderId="52" xfId="0" applyFont="1" applyFill="1" applyBorder="1" applyAlignment="1">
      <alignment horizontal="center" vertical="center" shrinkToFit="1"/>
    </xf>
    <xf numFmtId="41" fontId="0" fillId="8" borderId="52" xfId="1" applyFont="1" applyFill="1" applyBorder="1" applyAlignment="1">
      <alignment vertical="center" shrinkToFit="1"/>
    </xf>
    <xf numFmtId="41" fontId="52" fillId="8" borderId="52" xfId="1" applyFont="1" applyFill="1" applyBorder="1" applyAlignment="1">
      <alignment vertical="center" shrinkToFit="1"/>
    </xf>
    <xf numFmtId="179" fontId="52" fillId="8" borderId="53" xfId="0" applyNumberFormat="1" applyFont="1" applyFill="1" applyBorder="1" applyAlignment="1">
      <alignment horizontal="right" vertical="center" shrinkToFit="1"/>
    </xf>
    <xf numFmtId="180" fontId="11" fillId="8" borderId="53" xfId="0" applyNumberFormat="1" applyFont="1" applyFill="1" applyBorder="1" applyAlignment="1">
      <alignment horizontal="right" vertical="center" shrinkToFit="1"/>
    </xf>
    <xf numFmtId="41" fontId="14" fillId="3" borderId="53" xfId="1" applyFont="1" applyFill="1" applyBorder="1" applyAlignment="1">
      <alignment vertical="center" shrinkToFit="1"/>
    </xf>
    <xf numFmtId="179" fontId="52" fillId="8" borderId="52" xfId="0" applyNumberFormat="1" applyFont="1" applyFill="1" applyBorder="1" applyAlignment="1">
      <alignment horizontal="right" vertical="center" shrinkToFit="1"/>
    </xf>
    <xf numFmtId="180" fontId="11" fillId="8" borderId="52" xfId="0" applyNumberFormat="1" applyFont="1" applyFill="1" applyBorder="1" applyAlignment="1">
      <alignment horizontal="right" vertical="center" shrinkToFit="1"/>
    </xf>
    <xf numFmtId="41" fontId="14" fillId="3" borderId="52" xfId="1" applyFont="1" applyFill="1" applyBorder="1" applyAlignment="1">
      <alignment vertical="center" shrinkToFit="1"/>
    </xf>
    <xf numFmtId="180" fontId="52" fillId="8" borderId="53" xfId="0" applyNumberFormat="1" applyFont="1" applyFill="1" applyBorder="1" applyAlignment="1">
      <alignment horizontal="right" vertical="center" shrinkToFit="1"/>
    </xf>
    <xf numFmtId="0" fontId="122" fillId="8" borderId="0" xfId="0" applyFont="1" applyFill="1">
      <alignment vertical="center"/>
    </xf>
    <xf numFmtId="0" fontId="122" fillId="8" borderId="0" xfId="0" applyFont="1" applyFill="1" applyAlignment="1">
      <alignment vertical="center" shrinkToFit="1"/>
    </xf>
    <xf numFmtId="0" fontId="51" fillId="11" borderId="56" xfId="0" applyFont="1" applyFill="1" applyBorder="1" applyAlignment="1">
      <alignment horizontal="center" vertical="center"/>
    </xf>
    <xf numFmtId="0" fontId="51" fillId="12" borderId="56" xfId="0" applyFont="1" applyFill="1" applyBorder="1" applyAlignment="1">
      <alignment horizontal="left" vertical="top"/>
    </xf>
    <xf numFmtId="0" fontId="51" fillId="11" borderId="56" xfId="0" applyFont="1" applyFill="1" applyBorder="1" applyAlignment="1">
      <alignment horizontal="left" vertical="top"/>
    </xf>
    <xf numFmtId="0" fontId="0" fillId="8" borderId="53" xfId="0" applyNumberFormat="1" applyFill="1" applyBorder="1" applyAlignment="1">
      <alignment horizontal="center" vertical="center"/>
    </xf>
    <xf numFmtId="0" fontId="14" fillId="8" borderId="52" xfId="0" applyNumberFormat="1" applyFont="1" applyFill="1" applyBorder="1" applyAlignment="1">
      <alignment horizontal="center" vertical="center" wrapText="1"/>
    </xf>
    <xf numFmtId="0" fontId="12" fillId="8" borderId="52" xfId="0" applyNumberFormat="1" applyFont="1" applyFill="1" applyBorder="1" applyAlignment="1">
      <alignment horizontal="center" vertical="center" wrapText="1"/>
    </xf>
    <xf numFmtId="0" fontId="12" fillId="8" borderId="53" xfId="0" applyNumberFormat="1" applyFont="1" applyFill="1" applyBorder="1" applyAlignment="1">
      <alignment horizontal="center" vertical="center" wrapText="1"/>
    </xf>
    <xf numFmtId="0" fontId="9" fillId="21" borderId="58" xfId="0" applyNumberFormat="1" applyFont="1" applyFill="1" applyBorder="1" applyAlignment="1">
      <alignment horizontal="center" vertical="center" shrinkToFit="1"/>
    </xf>
    <xf numFmtId="0" fontId="0" fillId="8" borderId="52" xfId="0" applyNumberFormat="1" applyFill="1" applyBorder="1" applyAlignment="1">
      <alignment horizontal="center" vertical="center"/>
    </xf>
    <xf numFmtId="42" fontId="0" fillId="8" borderId="53" xfId="0" applyNumberFormat="1" applyFill="1" applyBorder="1" applyAlignment="1">
      <alignment vertical="center" shrinkToFit="1"/>
    </xf>
    <xf numFmtId="41" fontId="11" fillId="21" borderId="52" xfId="1" applyFont="1" applyFill="1" applyBorder="1" applyAlignment="1">
      <alignment vertical="center" shrinkToFit="1"/>
    </xf>
    <xf numFmtId="41" fontId="14" fillId="21" borderId="52" xfId="1" applyFont="1" applyFill="1" applyBorder="1" applyAlignment="1">
      <alignment vertical="center" shrinkToFit="1"/>
    </xf>
    <xf numFmtId="41" fontId="12" fillId="8" borderId="53" xfId="1" applyFont="1" applyFill="1" applyBorder="1" applyAlignment="1">
      <alignment vertical="center" shrinkToFit="1"/>
    </xf>
    <xf numFmtId="41" fontId="12" fillId="8" borderId="52" xfId="1" applyFont="1" applyFill="1" applyBorder="1" applyAlignment="1">
      <alignment vertical="center" shrinkToFit="1"/>
    </xf>
    <xf numFmtId="41" fontId="9" fillId="21" borderId="52" xfId="1" applyFont="1" applyFill="1" applyBorder="1" applyAlignment="1">
      <alignment horizontal="center" vertical="center" shrinkToFit="1"/>
    </xf>
    <xf numFmtId="41" fontId="19" fillId="8" borderId="52" xfId="1" applyFont="1" applyFill="1" applyBorder="1" applyAlignment="1">
      <alignment vertical="center" shrinkToFit="1"/>
    </xf>
    <xf numFmtId="180" fontId="19" fillId="8" borderId="53" xfId="0" applyNumberFormat="1" applyFont="1" applyFill="1" applyBorder="1" applyAlignment="1">
      <alignment horizontal="right" vertical="center" shrinkToFit="1"/>
    </xf>
    <xf numFmtId="41" fontId="48" fillId="8" borderId="52" xfId="1" applyFont="1" applyFill="1" applyBorder="1" applyAlignment="1">
      <alignment vertical="center" shrinkToFit="1"/>
    </xf>
    <xf numFmtId="180" fontId="54" fillId="8" borderId="53" xfId="0" applyNumberFormat="1" applyFont="1" applyFill="1" applyBorder="1" applyAlignment="1">
      <alignment vertical="center" shrinkToFit="1"/>
    </xf>
    <xf numFmtId="180" fontId="54" fillId="8" borderId="52" xfId="0" applyNumberFormat="1" applyFont="1" applyFill="1" applyBorder="1" applyAlignment="1">
      <alignment vertical="center" shrinkToFit="1"/>
    </xf>
    <xf numFmtId="0" fontId="62" fillId="8" borderId="52" xfId="0" applyFont="1" applyFill="1" applyBorder="1" applyAlignment="1">
      <alignment horizontal="center" vertical="center" shrinkToFit="1"/>
    </xf>
    <xf numFmtId="0" fontId="0" fillId="8" borderId="53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14" fillId="0" borderId="0" xfId="1" applyFont="1">
      <alignment vertical="center"/>
    </xf>
    <xf numFmtId="0" fontId="97" fillId="8" borderId="52" xfId="0" applyNumberFormat="1" applyFont="1" applyFill="1" applyBorder="1" applyAlignment="1">
      <alignment horizontal="center" vertical="center" wrapText="1"/>
    </xf>
    <xf numFmtId="179" fontId="9" fillId="11" borderId="53" xfId="0" applyNumberFormat="1" applyFont="1" applyFill="1" applyBorder="1" applyAlignment="1">
      <alignment horizontal="right" vertical="center" shrinkToFit="1"/>
    </xf>
    <xf numFmtId="180" fontId="52" fillId="11" borderId="53" xfId="0" applyNumberFormat="1" applyFont="1" applyFill="1" applyBorder="1" applyAlignment="1">
      <alignment vertical="center" shrinkToFit="1"/>
    </xf>
    <xf numFmtId="180" fontId="17" fillId="11" borderId="53" xfId="0" applyNumberFormat="1" applyFont="1" applyFill="1" applyBorder="1" applyAlignment="1">
      <alignment vertical="center" shrinkToFit="1"/>
    </xf>
    <xf numFmtId="180" fontId="17" fillId="11" borderId="52" xfId="0" applyNumberFormat="1" applyFont="1" applyFill="1" applyBorder="1" applyAlignment="1">
      <alignment vertical="center" shrinkToFit="1"/>
    </xf>
    <xf numFmtId="42" fontId="0" fillId="11" borderId="53" xfId="0" applyNumberFormat="1" applyFont="1" applyFill="1" applyBorder="1" applyAlignment="1">
      <alignment vertical="center" shrinkToFit="1"/>
    </xf>
    <xf numFmtId="180" fontId="48" fillId="8" borderId="53" xfId="0" applyNumberFormat="1" applyFont="1" applyFill="1" applyBorder="1" applyAlignment="1">
      <alignment vertical="center" shrinkToFit="1"/>
    </xf>
    <xf numFmtId="180" fontId="13" fillId="20" borderId="56" xfId="0" applyNumberFormat="1" applyFont="1" applyFill="1" applyBorder="1" applyAlignment="1">
      <alignment horizontal="left" vertical="top" wrapText="1"/>
    </xf>
    <xf numFmtId="177" fontId="52" fillId="8" borderId="53" xfId="0" applyNumberFormat="1" applyFont="1" applyFill="1" applyBorder="1" applyAlignment="1">
      <alignment vertical="center" shrinkToFit="1"/>
    </xf>
    <xf numFmtId="0" fontId="125" fillId="8" borderId="0" xfId="0" applyFont="1" applyFill="1" applyAlignment="1">
      <alignment vertical="center"/>
    </xf>
    <xf numFmtId="0" fontId="122" fillId="8" borderId="0" xfId="0" applyFont="1" applyFill="1" applyAlignment="1">
      <alignment horizontal="center" vertical="center"/>
    </xf>
    <xf numFmtId="0" fontId="122" fillId="8" borderId="0" xfId="0" applyFont="1" applyFill="1" applyAlignment="1">
      <alignment horizontal="center" vertical="center" shrinkToFit="1"/>
    </xf>
    <xf numFmtId="180" fontId="52" fillId="8" borderId="52" xfId="0" applyNumberFormat="1" applyFont="1" applyFill="1" applyBorder="1" applyAlignment="1">
      <alignment horizontal="right" vertical="center" shrinkToFit="1"/>
    </xf>
    <xf numFmtId="180" fontId="52" fillId="8" borderId="52" xfId="0" applyNumberFormat="1" applyFont="1" applyFill="1" applyBorder="1" applyAlignment="1">
      <alignment vertical="center" shrinkToFit="1"/>
    </xf>
    <xf numFmtId="177" fontId="52" fillId="8" borderId="52" xfId="0" applyNumberFormat="1" applyFont="1" applyFill="1" applyBorder="1" applyAlignment="1">
      <alignment vertical="center" shrinkToFit="1"/>
    </xf>
    <xf numFmtId="180" fontId="123" fillId="8" borderId="52" xfId="0" applyNumberFormat="1" applyFont="1" applyFill="1" applyBorder="1" applyAlignment="1">
      <alignment horizontal="right" vertical="center" shrinkToFit="1"/>
    </xf>
    <xf numFmtId="0" fontId="0" fillId="8" borderId="52" xfId="0" applyFill="1" applyBorder="1" applyAlignment="1">
      <alignment horizontal="center" vertical="center"/>
    </xf>
    <xf numFmtId="42" fontId="0" fillId="11" borderId="53" xfId="0" applyNumberForma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177" fontId="52" fillId="11" borderId="53" xfId="0" applyNumberFormat="1" applyFont="1" applyFill="1" applyBorder="1" applyAlignment="1">
      <alignment vertical="center" shrinkToFit="1"/>
    </xf>
    <xf numFmtId="179" fontId="9" fillId="11" borderId="52" xfId="0" applyNumberFormat="1" applyFont="1" applyFill="1" applyBorder="1" applyAlignment="1">
      <alignment horizontal="right" vertical="center" shrinkToFit="1"/>
    </xf>
    <xf numFmtId="42" fontId="0" fillId="11" borderId="52" xfId="0" applyNumberFormat="1" applyFill="1" applyBorder="1" applyAlignment="1">
      <alignment vertical="center" shrinkToFit="1"/>
    </xf>
    <xf numFmtId="180" fontId="52" fillId="11" borderId="52" xfId="0" applyNumberFormat="1" applyFont="1" applyFill="1" applyBorder="1" applyAlignment="1">
      <alignment vertical="center" shrinkToFit="1"/>
    </xf>
    <xf numFmtId="177" fontId="52" fillId="11" borderId="52" xfId="0" applyNumberFormat="1" applyFont="1" applyFill="1" applyBorder="1" applyAlignment="1">
      <alignment vertical="center" shrinkToFit="1"/>
    </xf>
    <xf numFmtId="0" fontId="126" fillId="8" borderId="0" xfId="0" applyFont="1" applyFill="1" applyAlignment="1">
      <alignment vertical="center"/>
    </xf>
    <xf numFmtId="42" fontId="0" fillId="8" borderId="0" xfId="0" applyNumberFormat="1" applyFill="1" applyAlignment="1">
      <alignment vertical="center" shrinkToFit="1"/>
    </xf>
    <xf numFmtId="0" fontId="19" fillId="8" borderId="0" xfId="0" applyFont="1" applyFill="1" applyAlignment="1">
      <alignment horizontal="left" vertical="center"/>
    </xf>
    <xf numFmtId="0" fontId="20" fillId="12" borderId="56" xfId="0" applyFont="1" applyFill="1" applyBorder="1" applyAlignment="1">
      <alignment vertical="center" wrapText="1"/>
    </xf>
    <xf numFmtId="0" fontId="10" fillId="12" borderId="55" xfId="0" applyNumberFormat="1" applyFont="1" applyFill="1" applyBorder="1" applyAlignment="1">
      <alignment horizontal="center" vertical="top"/>
    </xf>
    <xf numFmtId="0" fontId="9" fillId="12" borderId="56" xfId="0" applyNumberFormat="1" applyFont="1" applyFill="1" applyBorder="1" applyAlignment="1">
      <alignment horizontal="center" vertical="top"/>
    </xf>
    <xf numFmtId="0" fontId="0" fillId="6" borderId="0" xfId="0" applyFill="1" applyBorder="1" applyAlignment="1">
      <alignment horizontal="center" vertical="center"/>
    </xf>
    <xf numFmtId="0" fontId="127" fillId="8" borderId="0" xfId="0" applyFont="1" applyFill="1" applyAlignment="1">
      <alignment vertical="center"/>
    </xf>
    <xf numFmtId="0" fontId="125" fillId="8" borderId="0" xfId="0" applyFont="1" applyFill="1" applyAlignment="1">
      <alignment horizontal="center" vertical="center"/>
    </xf>
    <xf numFmtId="41" fontId="0" fillId="8" borderId="52" xfId="1" applyFont="1" applyFill="1" applyBorder="1" applyAlignment="1">
      <alignment horizontal="right" vertical="center" shrinkToFit="1"/>
    </xf>
    <xf numFmtId="180" fontId="12" fillId="8" borderId="52" xfId="0" applyNumberFormat="1" applyFont="1" applyFill="1" applyBorder="1" applyAlignment="1">
      <alignment horizontal="right" vertical="center" shrinkToFit="1"/>
    </xf>
    <xf numFmtId="42" fontId="0" fillId="8" borderId="52" xfId="0" applyNumberFormat="1" applyFill="1" applyBorder="1" applyAlignment="1">
      <alignment vertical="center" shrinkToFit="1"/>
    </xf>
    <xf numFmtId="179" fontId="11" fillId="8" borderId="53" xfId="0" applyNumberFormat="1" applyFont="1" applyFill="1" applyBorder="1" applyAlignment="1">
      <alignment horizontal="right" vertical="center" shrinkToFit="1"/>
    </xf>
    <xf numFmtId="179" fontId="19" fillId="8" borderId="53" xfId="0" applyNumberFormat="1" applyFont="1" applyFill="1" applyBorder="1" applyAlignment="1">
      <alignment horizontal="right" vertical="center" shrinkToFit="1"/>
    </xf>
    <xf numFmtId="179" fontId="12" fillId="8" borderId="53" xfId="0" applyNumberFormat="1" applyFont="1" applyFill="1" applyBorder="1" applyAlignment="1">
      <alignment horizontal="right" vertical="center" shrinkToFit="1"/>
    </xf>
    <xf numFmtId="179" fontId="122" fillId="8" borderId="0" xfId="0" applyNumberFormat="1" applyFont="1" applyFill="1" applyAlignment="1">
      <alignment vertical="center" shrinkToFit="1"/>
    </xf>
    <xf numFmtId="179" fontId="122" fillId="8" borderId="0" xfId="0" applyNumberFormat="1" applyFont="1" applyFill="1" applyAlignment="1">
      <alignment horizontal="center" vertical="center" shrinkToFit="1"/>
    </xf>
    <xf numFmtId="179" fontId="122" fillId="8" borderId="0" xfId="0" applyNumberFormat="1" applyFont="1" applyFill="1" applyAlignment="1">
      <alignment horizontal="right" vertical="center" shrinkToFit="1"/>
    </xf>
    <xf numFmtId="41" fontId="52" fillId="8" borderId="0" xfId="0" applyNumberFormat="1" applyFont="1" applyFill="1" applyAlignment="1">
      <alignment vertical="center" shrinkToFit="1"/>
    </xf>
    <xf numFmtId="180" fontId="54" fillId="8" borderId="52" xfId="0" applyNumberFormat="1" applyFont="1" applyFill="1" applyBorder="1" applyAlignment="1">
      <alignment horizontal="center" vertical="center" shrinkToFit="1"/>
    </xf>
    <xf numFmtId="41" fontId="123" fillId="8" borderId="52" xfId="1" applyFont="1" applyFill="1" applyBorder="1" applyAlignment="1">
      <alignment horizontal="right" vertical="center" shrinkToFit="1"/>
    </xf>
    <xf numFmtId="42" fontId="0" fillId="22" borderId="53" xfId="0" applyNumberFormat="1" applyFont="1" applyFill="1" applyBorder="1" applyAlignment="1">
      <alignment vertical="center" shrinkToFit="1"/>
    </xf>
    <xf numFmtId="42" fontId="0" fillId="9" borderId="0" xfId="0" applyNumberFormat="1" applyFont="1" applyFill="1" applyAlignment="1">
      <alignment vertical="center"/>
    </xf>
    <xf numFmtId="0" fontId="0" fillId="9" borderId="0" xfId="0" applyFont="1" applyFill="1" applyAlignment="1">
      <alignment horizontal="center" vertical="center"/>
    </xf>
    <xf numFmtId="41" fontId="0" fillId="9" borderId="0" xfId="1" applyFont="1" applyFill="1">
      <alignment vertical="center"/>
    </xf>
    <xf numFmtId="41" fontId="113" fillId="3" borderId="0" xfId="1" applyFont="1" applyFill="1">
      <alignment vertical="center"/>
    </xf>
    <xf numFmtId="0" fontId="0" fillId="8" borderId="0" xfId="0" applyFill="1" applyAlignment="1">
      <alignment horizontal="center" vertical="center"/>
    </xf>
    <xf numFmtId="42" fontId="0" fillId="9" borderId="0" xfId="0" applyNumberFormat="1" applyFill="1" applyAlignment="1">
      <alignment vertical="center"/>
    </xf>
    <xf numFmtId="0" fontId="0" fillId="23" borderId="0" xfId="0" applyFont="1" applyFill="1" applyAlignment="1">
      <alignment horizontal="center" vertical="center"/>
    </xf>
    <xf numFmtId="0" fontId="11" fillId="23" borderId="0" xfId="0" applyFont="1" applyFill="1" applyAlignment="1">
      <alignment horizontal="left" vertical="center"/>
    </xf>
    <xf numFmtId="0" fontId="0" fillId="23" borderId="0" xfId="0" applyFont="1" applyFill="1">
      <alignment vertical="center"/>
    </xf>
    <xf numFmtId="180" fontId="0" fillId="8" borderId="62" xfId="1" applyNumberFormat="1" applyFont="1" applyFill="1" applyBorder="1" applyAlignment="1">
      <alignment horizontal="center" vertical="center"/>
    </xf>
    <xf numFmtId="180" fontId="52" fillId="8" borderId="62" xfId="0" applyNumberFormat="1" applyFont="1" applyFill="1" applyBorder="1" applyAlignment="1">
      <alignment horizontal="right" vertical="center" shrinkToFit="1"/>
    </xf>
    <xf numFmtId="41" fontId="14" fillId="3" borderId="63" xfId="1" applyFont="1" applyFill="1" applyBorder="1" applyAlignment="1">
      <alignment vertical="center" shrinkToFit="1"/>
    </xf>
    <xf numFmtId="187" fontId="0" fillId="8" borderId="52" xfId="0" applyNumberFormat="1" applyFill="1" applyBorder="1" applyAlignment="1">
      <alignment horizontal="center" vertical="center"/>
    </xf>
    <xf numFmtId="0" fontId="48" fillId="8" borderId="52" xfId="0" applyNumberFormat="1" applyFont="1" applyFill="1" applyBorder="1" applyAlignment="1">
      <alignment horizontal="center" vertical="center"/>
    </xf>
    <xf numFmtId="0" fontId="52" fillId="9" borderId="0" xfId="0" applyFont="1" applyFill="1" applyAlignment="1">
      <alignment vertical="center" shrinkToFit="1"/>
    </xf>
    <xf numFmtId="41" fontId="52" fillId="9" borderId="0" xfId="0" applyNumberFormat="1" applyFont="1" applyFill="1" applyAlignment="1">
      <alignment vertical="center" shrinkToFit="1"/>
    </xf>
    <xf numFmtId="42" fontId="0" fillId="22" borderId="62" xfId="0" applyNumberFormat="1" applyFont="1" applyFill="1" applyBorder="1" applyAlignment="1">
      <alignment vertical="center" shrinkToFit="1"/>
    </xf>
    <xf numFmtId="41" fontId="52" fillId="8" borderId="0" xfId="1" applyFont="1" applyFill="1" applyAlignment="1">
      <alignment vertical="center" shrinkToFit="1"/>
    </xf>
    <xf numFmtId="179" fontId="54" fillId="8" borderId="52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9" fillId="8" borderId="52" xfId="0" applyNumberFormat="1" applyFont="1" applyFill="1" applyBorder="1" applyAlignment="1">
      <alignment horizontal="center" vertical="center"/>
    </xf>
    <xf numFmtId="42" fontId="0" fillId="22" borderId="62" xfId="0" applyNumberFormat="1" applyFill="1" applyBorder="1" applyAlignment="1">
      <alignment vertical="center" shrinkToFit="1"/>
    </xf>
    <xf numFmtId="41" fontId="0" fillId="8" borderId="0" xfId="0" applyNumberFormat="1" applyFont="1" applyFill="1">
      <alignment vertical="center"/>
    </xf>
    <xf numFmtId="42" fontId="0" fillId="22" borderId="53" xfId="0" applyNumberFormat="1" applyFill="1" applyBorder="1" applyAlignment="1">
      <alignment vertical="center" shrinkToFit="1"/>
    </xf>
    <xf numFmtId="180" fontId="12" fillId="8" borderId="53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0" fillId="23" borderId="0" xfId="0" applyFont="1" applyFill="1" applyAlignment="1">
      <alignment vertical="center" shrinkToFit="1"/>
    </xf>
    <xf numFmtId="0" fontId="0" fillId="23" borderId="0" xfId="0" applyFont="1" applyFill="1" applyAlignment="1">
      <alignment vertical="center"/>
    </xf>
    <xf numFmtId="0" fontId="122" fillId="23" borderId="0" xfId="0" applyFont="1" applyFill="1" applyAlignment="1">
      <alignment horizontal="center" vertical="center"/>
    </xf>
    <xf numFmtId="0" fontId="52" fillId="8" borderId="0" xfId="0" applyFont="1" applyFill="1" applyBorder="1" applyAlignment="1">
      <alignment horizontal="center" vertical="center"/>
    </xf>
    <xf numFmtId="180" fontId="9" fillId="8" borderId="53" xfId="0" applyNumberFormat="1" applyFont="1" applyFill="1" applyBorder="1" applyAlignment="1">
      <alignment vertical="center" shrinkToFit="1"/>
    </xf>
    <xf numFmtId="180" fontId="9" fillId="8" borderId="53" xfId="0" applyNumberFormat="1" applyFont="1" applyFill="1" applyBorder="1" applyAlignment="1">
      <alignment horizontal="right" vertical="center" shrinkToFit="1"/>
    </xf>
    <xf numFmtId="43" fontId="0" fillId="8" borderId="0" xfId="0" applyNumberFormat="1" applyFont="1" applyFill="1">
      <alignment vertical="center"/>
    </xf>
    <xf numFmtId="180" fontId="17" fillId="8" borderId="52" xfId="5" applyNumberFormat="1" applyFont="1" applyFill="1" applyBorder="1" applyAlignment="1">
      <alignment vertical="center" shrinkToFit="1"/>
    </xf>
    <xf numFmtId="0" fontId="15" fillId="8" borderId="53" xfId="0" applyNumberFormat="1" applyFont="1" applyFill="1" applyBorder="1" applyAlignment="1">
      <alignment horizontal="center" vertical="center" wrapText="1"/>
    </xf>
    <xf numFmtId="0" fontId="9" fillId="12" borderId="54" xfId="0" applyFont="1" applyFill="1" applyBorder="1" applyAlignment="1">
      <alignment horizontal="center" vertical="top" wrapText="1"/>
    </xf>
    <xf numFmtId="49" fontId="0" fillId="8" borderId="0" xfId="0" applyNumberFormat="1" applyFont="1" applyFill="1">
      <alignment vertical="center"/>
    </xf>
    <xf numFmtId="49" fontId="0" fillId="8" borderId="0" xfId="0" applyNumberFormat="1" applyFont="1" applyFill="1" applyAlignment="1">
      <alignment vertical="center"/>
    </xf>
    <xf numFmtId="49" fontId="5" fillId="8" borderId="0" xfId="0" applyNumberFormat="1" applyFont="1" applyFill="1" applyAlignment="1">
      <alignment vertical="center"/>
    </xf>
    <xf numFmtId="49" fontId="52" fillId="8" borderId="0" xfId="0" applyNumberFormat="1" applyFont="1" applyFill="1" applyAlignment="1">
      <alignment vertical="center" shrinkToFit="1"/>
    </xf>
    <xf numFmtId="49" fontId="0" fillId="8" borderId="0" xfId="0" applyNumberFormat="1" applyFill="1">
      <alignment vertical="center"/>
    </xf>
    <xf numFmtId="0" fontId="52" fillId="8" borderId="0" xfId="0" applyNumberFormat="1" applyFont="1" applyFill="1" applyBorder="1" applyAlignment="1">
      <alignment horizontal="center" vertical="center" shrinkToFit="1"/>
    </xf>
    <xf numFmtId="42" fontId="52" fillId="8" borderId="0" xfId="0" applyNumberFormat="1" applyFont="1" applyFill="1" applyBorder="1" applyAlignment="1">
      <alignment vertical="center" shrinkToFit="1"/>
    </xf>
    <xf numFmtId="0" fontId="9" fillId="8" borderId="0" xfId="0" applyNumberFormat="1" applyFont="1" applyFill="1" applyBorder="1" applyAlignment="1">
      <alignment horizontal="center" vertical="center" shrinkToFit="1"/>
    </xf>
    <xf numFmtId="180" fontId="52" fillId="8" borderId="0" xfId="0" applyNumberFormat="1" applyFont="1" applyFill="1" applyBorder="1" applyAlignment="1">
      <alignment horizontal="center" vertical="center" shrinkToFit="1"/>
    </xf>
    <xf numFmtId="41" fontId="86" fillId="8" borderId="0" xfId="1" applyFont="1" applyFill="1" applyBorder="1" applyAlignment="1">
      <alignment vertical="center" shrinkToFit="1"/>
    </xf>
    <xf numFmtId="41" fontId="52" fillId="8" borderId="0" xfId="1" applyFont="1" applyFill="1" applyBorder="1" applyAlignment="1">
      <alignment horizontal="center" vertical="center" shrinkToFit="1"/>
    </xf>
    <xf numFmtId="41" fontId="52" fillId="8" borderId="0" xfId="1" applyFont="1" applyFill="1" applyBorder="1" applyAlignment="1">
      <alignment vertical="center" shrinkToFit="1"/>
    </xf>
    <xf numFmtId="180" fontId="52" fillId="8" borderId="0" xfId="1" applyNumberFormat="1" applyFont="1" applyFill="1" applyBorder="1" applyAlignment="1">
      <alignment horizontal="center" vertical="center" shrinkToFit="1"/>
    </xf>
    <xf numFmtId="41" fontId="11" fillId="8" borderId="0" xfId="1" applyFont="1" applyFill="1" applyBorder="1" applyAlignment="1">
      <alignment vertical="center" shrinkToFit="1"/>
    </xf>
    <xf numFmtId="41" fontId="14" fillId="8" borderId="0" xfId="1" applyFont="1" applyFill="1" applyBorder="1" applyAlignment="1">
      <alignment vertical="center" shrinkToFit="1"/>
    </xf>
    <xf numFmtId="0" fontId="52" fillId="8" borderId="0" xfId="0" applyFont="1" applyFill="1" applyBorder="1" applyAlignment="1">
      <alignment horizontal="center" vertical="center" shrinkToFit="1"/>
    </xf>
    <xf numFmtId="180" fontId="52" fillId="8" borderId="0" xfId="0" applyNumberFormat="1" applyFont="1" applyFill="1" applyBorder="1" applyAlignment="1">
      <alignment vertical="center" shrinkToFit="1"/>
    </xf>
    <xf numFmtId="0" fontId="52" fillId="8" borderId="0" xfId="0" applyFont="1" applyFill="1" applyBorder="1" applyAlignment="1">
      <alignment vertical="center" shrinkToFit="1"/>
    </xf>
    <xf numFmtId="180" fontId="123" fillId="8" borderId="0" xfId="0" applyNumberFormat="1" applyFont="1" applyFill="1" applyBorder="1" applyAlignment="1">
      <alignment vertical="center" shrinkToFit="1"/>
    </xf>
    <xf numFmtId="180" fontId="86" fillId="8" borderId="52" xfId="0" applyNumberFormat="1" applyFont="1" applyFill="1" applyBorder="1" applyAlignment="1">
      <alignment vertical="center" shrinkToFit="1"/>
    </xf>
    <xf numFmtId="0" fontId="121" fillId="12" borderId="64" xfId="0" applyFont="1" applyFill="1" applyBorder="1" applyAlignment="1">
      <alignment horizontal="center" vertical="top"/>
    </xf>
    <xf numFmtId="179" fontId="52" fillId="21" borderId="52" xfId="0" applyNumberFormat="1" applyFon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54" fillId="3" borderId="0" xfId="0" applyFont="1" applyFill="1">
      <alignment vertical="center"/>
    </xf>
    <xf numFmtId="41" fontId="52" fillId="21" borderId="52" xfId="0" applyNumberFormat="1" applyFont="1" applyFill="1" applyBorder="1" applyAlignment="1">
      <alignment horizontal="center" vertical="center" shrinkToFit="1"/>
    </xf>
    <xf numFmtId="41" fontId="52" fillId="21" borderId="52" xfId="0" applyNumberFormat="1" applyFont="1" applyFill="1" applyBorder="1" applyAlignment="1">
      <alignment vertical="center" shrinkToFit="1"/>
    </xf>
    <xf numFmtId="41" fontId="123" fillId="21" borderId="52" xfId="0" applyNumberFormat="1" applyFont="1" applyFill="1" applyBorder="1" applyAlignment="1">
      <alignment vertical="center" shrinkToFit="1"/>
    </xf>
    <xf numFmtId="188" fontId="9" fillId="8" borderId="52" xfId="0" applyNumberFormat="1" applyFont="1" applyFill="1" applyBorder="1" applyAlignment="1">
      <alignment horizontal="right" vertical="center" shrinkToFit="1"/>
    </xf>
    <xf numFmtId="188" fontId="52" fillId="21" borderId="52" xfId="0" applyNumberFormat="1" applyFont="1" applyFill="1" applyBorder="1" applyAlignment="1">
      <alignment vertical="center" shrinkToFit="1"/>
    </xf>
    <xf numFmtId="0" fontId="19" fillId="8" borderId="0" xfId="0" applyFont="1" applyFill="1">
      <alignment vertical="center"/>
    </xf>
    <xf numFmtId="179" fontId="54" fillId="8" borderId="0" xfId="0" applyNumberFormat="1" applyFont="1" applyFill="1" applyAlignment="1">
      <alignment vertical="center" shrinkToFit="1"/>
    </xf>
    <xf numFmtId="0" fontId="54" fillId="8" borderId="0" xfId="0" applyFont="1" applyFill="1">
      <alignment vertical="center"/>
    </xf>
    <xf numFmtId="0" fontId="130" fillId="0" borderId="52" xfId="0" applyFont="1" applyBorder="1" applyAlignment="1" applyProtection="1">
      <alignment horizontal="left" vertical="center"/>
    </xf>
    <xf numFmtId="0" fontId="52" fillId="8" borderId="52" xfId="0" applyFont="1" applyFill="1" applyBorder="1" applyAlignment="1" applyProtection="1">
      <alignment horizontal="left" vertical="center"/>
    </xf>
    <xf numFmtId="0" fontId="0" fillId="0" borderId="52" xfId="0" applyBorder="1" applyAlignment="1" applyProtection="1">
      <alignment horizontal="left" vertical="center"/>
    </xf>
    <xf numFmtId="0" fontId="9" fillId="12" borderId="54" xfId="0" applyFont="1" applyFill="1" applyBorder="1" applyAlignment="1">
      <alignment horizontal="center" vertical="top" wrapText="1"/>
    </xf>
    <xf numFmtId="0" fontId="0" fillId="8" borderId="52" xfId="0" applyFill="1" applyBorder="1" applyAlignment="1" applyProtection="1">
      <alignment horizontal="left" vertical="center"/>
    </xf>
    <xf numFmtId="41" fontId="23" fillId="0" borderId="52" xfId="6" applyFont="1" applyBorder="1" applyAlignment="1">
      <alignment horizontal="right" vertical="center" shrinkToFit="1"/>
    </xf>
    <xf numFmtId="0" fontId="0" fillId="0" borderId="52" xfId="0" applyFill="1" applyBorder="1" applyAlignment="1" applyProtection="1">
      <alignment horizontal="left" vertical="center"/>
    </xf>
    <xf numFmtId="0" fontId="129" fillId="0" borderId="52" xfId="0" applyFont="1" applyBorder="1" applyAlignment="1" applyProtection="1">
      <alignment horizontal="left" vertical="center"/>
    </xf>
    <xf numFmtId="0" fontId="9" fillId="12" borderId="54" xfId="0" applyFont="1" applyFill="1" applyBorder="1" applyAlignment="1">
      <alignment horizontal="center" vertical="top" wrapText="1"/>
    </xf>
    <xf numFmtId="0" fontId="8" fillId="8" borderId="0" xfId="0" applyFont="1" applyFill="1" applyAlignment="1">
      <alignment horizontal="center" vertical="center"/>
    </xf>
    <xf numFmtId="0" fontId="132" fillId="8" borderId="0" xfId="0" applyFont="1" applyFill="1" applyAlignment="1">
      <alignment horizontal="left" vertical="center"/>
    </xf>
    <xf numFmtId="0" fontId="132" fillId="23" borderId="0" xfId="0" applyFont="1" applyFill="1" applyAlignment="1">
      <alignment horizontal="left" vertical="center"/>
    </xf>
    <xf numFmtId="184" fontId="0" fillId="0" borderId="52" xfId="0" applyNumberFormat="1" applyFont="1" applyBorder="1" applyAlignment="1">
      <alignment horizontal="center" vertical="center"/>
    </xf>
    <xf numFmtId="184" fontId="0" fillId="8" borderId="52" xfId="1" applyNumberFormat="1" applyFont="1" applyFill="1" applyBorder="1" applyAlignment="1">
      <alignment horizontal="center" vertical="center"/>
    </xf>
    <xf numFmtId="0" fontId="51" fillId="18" borderId="64" xfId="0" applyFont="1" applyFill="1" applyBorder="1" applyAlignment="1">
      <alignment horizontal="center" vertical="top"/>
    </xf>
    <xf numFmtId="9" fontId="124" fillId="18" borderId="69" xfId="0" applyNumberFormat="1" applyFont="1" applyFill="1" applyBorder="1" applyAlignment="1">
      <alignment horizontal="center" vertical="top"/>
    </xf>
    <xf numFmtId="0" fontId="9" fillId="12" borderId="64" xfId="0" applyNumberFormat="1" applyFont="1" applyFill="1" applyBorder="1" applyAlignment="1">
      <alignment horizontal="center" vertical="top"/>
    </xf>
    <xf numFmtId="0" fontId="51" fillId="12" borderId="64" xfId="0" applyFont="1" applyFill="1" applyBorder="1" applyAlignment="1">
      <alignment horizontal="left" vertical="top"/>
    </xf>
    <xf numFmtId="180" fontId="13" fillId="20" borderId="64" xfId="0" applyNumberFormat="1" applyFont="1" applyFill="1" applyBorder="1" applyAlignment="1">
      <alignment horizontal="center" vertical="top" wrapText="1"/>
    </xf>
    <xf numFmtId="0" fontId="20" fillId="12" borderId="64" xfId="0" applyFont="1" applyFill="1" applyBorder="1" applyAlignment="1">
      <alignment vertical="center" wrapText="1"/>
    </xf>
    <xf numFmtId="180" fontId="13" fillId="20" borderId="64" xfId="0" applyNumberFormat="1" applyFont="1" applyFill="1" applyBorder="1" applyAlignment="1">
      <alignment horizontal="left" vertical="top" wrapText="1"/>
    </xf>
    <xf numFmtId="0" fontId="51" fillId="11" borderId="64" xfId="0" applyFont="1" applyFill="1" applyBorder="1" applyAlignment="1">
      <alignment horizontal="left" vertical="top"/>
    </xf>
    <xf numFmtId="0" fontId="51" fillId="11" borderId="64" xfId="0" applyFont="1" applyFill="1" applyBorder="1" applyAlignment="1">
      <alignment horizontal="center" vertical="center"/>
    </xf>
    <xf numFmtId="41" fontId="23" fillId="0" borderId="0" xfId="6" applyNumberFormat="1" applyFont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41" fontId="24" fillId="0" borderId="52" xfId="3" applyNumberFormat="1" applyFont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42" fontId="52" fillId="21" borderId="52" xfId="0" applyNumberFormat="1" applyFont="1" applyFill="1" applyBorder="1" applyAlignment="1">
      <alignment vertical="center" shrinkToFit="1"/>
    </xf>
    <xf numFmtId="0" fontId="9" fillId="21" borderId="52" xfId="0" applyNumberFormat="1" applyFont="1" applyFill="1" applyBorder="1" applyAlignment="1">
      <alignment horizontal="center" vertical="center" shrinkToFit="1"/>
    </xf>
    <xf numFmtId="0" fontId="9" fillId="0" borderId="52" xfId="0" applyFont="1" applyBorder="1" applyAlignment="1" applyProtection="1">
      <alignment horizontal="left" vertical="center"/>
    </xf>
    <xf numFmtId="0" fontId="8" fillId="0" borderId="52" xfId="0" applyFont="1" applyBorder="1" applyAlignment="1" applyProtection="1">
      <alignment horizontal="left" vertical="center"/>
    </xf>
    <xf numFmtId="0" fontId="9" fillId="8" borderId="52" xfId="0" applyFont="1" applyFill="1" applyBorder="1" applyAlignment="1" applyProtection="1">
      <alignment horizontal="left" vertical="center"/>
    </xf>
    <xf numFmtId="0" fontId="52" fillId="21" borderId="52" xfId="0" applyNumberFormat="1" applyFont="1" applyFill="1" applyBorder="1" applyAlignment="1">
      <alignment horizontal="center" vertical="center" shrinkToFit="1"/>
    </xf>
    <xf numFmtId="180" fontId="52" fillId="21" borderId="52" xfId="0" applyNumberFormat="1" applyFont="1" applyFill="1" applyBorder="1" applyAlignment="1">
      <alignment horizontal="center" vertical="center" shrinkToFit="1"/>
    </xf>
    <xf numFmtId="41" fontId="86" fillId="21" borderId="52" xfId="1" applyFont="1" applyFill="1" applyBorder="1" applyAlignment="1">
      <alignment vertical="center" shrinkToFit="1"/>
    </xf>
    <xf numFmtId="0" fontId="8" fillId="0" borderId="52" xfId="0" applyNumberFormat="1" applyFont="1" applyFill="1" applyBorder="1" applyAlignment="1">
      <alignment horizontal="center" vertical="center"/>
    </xf>
    <xf numFmtId="0" fontId="9" fillId="0" borderId="52" xfId="0" applyNumberFormat="1" applyFont="1" applyFill="1" applyBorder="1" applyAlignment="1">
      <alignment horizontal="center" vertical="center"/>
    </xf>
    <xf numFmtId="180" fontId="9" fillId="8" borderId="52" xfId="1" applyNumberFormat="1" applyFont="1" applyFill="1" applyBorder="1" applyAlignment="1">
      <alignment horizontal="center" vertical="center"/>
    </xf>
    <xf numFmtId="180" fontId="9" fillId="8" borderId="52" xfId="0" applyNumberFormat="1" applyFont="1" applyFill="1" applyBorder="1" applyAlignment="1">
      <alignment horizontal="center" vertical="center" shrinkToFit="1"/>
    </xf>
    <xf numFmtId="41" fontId="14" fillId="3" borderId="52" xfId="0" applyNumberFormat="1" applyFont="1" applyFill="1" applyBorder="1" applyAlignment="1" applyProtection="1">
      <alignment horizontal="right" vertical="center"/>
    </xf>
    <xf numFmtId="0" fontId="9" fillId="8" borderId="52" xfId="0" applyFont="1" applyFill="1" applyBorder="1" applyAlignment="1">
      <alignment horizontal="center" vertical="center" shrinkToFit="1"/>
    </xf>
    <xf numFmtId="41" fontId="9" fillId="8" borderId="52" xfId="1" applyFont="1" applyFill="1" applyBorder="1" applyAlignment="1">
      <alignment vertical="center" shrinkToFit="1"/>
    </xf>
    <xf numFmtId="180" fontId="9" fillId="8" borderId="52" xfId="0" applyNumberFormat="1" applyFont="1" applyFill="1" applyBorder="1" applyAlignment="1">
      <alignment vertical="center" shrinkToFit="1"/>
    </xf>
    <xf numFmtId="177" fontId="9" fillId="8" borderId="52" xfId="0" applyNumberFormat="1" applyFont="1" applyFill="1" applyBorder="1" applyAlignment="1">
      <alignment vertical="center" shrinkToFit="1"/>
    </xf>
    <xf numFmtId="180" fontId="9" fillId="8" borderId="52" xfId="0" applyNumberFormat="1" applyFont="1" applyFill="1" applyBorder="1" applyAlignment="1">
      <alignment horizontal="right" vertical="center" shrinkToFit="1"/>
    </xf>
    <xf numFmtId="41" fontId="9" fillId="8" borderId="52" xfId="1" applyFont="1" applyFill="1" applyBorder="1" applyAlignment="1">
      <alignment horizontal="right" vertical="center" shrinkToFit="1"/>
    </xf>
    <xf numFmtId="38" fontId="0" fillId="0" borderId="52" xfId="0" applyNumberFormat="1" applyBorder="1" applyAlignment="1" applyProtection="1">
      <alignment horizontal="center" vertical="center"/>
    </xf>
    <xf numFmtId="0" fontId="12" fillId="8" borderId="52" xfId="0" applyFont="1" applyFill="1" applyBorder="1" applyAlignment="1">
      <alignment horizontal="center" vertical="center" wrapText="1"/>
    </xf>
    <xf numFmtId="0" fontId="9" fillId="8" borderId="52" xfId="0" applyFont="1" applyFill="1" applyBorder="1" applyAlignment="1">
      <alignment horizontal="center" vertical="center"/>
    </xf>
    <xf numFmtId="41" fontId="0" fillId="0" borderId="52" xfId="1" applyFont="1" applyFill="1" applyBorder="1" applyAlignment="1">
      <alignment vertical="center" shrinkToFit="1"/>
    </xf>
    <xf numFmtId="0" fontId="12" fillId="0" borderId="52" xfId="0" applyNumberFormat="1" applyFont="1" applyFill="1" applyBorder="1" applyAlignment="1">
      <alignment horizontal="center" vertical="center" wrapText="1"/>
    </xf>
    <xf numFmtId="0" fontId="130" fillId="0" borderId="52" xfId="0" applyFont="1" applyFill="1" applyBorder="1" applyAlignment="1" applyProtection="1">
      <alignment horizontal="left" vertical="center"/>
    </xf>
    <xf numFmtId="0" fontId="12" fillId="3" borderId="52" xfId="0" applyNumberFormat="1" applyFont="1" applyFill="1" applyBorder="1" applyAlignment="1">
      <alignment horizontal="center" vertical="center" wrapText="1"/>
    </xf>
    <xf numFmtId="0" fontId="52" fillId="0" borderId="52" xfId="0" applyFont="1" applyFill="1" applyBorder="1" applyAlignment="1" applyProtection="1">
      <alignment horizontal="left" vertical="center"/>
    </xf>
    <xf numFmtId="0" fontId="0" fillId="3" borderId="52" xfId="0" applyFill="1" applyBorder="1" applyAlignment="1" applyProtection="1">
      <alignment horizontal="left" vertical="center"/>
    </xf>
    <xf numFmtId="180" fontId="17" fillId="0" borderId="52" xfId="0" applyNumberFormat="1" applyFont="1" applyFill="1" applyBorder="1" applyAlignment="1">
      <alignment vertical="center" shrinkToFit="1"/>
    </xf>
    <xf numFmtId="180" fontId="0" fillId="3" borderId="52" xfId="0" applyNumberFormat="1" applyFont="1" applyFill="1" applyBorder="1" applyAlignment="1">
      <alignment horizontal="right" vertical="center" shrinkToFit="1"/>
    </xf>
    <xf numFmtId="0" fontId="8" fillId="3" borderId="52" xfId="0" applyFont="1" applyFill="1" applyBorder="1" applyAlignment="1" applyProtection="1">
      <alignment horizontal="left" vertical="center"/>
    </xf>
    <xf numFmtId="41" fontId="0" fillId="3" borderId="52" xfId="1" applyFont="1" applyFill="1" applyBorder="1" applyAlignment="1">
      <alignment horizontal="right" vertical="center" shrinkToFit="1"/>
    </xf>
    <xf numFmtId="41" fontId="23" fillId="3" borderId="52" xfId="6" applyFont="1" applyFill="1" applyBorder="1" applyAlignment="1">
      <alignment horizontal="right" vertical="center" shrinkToFit="1"/>
    </xf>
    <xf numFmtId="180" fontId="123" fillId="3" borderId="52" xfId="0" applyNumberFormat="1" applyFont="1" applyFill="1" applyBorder="1" applyAlignment="1">
      <alignment horizontal="right" vertical="center" shrinkToFit="1"/>
    </xf>
    <xf numFmtId="41" fontId="0" fillId="3" borderId="52" xfId="1" applyFont="1" applyFill="1" applyBorder="1" applyAlignment="1">
      <alignment vertical="center" shrinkToFit="1"/>
    </xf>
    <xf numFmtId="41" fontId="23" fillId="3" borderId="52" xfId="6" applyNumberFormat="1" applyFont="1" applyFill="1" applyBorder="1" applyAlignment="1">
      <alignment horizontal="right" vertical="center" shrinkToFit="1"/>
    </xf>
    <xf numFmtId="41" fontId="19" fillId="3" borderId="52" xfId="1" applyFont="1" applyFill="1" applyBorder="1" applyAlignment="1">
      <alignment vertical="center" shrinkToFit="1"/>
    </xf>
    <xf numFmtId="41" fontId="19" fillId="3" borderId="52" xfId="0" applyNumberFormat="1" applyFont="1" applyFill="1" applyBorder="1" applyAlignment="1" applyProtection="1">
      <alignment horizontal="right" vertical="center"/>
    </xf>
    <xf numFmtId="3" fontId="23" fillId="0" borderId="52" xfId="3" applyNumberFormat="1" applyFont="1" applyBorder="1">
      <alignment vertical="center"/>
    </xf>
    <xf numFmtId="41" fontId="23" fillId="0" borderId="52" xfId="6" applyFont="1" applyFill="1" applyBorder="1" applyAlignment="1">
      <alignment horizontal="right" vertical="center" shrinkToFit="1"/>
    </xf>
    <xf numFmtId="180" fontId="123" fillId="0" borderId="52" xfId="0" applyNumberFormat="1" applyFont="1" applyFill="1" applyBorder="1" applyAlignment="1">
      <alignment horizontal="right" vertical="center" shrinkToFit="1"/>
    </xf>
    <xf numFmtId="0" fontId="8" fillId="0" borderId="52" xfId="0" applyFont="1" applyFill="1" applyBorder="1" applyAlignment="1" applyProtection="1">
      <alignment horizontal="left" vertical="center"/>
    </xf>
    <xf numFmtId="180" fontId="23" fillId="0" borderId="52" xfId="3" applyNumberFormat="1" applyFont="1" applyBorder="1">
      <alignment vertical="center"/>
    </xf>
    <xf numFmtId="41" fontId="0" fillId="0" borderId="52" xfId="0" applyNumberFormat="1" applyFont="1" applyFill="1" applyBorder="1" applyAlignment="1">
      <alignment horizontal="right" vertical="center" shrinkToFit="1"/>
    </xf>
    <xf numFmtId="41" fontId="0" fillId="8" borderId="52" xfId="0" applyNumberFormat="1" applyFont="1" applyFill="1" applyBorder="1" applyAlignment="1">
      <alignment horizontal="right" vertical="center" shrinkToFit="1"/>
    </xf>
    <xf numFmtId="177" fontId="11" fillId="21" borderId="52" xfId="1" applyNumberFormat="1" applyFont="1" applyFill="1" applyBorder="1" applyAlignment="1">
      <alignment vertical="center" shrinkToFit="1"/>
    </xf>
    <xf numFmtId="0" fontId="52" fillId="8" borderId="52" xfId="0" applyNumberFormat="1" applyFont="1" applyFill="1" applyBorder="1" applyAlignment="1">
      <alignment vertical="center" shrinkToFit="1"/>
    </xf>
    <xf numFmtId="0" fontId="0" fillId="0" borderId="52" xfId="0" applyNumberFormat="1" applyFont="1" applyBorder="1" applyAlignment="1">
      <alignment vertical="center"/>
    </xf>
    <xf numFmtId="0" fontId="0" fillId="8" borderId="52" xfId="0" applyNumberFormat="1" applyFont="1" applyFill="1" applyBorder="1" applyAlignment="1">
      <alignment vertical="center" shrinkToFit="1"/>
    </xf>
    <xf numFmtId="0" fontId="8" fillId="8" borderId="52" xfId="0" applyNumberFormat="1" applyFont="1" applyFill="1" applyBorder="1" applyAlignment="1">
      <alignment vertical="center" shrinkToFit="1"/>
    </xf>
    <xf numFmtId="0" fontId="52" fillId="21" borderId="52" xfId="0" applyNumberFormat="1" applyFont="1" applyFill="1" applyBorder="1" applyAlignment="1">
      <alignment vertical="center" shrinkToFit="1"/>
    </xf>
    <xf numFmtId="184" fontId="52" fillId="21" borderId="52" xfId="0" applyNumberFormat="1" applyFont="1" applyFill="1" applyBorder="1" applyAlignment="1">
      <alignment vertical="center" shrinkToFit="1"/>
    </xf>
    <xf numFmtId="0" fontId="19" fillId="8" borderId="52" xfId="0" applyFont="1" applyFill="1" applyBorder="1" applyAlignment="1">
      <alignment horizontal="center" vertical="center" shrinkToFit="1"/>
    </xf>
    <xf numFmtId="180" fontId="0" fillId="3" borderId="52" xfId="0" applyNumberFormat="1" applyFont="1" applyFill="1" applyBorder="1" applyAlignment="1">
      <alignment vertical="center" shrinkToFit="1"/>
    </xf>
    <xf numFmtId="177" fontId="52" fillId="3" borderId="52" xfId="0" applyNumberFormat="1" applyFont="1" applyFill="1" applyBorder="1" applyAlignment="1">
      <alignment vertical="center" shrinkToFit="1"/>
    </xf>
    <xf numFmtId="180" fontId="0" fillId="0" borderId="52" xfId="1" applyNumberFormat="1" applyFont="1" applyFill="1" applyBorder="1" applyAlignment="1">
      <alignment horizontal="center" vertical="center"/>
    </xf>
    <xf numFmtId="0" fontId="12" fillId="3" borderId="52" xfId="0" applyFont="1" applyFill="1" applyBorder="1" applyAlignment="1">
      <alignment horizontal="center" vertical="center" wrapText="1"/>
    </xf>
    <xf numFmtId="41" fontId="14" fillId="23" borderId="52" xfId="1" applyFont="1" applyFill="1" applyBorder="1" applyAlignment="1">
      <alignment vertical="center" shrinkToFit="1"/>
    </xf>
    <xf numFmtId="0" fontId="129" fillId="0" borderId="52" xfId="0" applyFont="1" applyFill="1" applyBorder="1" applyAlignment="1" applyProtection="1">
      <alignment horizontal="left" vertical="center"/>
    </xf>
    <xf numFmtId="179" fontId="0" fillId="8" borderId="0" xfId="0" applyNumberFormat="1" applyFont="1" applyFill="1">
      <alignment vertical="center"/>
    </xf>
    <xf numFmtId="180" fontId="0" fillId="0" borderId="52" xfId="0" applyNumberFormat="1" applyFont="1" applyFill="1" applyBorder="1" applyAlignment="1">
      <alignment horizontal="right" vertical="center" shrinkToFit="1"/>
    </xf>
    <xf numFmtId="179" fontId="0" fillId="0" borderId="52" xfId="0" applyNumberFormat="1" applyFont="1" applyFill="1" applyBorder="1" applyAlignment="1">
      <alignment horizontal="right" vertical="center" shrinkToFit="1"/>
    </xf>
    <xf numFmtId="180" fontId="23" fillId="0" borderId="52" xfId="6" applyNumberFormat="1" applyFont="1" applyBorder="1" applyAlignment="1">
      <alignment horizontal="right" vertical="center" shrinkToFit="1"/>
    </xf>
    <xf numFmtId="179" fontId="23" fillId="0" borderId="52" xfId="6" applyNumberFormat="1" applyFont="1" applyBorder="1" applyAlignment="1">
      <alignment horizontal="right" vertical="center" shrinkToFit="1"/>
    </xf>
    <xf numFmtId="0" fontId="52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 applyProtection="1">
      <alignment horizontal="left" vertical="center"/>
    </xf>
    <xf numFmtId="0" fontId="131" fillId="0" borderId="52" xfId="0" applyFont="1" applyFill="1" applyBorder="1" applyAlignment="1" applyProtection="1">
      <alignment horizontal="left" vertical="center"/>
    </xf>
    <xf numFmtId="0" fontId="9" fillId="0" borderId="52" xfId="0" applyFont="1" applyFill="1" applyBorder="1" applyAlignment="1" applyProtection="1">
      <alignment horizontal="left" vertical="center"/>
    </xf>
    <xf numFmtId="179" fontId="122" fillId="0" borderId="0" xfId="0" applyNumberFormat="1" applyFont="1" applyFill="1" applyAlignment="1">
      <alignment horizontal="center" vertical="center" shrinkToFit="1"/>
    </xf>
    <xf numFmtId="0" fontId="54" fillId="8" borderId="52" xfId="0" applyFont="1" applyFill="1" applyBorder="1" applyAlignment="1" applyProtection="1">
      <alignment horizontal="left" vertical="center"/>
    </xf>
    <xf numFmtId="0" fontId="54" fillId="0" borderId="52" xfId="0" applyFont="1" applyBorder="1" applyAlignment="1" applyProtection="1">
      <alignment horizontal="left" vertical="center"/>
    </xf>
    <xf numFmtId="0" fontId="48" fillId="8" borderId="52" xfId="0" applyFont="1" applyFill="1" applyBorder="1" applyAlignment="1" applyProtection="1">
      <alignment horizontal="left" vertical="center"/>
    </xf>
    <xf numFmtId="41" fontId="23" fillId="0" borderId="0" xfId="6" applyFont="1" applyAlignment="1">
      <alignment horizontal="right" vertical="center" shrinkToFit="1"/>
    </xf>
    <xf numFmtId="41" fontId="23" fillId="0" borderId="0" xfId="6" applyFont="1" applyAlignment="1">
      <alignment horizontal="right" vertical="center" shrinkToFit="1"/>
    </xf>
    <xf numFmtId="0" fontId="9" fillId="3" borderId="52" xfId="0" applyFont="1" applyFill="1" applyBorder="1" applyAlignment="1" applyProtection="1">
      <alignment horizontal="left" vertical="center"/>
    </xf>
    <xf numFmtId="0" fontId="134" fillId="8" borderId="0" xfId="0" applyFont="1" applyFill="1" applyAlignment="1">
      <alignment horizontal="center" vertical="center"/>
    </xf>
    <xf numFmtId="0" fontId="134" fillId="8" borderId="0" xfId="0" applyFont="1" applyFill="1">
      <alignment vertical="center"/>
    </xf>
    <xf numFmtId="0" fontId="134" fillId="8" borderId="32" xfId="0" applyFont="1" applyFill="1" applyBorder="1" applyAlignment="1">
      <alignment horizontal="center" vertical="center"/>
    </xf>
    <xf numFmtId="0" fontId="134" fillId="8" borderId="72" xfId="0" applyFont="1" applyFill="1" applyBorder="1">
      <alignment vertical="center"/>
    </xf>
    <xf numFmtId="0" fontId="134" fillId="8" borderId="73" xfId="0" applyFont="1" applyFill="1" applyBorder="1">
      <alignment vertical="center"/>
    </xf>
    <xf numFmtId="0" fontId="134" fillId="8" borderId="32" xfId="0" applyFont="1" applyFill="1" applyBorder="1" applyAlignment="1">
      <alignment horizontal="left" vertical="center"/>
    </xf>
    <xf numFmtId="0" fontId="134" fillId="8" borderId="32" xfId="0" applyFont="1" applyFill="1" applyBorder="1">
      <alignment vertical="center"/>
    </xf>
    <xf numFmtId="179" fontId="0" fillId="3" borderId="52" xfId="0" applyNumberFormat="1" applyFont="1" applyFill="1" applyBorder="1" applyAlignment="1">
      <alignment horizontal="right" vertical="center" shrinkToFit="1"/>
    </xf>
    <xf numFmtId="41" fontId="0" fillId="3" borderId="52" xfId="0" applyNumberFormat="1" applyFont="1" applyFill="1" applyBorder="1" applyAlignment="1">
      <alignment horizontal="right" vertical="center" shrinkToFit="1"/>
    </xf>
    <xf numFmtId="41" fontId="19" fillId="8" borderId="0" xfId="1" applyFont="1" applyFill="1" applyAlignment="1">
      <alignment horizontal="center"/>
    </xf>
    <xf numFmtId="41" fontId="10" fillId="12" borderId="55" xfId="1" applyFont="1" applyFill="1" applyBorder="1" applyAlignment="1">
      <alignment horizontal="center" vertical="top"/>
    </xf>
    <xf numFmtId="41" fontId="9" fillId="12" borderId="64" xfId="1" applyFont="1" applyFill="1" applyBorder="1" applyAlignment="1">
      <alignment horizontal="center" vertical="top"/>
    </xf>
    <xf numFmtId="0" fontId="52" fillId="8" borderId="75" xfId="0" applyFont="1" applyFill="1" applyBorder="1" applyAlignment="1">
      <alignment horizontal="center" vertical="center"/>
    </xf>
    <xf numFmtId="0" fontId="0" fillId="8" borderId="75" xfId="0" applyNumberFormat="1" applyFill="1" applyBorder="1" applyAlignment="1">
      <alignment horizontal="center" vertical="center"/>
    </xf>
    <xf numFmtId="0" fontId="9" fillId="0" borderId="75" xfId="0" applyFont="1" applyFill="1" applyBorder="1" applyAlignment="1" applyProtection="1">
      <alignment horizontal="left" vertical="center"/>
    </xf>
    <xf numFmtId="180" fontId="0" fillId="8" borderId="75" xfId="1" applyNumberFormat="1" applyFont="1" applyFill="1" applyBorder="1" applyAlignment="1">
      <alignment horizontal="center" vertical="center"/>
    </xf>
    <xf numFmtId="0" fontId="12" fillId="8" borderId="75" xfId="0" applyNumberFormat="1" applyFont="1" applyFill="1" applyBorder="1" applyAlignment="1">
      <alignment horizontal="center" vertical="center" wrapText="1"/>
    </xf>
    <xf numFmtId="180" fontId="12" fillId="8" borderId="75" xfId="0" applyNumberFormat="1" applyFont="1" applyFill="1" applyBorder="1" applyAlignment="1">
      <alignment horizontal="right" vertical="center" shrinkToFit="1"/>
    </xf>
    <xf numFmtId="180" fontId="52" fillId="8" borderId="75" xfId="0" applyNumberFormat="1" applyFont="1" applyFill="1" applyBorder="1" applyAlignment="1">
      <alignment horizontal="center" vertical="center" shrinkToFit="1"/>
    </xf>
    <xf numFmtId="41" fontId="14" fillId="3" borderId="75" xfId="1" applyFont="1" applyFill="1" applyBorder="1" applyAlignment="1">
      <alignment vertical="center" shrinkToFit="1"/>
    </xf>
    <xf numFmtId="41" fontId="12" fillId="8" borderId="75" xfId="1" applyFont="1" applyFill="1" applyBorder="1" applyAlignment="1">
      <alignment vertical="center" shrinkToFit="1"/>
    </xf>
    <xf numFmtId="0" fontId="0" fillId="8" borderId="75" xfId="0" applyFont="1" applyFill="1" applyBorder="1" applyAlignment="1">
      <alignment horizontal="center" vertical="center" shrinkToFit="1"/>
    </xf>
    <xf numFmtId="41" fontId="0" fillId="8" borderId="75" xfId="1" applyFont="1" applyFill="1" applyBorder="1" applyAlignment="1">
      <alignment vertical="center" shrinkToFit="1"/>
    </xf>
    <xf numFmtId="189" fontId="52" fillId="8" borderId="75" xfId="1" applyNumberFormat="1" applyFont="1" applyFill="1" applyBorder="1" applyAlignment="1">
      <alignment vertical="center" shrinkToFit="1"/>
    </xf>
    <xf numFmtId="180" fontId="52" fillId="8" borderId="75" xfId="0" applyNumberFormat="1" applyFont="1" applyFill="1" applyBorder="1" applyAlignment="1">
      <alignment vertical="center" shrinkToFit="1"/>
    </xf>
    <xf numFmtId="177" fontId="52" fillId="8" borderId="75" xfId="0" applyNumberFormat="1" applyFont="1" applyFill="1" applyBorder="1" applyAlignment="1">
      <alignment vertical="center" shrinkToFit="1"/>
    </xf>
    <xf numFmtId="180" fontId="17" fillId="8" borderId="75" xfId="0" applyNumberFormat="1" applyFont="1" applyFill="1" applyBorder="1" applyAlignment="1">
      <alignment vertical="center" shrinkToFit="1"/>
    </xf>
    <xf numFmtId="0" fontId="8" fillId="8" borderId="75" xfId="0" applyFont="1" applyFill="1" applyBorder="1" applyAlignment="1">
      <alignment horizontal="center" vertical="center"/>
    </xf>
    <xf numFmtId="180" fontId="0" fillId="8" borderId="75" xfId="0" applyNumberFormat="1" applyFont="1" applyFill="1" applyBorder="1" applyAlignment="1">
      <alignment vertical="center" shrinkToFit="1"/>
    </xf>
    <xf numFmtId="0" fontId="0" fillId="8" borderId="75" xfId="0" applyFont="1" applyFill="1" applyBorder="1" applyAlignment="1">
      <alignment horizontal="center" vertical="center"/>
    </xf>
    <xf numFmtId="179" fontId="9" fillId="8" borderId="75" xfId="0" applyNumberFormat="1" applyFont="1" applyFill="1" applyBorder="1" applyAlignment="1">
      <alignment horizontal="right" vertical="center" shrinkToFit="1"/>
    </xf>
    <xf numFmtId="41" fontId="23" fillId="0" borderId="75" xfId="6" applyFont="1" applyBorder="1" applyAlignment="1">
      <alignment horizontal="right" vertical="center" shrinkToFit="1"/>
    </xf>
    <xf numFmtId="180" fontId="123" fillId="8" borderId="75" xfId="0" applyNumberFormat="1" applyFont="1" applyFill="1" applyBorder="1" applyAlignment="1">
      <alignment horizontal="right" vertical="center" shrinkToFit="1"/>
    </xf>
    <xf numFmtId="0" fontId="0" fillId="0" borderId="75" xfId="0" applyBorder="1" applyAlignment="1" applyProtection="1">
      <alignment horizontal="left" vertical="center"/>
    </xf>
    <xf numFmtId="38" fontId="0" fillId="0" borderId="75" xfId="0" applyNumberFormat="1" applyBorder="1" applyAlignment="1" applyProtection="1">
      <alignment horizontal="center" vertical="center"/>
    </xf>
    <xf numFmtId="41" fontId="14" fillId="3" borderId="75" xfId="0" applyNumberFormat="1" applyFont="1" applyFill="1" applyBorder="1" applyAlignment="1" applyProtection="1">
      <alignment horizontal="right" vertical="center"/>
    </xf>
    <xf numFmtId="180" fontId="0" fillId="8" borderId="75" xfId="0" applyNumberFormat="1" applyFont="1" applyFill="1" applyBorder="1" applyAlignment="1">
      <alignment horizontal="right" vertical="center" shrinkToFit="1"/>
    </xf>
    <xf numFmtId="179" fontId="0" fillId="8" borderId="75" xfId="0" applyNumberFormat="1" applyFont="1" applyFill="1" applyBorder="1" applyAlignment="1">
      <alignment horizontal="right" vertical="center" shrinkToFit="1"/>
    </xf>
    <xf numFmtId="0" fontId="52" fillId="21" borderId="75" xfId="0" applyNumberFormat="1" applyFont="1" applyFill="1" applyBorder="1" applyAlignment="1">
      <alignment horizontal="center" vertical="center" shrinkToFit="1"/>
    </xf>
    <xf numFmtId="42" fontId="52" fillId="21" borderId="75" xfId="0" applyNumberFormat="1" applyFont="1" applyFill="1" applyBorder="1" applyAlignment="1">
      <alignment vertical="center" shrinkToFit="1"/>
    </xf>
    <xf numFmtId="0" fontId="9" fillId="21" borderId="75" xfId="0" applyNumberFormat="1" applyFont="1" applyFill="1" applyBorder="1" applyAlignment="1">
      <alignment horizontal="center" vertical="center" shrinkToFit="1"/>
    </xf>
    <xf numFmtId="180" fontId="52" fillId="21" borderId="75" xfId="0" applyNumberFormat="1" applyFont="1" applyFill="1" applyBorder="1" applyAlignment="1">
      <alignment horizontal="center" vertical="center" shrinkToFit="1"/>
    </xf>
    <xf numFmtId="41" fontId="86" fillId="21" borderId="75" xfId="1" applyFont="1" applyFill="1" applyBorder="1" applyAlignment="1">
      <alignment vertical="center" shrinkToFit="1"/>
    </xf>
    <xf numFmtId="41" fontId="52" fillId="21" borderId="75" xfId="1" applyFont="1" applyFill="1" applyBorder="1" applyAlignment="1">
      <alignment horizontal="center" vertical="center" shrinkToFit="1"/>
    </xf>
    <xf numFmtId="41" fontId="52" fillId="21" borderId="75" xfId="1" applyFont="1" applyFill="1" applyBorder="1" applyAlignment="1">
      <alignment vertical="center" shrinkToFit="1"/>
    </xf>
    <xf numFmtId="41" fontId="11" fillId="21" borderId="75" xfId="1" applyFont="1" applyFill="1" applyBorder="1" applyAlignment="1">
      <alignment vertical="center" shrinkToFit="1"/>
    </xf>
    <xf numFmtId="177" fontId="11" fillId="21" borderId="75" xfId="1" applyNumberFormat="1" applyFont="1" applyFill="1" applyBorder="1" applyAlignment="1">
      <alignment vertical="center" shrinkToFit="1"/>
    </xf>
    <xf numFmtId="41" fontId="14" fillId="21" borderId="75" xfId="1" applyFont="1" applyFill="1" applyBorder="1" applyAlignment="1">
      <alignment vertical="center" shrinkToFit="1"/>
    </xf>
    <xf numFmtId="41" fontId="52" fillId="21" borderId="75" xfId="0" applyNumberFormat="1" applyFont="1" applyFill="1" applyBorder="1" applyAlignment="1">
      <alignment horizontal="center" vertical="center" shrinkToFit="1"/>
    </xf>
    <xf numFmtId="41" fontId="52" fillId="21" borderId="75" xfId="0" applyNumberFormat="1" applyFont="1" applyFill="1" applyBorder="1" applyAlignment="1">
      <alignment vertical="center" shrinkToFit="1"/>
    </xf>
    <xf numFmtId="41" fontId="123" fillId="21" borderId="75" xfId="0" applyNumberFormat="1" applyFont="1" applyFill="1" applyBorder="1" applyAlignment="1">
      <alignment vertical="center" shrinkToFit="1"/>
    </xf>
    <xf numFmtId="0" fontId="0" fillId="8" borderId="75" xfId="0" applyFill="1" applyBorder="1" applyAlignment="1" applyProtection="1">
      <alignment horizontal="left" vertical="center"/>
    </xf>
    <xf numFmtId="0" fontId="8" fillId="0" borderId="75" xfId="0" applyFont="1" applyFill="1" applyBorder="1" applyAlignment="1" applyProtection="1">
      <alignment horizontal="left" vertical="center"/>
    </xf>
    <xf numFmtId="41" fontId="52" fillId="8" borderId="75" xfId="1" applyFont="1" applyFill="1" applyBorder="1" applyAlignment="1">
      <alignment vertical="center" shrinkToFit="1"/>
    </xf>
    <xf numFmtId="0" fontId="130" fillId="0" borderId="75" xfId="0" applyFont="1" applyBorder="1" applyAlignment="1" applyProtection="1">
      <alignment horizontal="left" vertical="center"/>
    </xf>
    <xf numFmtId="0" fontId="129" fillId="0" borderId="75" xfId="0" applyFont="1" applyBorder="1" applyAlignment="1" applyProtection="1">
      <alignment horizontal="left" vertical="center"/>
    </xf>
    <xf numFmtId="0" fontId="52" fillId="8" borderId="75" xfId="0" applyFont="1" applyFill="1" applyBorder="1" applyAlignment="1" applyProtection="1">
      <alignment horizontal="left" vertical="center"/>
    </xf>
    <xf numFmtId="0" fontId="52" fillId="21" borderId="75" xfId="0" applyFont="1" applyFill="1" applyBorder="1" applyAlignment="1">
      <alignment horizontal="center" vertical="center" shrinkToFit="1"/>
    </xf>
    <xf numFmtId="180" fontId="52" fillId="21" borderId="75" xfId="0" applyNumberFormat="1" applyFont="1" applyFill="1" applyBorder="1" applyAlignment="1">
      <alignment vertical="center" shrinkToFit="1"/>
    </xf>
    <xf numFmtId="179" fontId="52" fillId="21" borderId="75" xfId="0" applyNumberFormat="1" applyFont="1" applyFill="1" applyBorder="1" applyAlignment="1">
      <alignment vertical="center" shrinkToFit="1"/>
    </xf>
    <xf numFmtId="0" fontId="52" fillId="21" borderId="75" xfId="0" applyFont="1" applyFill="1" applyBorder="1" applyAlignment="1">
      <alignment vertical="center" shrinkToFit="1"/>
    </xf>
    <xf numFmtId="180" fontId="52" fillId="21" borderId="75" xfId="1" applyNumberFormat="1" applyFont="1" applyFill="1" applyBorder="1" applyAlignment="1">
      <alignment horizontal="center" vertical="center" shrinkToFit="1"/>
    </xf>
    <xf numFmtId="180" fontId="123" fillId="21" borderId="75" xfId="0" applyNumberFormat="1" applyFont="1" applyFill="1" applyBorder="1" applyAlignment="1">
      <alignment vertical="center" shrinkToFit="1"/>
    </xf>
    <xf numFmtId="0" fontId="0" fillId="0" borderId="75" xfId="0" applyFill="1" applyBorder="1" applyAlignment="1" applyProtection="1">
      <alignment horizontal="left" vertical="center"/>
    </xf>
    <xf numFmtId="0" fontId="12" fillId="3" borderId="75" xfId="0" applyNumberFormat="1" applyFont="1" applyFill="1" applyBorder="1" applyAlignment="1">
      <alignment horizontal="center" vertical="center" wrapText="1"/>
    </xf>
    <xf numFmtId="0" fontId="130" fillId="0" borderId="75" xfId="0" applyFont="1" applyFill="1" applyBorder="1" applyAlignment="1" applyProtection="1">
      <alignment horizontal="left" vertical="center"/>
    </xf>
    <xf numFmtId="0" fontId="52" fillId="0" borderId="75" xfId="0" applyFont="1" applyFill="1" applyBorder="1" applyAlignment="1" applyProtection="1">
      <alignment horizontal="left" vertical="center"/>
    </xf>
    <xf numFmtId="180" fontId="12" fillId="0" borderId="75" xfId="0" applyNumberFormat="1" applyFont="1" applyFill="1" applyBorder="1" applyAlignment="1">
      <alignment horizontal="right" vertical="center" shrinkToFit="1"/>
    </xf>
    <xf numFmtId="0" fontId="52" fillId="8" borderId="76" xfId="0" applyFont="1" applyFill="1" applyBorder="1" applyAlignment="1">
      <alignment horizontal="center" vertical="center"/>
    </xf>
    <xf numFmtId="0" fontId="52" fillId="21" borderId="76" xfId="0" applyNumberFormat="1" applyFont="1" applyFill="1" applyBorder="1" applyAlignment="1">
      <alignment horizontal="center" vertical="center" shrinkToFit="1"/>
    </xf>
    <xf numFmtId="42" fontId="52" fillId="21" borderId="76" xfId="0" applyNumberFormat="1" applyFont="1" applyFill="1" applyBorder="1" applyAlignment="1">
      <alignment vertical="center" shrinkToFit="1"/>
    </xf>
    <xf numFmtId="0" fontId="9" fillId="21" borderId="76" xfId="0" applyNumberFormat="1" applyFont="1" applyFill="1" applyBorder="1" applyAlignment="1">
      <alignment horizontal="center" vertical="center" shrinkToFit="1"/>
    </xf>
    <xf numFmtId="180" fontId="52" fillId="21" borderId="76" xfId="0" applyNumberFormat="1" applyFont="1" applyFill="1" applyBorder="1" applyAlignment="1">
      <alignment horizontal="center" vertical="center" shrinkToFit="1"/>
    </xf>
    <xf numFmtId="41" fontId="86" fillId="21" borderId="76" xfId="1" applyFont="1" applyFill="1" applyBorder="1" applyAlignment="1">
      <alignment vertical="center" shrinkToFit="1"/>
    </xf>
    <xf numFmtId="41" fontId="52" fillId="21" borderId="76" xfId="1" applyFont="1" applyFill="1" applyBorder="1" applyAlignment="1">
      <alignment horizontal="center" vertical="center" shrinkToFit="1"/>
    </xf>
    <xf numFmtId="41" fontId="52" fillId="21" borderId="76" xfId="1" applyFont="1" applyFill="1" applyBorder="1" applyAlignment="1">
      <alignment vertical="center" shrinkToFit="1"/>
    </xf>
    <xf numFmtId="41" fontId="11" fillId="21" borderId="76" xfId="1" applyFont="1" applyFill="1" applyBorder="1" applyAlignment="1">
      <alignment vertical="center" shrinkToFit="1"/>
    </xf>
    <xf numFmtId="177" fontId="11" fillId="21" borderId="76" xfId="1" applyNumberFormat="1" applyFont="1" applyFill="1" applyBorder="1" applyAlignment="1">
      <alignment vertical="center" shrinkToFit="1"/>
    </xf>
    <xf numFmtId="41" fontId="14" fillId="21" borderId="76" xfId="1" applyFont="1" applyFill="1" applyBorder="1" applyAlignment="1">
      <alignment vertical="center" shrinkToFit="1"/>
    </xf>
    <xf numFmtId="41" fontId="19" fillId="8" borderId="75" xfId="1" applyFont="1" applyFill="1" applyBorder="1" applyAlignment="1">
      <alignment vertical="center" shrinkToFit="1"/>
    </xf>
    <xf numFmtId="188" fontId="9" fillId="8" borderId="75" xfId="0" applyNumberFormat="1" applyFont="1" applyFill="1" applyBorder="1" applyAlignment="1">
      <alignment horizontal="right" vertical="center" shrinkToFit="1"/>
    </xf>
    <xf numFmtId="41" fontId="0" fillId="8" borderId="75" xfId="0" applyNumberFormat="1" applyFont="1" applyFill="1" applyBorder="1" applyAlignment="1">
      <alignment horizontal="right" vertical="center" shrinkToFit="1"/>
    </xf>
    <xf numFmtId="0" fontId="8" fillId="0" borderId="75" xfId="0" applyNumberFormat="1" applyFont="1" applyFill="1" applyBorder="1" applyAlignment="1">
      <alignment horizontal="center" vertical="center"/>
    </xf>
    <xf numFmtId="180" fontId="0" fillId="0" borderId="75" xfId="0" applyNumberFormat="1" applyFont="1" applyFill="1" applyBorder="1" applyAlignment="1">
      <alignment horizontal="right" vertical="center" shrinkToFit="1"/>
    </xf>
    <xf numFmtId="179" fontId="0" fillId="0" borderId="75" xfId="0" applyNumberFormat="1" applyFont="1" applyFill="1" applyBorder="1" applyAlignment="1">
      <alignment horizontal="right" vertical="center" shrinkToFit="1"/>
    </xf>
    <xf numFmtId="180" fontId="123" fillId="0" borderId="75" xfId="0" applyNumberFormat="1" applyFont="1" applyFill="1" applyBorder="1" applyAlignment="1">
      <alignment horizontal="right" vertical="center" shrinkToFit="1"/>
    </xf>
    <xf numFmtId="41" fontId="23" fillId="0" borderId="68" xfId="6" applyFont="1" applyBorder="1" applyAlignment="1">
      <alignment horizontal="right" vertical="center" shrinkToFit="1"/>
    </xf>
    <xf numFmtId="180" fontId="23" fillId="0" borderId="68" xfId="6" applyNumberFormat="1" applyFont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0" fillId="8" borderId="76" xfId="0" applyNumberFormat="1" applyFill="1" applyBorder="1" applyAlignment="1">
      <alignment horizontal="center" vertical="center"/>
    </xf>
    <xf numFmtId="180" fontId="0" fillId="8" borderId="76" xfId="1" applyNumberFormat="1" applyFont="1" applyFill="1" applyBorder="1" applyAlignment="1">
      <alignment horizontal="center" vertical="center"/>
    </xf>
    <xf numFmtId="0" fontId="12" fillId="8" borderId="76" xfId="0" applyNumberFormat="1" applyFont="1" applyFill="1" applyBorder="1" applyAlignment="1">
      <alignment horizontal="center" vertical="center" wrapText="1"/>
    </xf>
    <xf numFmtId="180" fontId="12" fillId="8" borderId="76" xfId="0" applyNumberFormat="1" applyFont="1" applyFill="1" applyBorder="1" applyAlignment="1">
      <alignment horizontal="right" vertical="center" shrinkToFit="1"/>
    </xf>
    <xf numFmtId="180" fontId="52" fillId="8" borderId="76" xfId="0" applyNumberFormat="1" applyFont="1" applyFill="1" applyBorder="1" applyAlignment="1">
      <alignment horizontal="center" vertical="center" shrinkToFit="1"/>
    </xf>
    <xf numFmtId="41" fontId="14" fillId="3" borderId="76" xfId="1" applyFont="1" applyFill="1" applyBorder="1" applyAlignment="1">
      <alignment vertical="center" shrinkToFit="1"/>
    </xf>
    <xf numFmtId="41" fontId="19" fillId="8" borderId="76" xfId="1" applyFont="1" applyFill="1" applyBorder="1" applyAlignment="1">
      <alignment vertical="center" shrinkToFit="1"/>
    </xf>
    <xf numFmtId="0" fontId="0" fillId="8" borderId="76" xfId="0" applyFont="1" applyFill="1" applyBorder="1" applyAlignment="1">
      <alignment horizontal="center" vertical="center" shrinkToFit="1"/>
    </xf>
    <xf numFmtId="41" fontId="0" fillId="8" borderId="76" xfId="1" applyFont="1" applyFill="1" applyBorder="1" applyAlignment="1">
      <alignment vertical="center" shrinkToFit="1"/>
    </xf>
    <xf numFmtId="41" fontId="52" fillId="8" borderId="76" xfId="1" applyFont="1" applyFill="1" applyBorder="1" applyAlignment="1">
      <alignment vertical="center" shrinkToFit="1"/>
    </xf>
    <xf numFmtId="180" fontId="52" fillId="8" borderId="76" xfId="0" applyNumberFormat="1" applyFont="1" applyFill="1" applyBorder="1" applyAlignment="1">
      <alignment vertical="center" shrinkToFit="1"/>
    </xf>
    <xf numFmtId="177" fontId="52" fillId="8" borderId="76" xfId="0" applyNumberFormat="1" applyFont="1" applyFill="1" applyBorder="1" applyAlignment="1">
      <alignment vertical="center" shrinkToFit="1"/>
    </xf>
    <xf numFmtId="180" fontId="17" fillId="8" borderId="76" xfId="0" applyNumberFormat="1" applyFont="1" applyFill="1" applyBorder="1" applyAlignment="1">
      <alignment vertical="center" shrinkToFit="1"/>
    </xf>
    <xf numFmtId="0" fontId="9" fillId="8" borderId="76" xfId="0" applyFont="1" applyFill="1" applyBorder="1" applyAlignment="1">
      <alignment horizontal="right" vertical="center" shrinkToFit="1"/>
    </xf>
    <xf numFmtId="180" fontId="9" fillId="8" borderId="76" xfId="0" applyNumberFormat="1" applyFont="1" applyFill="1" applyBorder="1" applyAlignment="1">
      <alignment horizontal="right" vertical="center" shrinkToFit="1"/>
    </xf>
    <xf numFmtId="180" fontId="0" fillId="8" borderId="76" xfId="1" applyNumberFormat="1" applyFont="1" applyFill="1" applyBorder="1" applyAlignment="1">
      <alignment vertical="center" shrinkToFit="1"/>
    </xf>
    <xf numFmtId="0" fontId="0" fillId="8" borderId="76" xfId="0" applyFont="1" applyFill="1" applyBorder="1" applyAlignment="1">
      <alignment horizontal="right" vertical="center" shrinkToFit="1"/>
    </xf>
    <xf numFmtId="179" fontId="0" fillId="8" borderId="76" xfId="0" applyNumberFormat="1" applyFont="1" applyFill="1" applyBorder="1" applyAlignment="1">
      <alignment horizontal="right" vertical="center" shrinkToFit="1"/>
    </xf>
    <xf numFmtId="41" fontId="0" fillId="8" borderId="76" xfId="0" applyNumberFormat="1" applyFont="1" applyFill="1" applyBorder="1" applyAlignment="1">
      <alignment horizontal="right" vertical="center" shrinkToFit="1"/>
    </xf>
    <xf numFmtId="180" fontId="0" fillId="8" borderId="76" xfId="0" applyNumberFormat="1" applyFont="1" applyFill="1" applyBorder="1" applyAlignment="1">
      <alignment horizontal="right" vertical="center" shrinkToFit="1"/>
    </xf>
    <xf numFmtId="180" fontId="123" fillId="8" borderId="76" xfId="0" applyNumberFormat="1" applyFont="1" applyFill="1" applyBorder="1" applyAlignment="1">
      <alignment horizontal="right" vertical="center" shrinkToFit="1"/>
    </xf>
    <xf numFmtId="0" fontId="52" fillId="21" borderId="76" xfId="0" applyFont="1" applyFill="1" applyBorder="1" applyAlignment="1">
      <alignment horizontal="center" vertical="center" shrinkToFit="1"/>
    </xf>
    <xf numFmtId="180" fontId="52" fillId="21" borderId="76" xfId="0" applyNumberFormat="1" applyFont="1" applyFill="1" applyBorder="1" applyAlignment="1">
      <alignment vertical="center" shrinkToFit="1"/>
    </xf>
    <xf numFmtId="179" fontId="52" fillId="21" borderId="76" xfId="0" applyNumberFormat="1" applyFont="1" applyFill="1" applyBorder="1" applyAlignment="1">
      <alignment vertical="center" shrinkToFit="1"/>
    </xf>
    <xf numFmtId="0" fontId="52" fillId="21" borderId="76" xfId="0" applyFont="1" applyFill="1" applyBorder="1" applyAlignment="1">
      <alignment vertical="center" shrinkToFit="1"/>
    </xf>
    <xf numFmtId="180" fontId="52" fillId="21" borderId="76" xfId="1" applyNumberFormat="1" applyFont="1" applyFill="1" applyBorder="1" applyAlignment="1">
      <alignment horizontal="center" vertical="center" shrinkToFit="1"/>
    </xf>
    <xf numFmtId="180" fontId="123" fillId="21" borderId="76" xfId="0" applyNumberFormat="1" applyFont="1" applyFill="1" applyBorder="1" applyAlignment="1">
      <alignment vertical="center" shrinkToFit="1"/>
    </xf>
    <xf numFmtId="0" fontId="52" fillId="8" borderId="77" xfId="0" applyFont="1" applyFill="1" applyBorder="1" applyAlignment="1">
      <alignment horizontal="center" vertical="center"/>
    </xf>
    <xf numFmtId="0" fontId="0" fillId="8" borderId="77" xfId="0" applyNumberFormat="1" applyFill="1" applyBorder="1" applyAlignment="1">
      <alignment horizontal="center" vertical="center"/>
    </xf>
    <xf numFmtId="0" fontId="130" fillId="0" borderId="77" xfId="0" applyFont="1" applyFill="1" applyBorder="1" applyAlignment="1" applyProtection="1">
      <alignment horizontal="left" vertical="center"/>
    </xf>
    <xf numFmtId="180" fontId="0" fillId="8" borderId="77" xfId="1" applyNumberFormat="1" applyFont="1" applyFill="1" applyBorder="1" applyAlignment="1">
      <alignment horizontal="center" vertical="center"/>
    </xf>
    <xf numFmtId="0" fontId="12" fillId="8" borderId="77" xfId="0" applyNumberFormat="1" applyFont="1" applyFill="1" applyBorder="1" applyAlignment="1">
      <alignment horizontal="center" vertical="center" wrapText="1"/>
    </xf>
    <xf numFmtId="180" fontId="12" fillId="8" borderId="77" xfId="0" applyNumberFormat="1" applyFont="1" applyFill="1" applyBorder="1" applyAlignment="1">
      <alignment horizontal="right" vertical="center" shrinkToFit="1"/>
    </xf>
    <xf numFmtId="180" fontId="52" fillId="8" borderId="77" xfId="0" applyNumberFormat="1" applyFont="1" applyFill="1" applyBorder="1" applyAlignment="1">
      <alignment horizontal="center" vertical="center" shrinkToFit="1"/>
    </xf>
    <xf numFmtId="41" fontId="14" fillId="3" borderId="77" xfId="1" applyFont="1" applyFill="1" applyBorder="1" applyAlignment="1">
      <alignment vertical="center" shrinkToFit="1"/>
    </xf>
    <xf numFmtId="41" fontId="19" fillId="8" borderId="77" xfId="1" applyFont="1" applyFill="1" applyBorder="1" applyAlignment="1">
      <alignment vertical="center" shrinkToFit="1"/>
    </xf>
    <xf numFmtId="0" fontId="0" fillId="8" borderId="77" xfId="0" applyFont="1" applyFill="1" applyBorder="1" applyAlignment="1">
      <alignment horizontal="center" vertical="center" shrinkToFit="1"/>
    </xf>
    <xf numFmtId="41" fontId="0" fillId="8" borderId="77" xfId="1" applyFont="1" applyFill="1" applyBorder="1" applyAlignment="1">
      <alignment vertical="center" shrinkToFit="1"/>
    </xf>
    <xf numFmtId="41" fontId="52" fillId="8" borderId="77" xfId="1" applyFont="1" applyFill="1" applyBorder="1" applyAlignment="1">
      <alignment vertical="center" shrinkToFit="1"/>
    </xf>
    <xf numFmtId="180" fontId="52" fillId="8" borderId="77" xfId="0" applyNumberFormat="1" applyFont="1" applyFill="1" applyBorder="1" applyAlignment="1">
      <alignment vertical="center" shrinkToFit="1"/>
    </xf>
    <xf numFmtId="177" fontId="52" fillId="8" borderId="77" xfId="0" applyNumberFormat="1" applyFont="1" applyFill="1" applyBorder="1" applyAlignment="1">
      <alignment vertical="center" shrinkToFit="1"/>
    </xf>
    <xf numFmtId="180" fontId="17" fillId="8" borderId="77" xfId="0" applyNumberFormat="1" applyFont="1" applyFill="1" applyBorder="1" applyAlignment="1">
      <alignment vertical="center" shrinkToFit="1"/>
    </xf>
    <xf numFmtId="0" fontId="8" fillId="8" borderId="77" xfId="0" applyFont="1" applyFill="1" applyBorder="1" applyAlignment="1">
      <alignment horizontal="center" vertical="center"/>
    </xf>
    <xf numFmtId="180" fontId="0" fillId="8" borderId="77" xfId="0" applyNumberFormat="1" applyFont="1" applyFill="1" applyBorder="1" applyAlignment="1">
      <alignment vertical="center" shrinkToFit="1"/>
    </xf>
    <xf numFmtId="0" fontId="0" fillId="8" borderId="77" xfId="0" applyFont="1" applyFill="1" applyBorder="1" applyAlignment="1">
      <alignment horizontal="center" vertical="center"/>
    </xf>
    <xf numFmtId="179" fontId="9" fillId="8" borderId="77" xfId="0" applyNumberFormat="1" applyFont="1" applyFill="1" applyBorder="1" applyAlignment="1">
      <alignment horizontal="right" vertical="center" shrinkToFit="1"/>
    </xf>
    <xf numFmtId="180" fontId="0" fillId="8" borderId="77" xfId="0" applyNumberFormat="1" applyFont="1" applyFill="1" applyBorder="1" applyAlignment="1">
      <alignment horizontal="right" vertical="center" shrinkToFit="1"/>
    </xf>
    <xf numFmtId="179" fontId="0" fillId="8" borderId="77" xfId="0" applyNumberFormat="1" applyFont="1" applyFill="1" applyBorder="1" applyAlignment="1">
      <alignment horizontal="right" vertical="center" shrinkToFit="1"/>
    </xf>
    <xf numFmtId="180" fontId="123" fillId="8" borderId="77" xfId="0" applyNumberFormat="1" applyFont="1" applyFill="1" applyBorder="1" applyAlignment="1">
      <alignment horizontal="right" vertical="center" shrinkToFit="1"/>
    </xf>
    <xf numFmtId="41" fontId="9" fillId="12" borderId="56" xfId="1" applyFont="1" applyFill="1" applyBorder="1" applyAlignment="1">
      <alignment horizontal="center" vertical="top"/>
    </xf>
    <xf numFmtId="0" fontId="129" fillId="0" borderId="75" xfId="0" applyFont="1" applyFill="1" applyBorder="1" applyAlignment="1" applyProtection="1">
      <alignment horizontal="left" vertical="center"/>
    </xf>
    <xf numFmtId="0" fontId="48" fillId="3" borderId="75" xfId="0" applyFont="1" applyFill="1" applyBorder="1" applyAlignment="1" applyProtection="1">
      <alignment horizontal="left" vertical="center"/>
    </xf>
    <xf numFmtId="0" fontId="48" fillId="3" borderId="76" xfId="0" applyFont="1" applyFill="1" applyBorder="1" applyAlignment="1" applyProtection="1">
      <alignment horizontal="left" vertical="center"/>
    </xf>
    <xf numFmtId="0" fontId="54" fillId="3" borderId="75" xfId="0" applyFont="1" applyFill="1" applyBorder="1" applyAlignment="1" applyProtection="1">
      <alignment horizontal="left" vertical="center"/>
    </xf>
    <xf numFmtId="0" fontId="28" fillId="0" borderId="0" xfId="2" applyFont="1" applyAlignment="1">
      <alignment horizontal="center" vertical="center" shrinkToFit="1"/>
    </xf>
    <xf numFmtId="0" fontId="26" fillId="0" borderId="32" xfId="2" applyFont="1" applyBorder="1" applyAlignment="1">
      <alignment horizontal="center" vertical="center" textRotation="255"/>
    </xf>
    <xf numFmtId="0" fontId="27" fillId="0" borderId="32" xfId="2" applyFont="1" applyBorder="1" applyAlignment="1">
      <alignment horizontal="left" vertical="center"/>
    </xf>
    <xf numFmtId="0" fontId="9" fillId="11" borderId="55" xfId="0" applyFont="1" applyFill="1" applyBorder="1" applyAlignment="1">
      <alignment horizontal="center" vertical="top"/>
    </xf>
    <xf numFmtId="0" fontId="8" fillId="12" borderId="54" xfId="0" applyFont="1" applyFill="1" applyBorder="1" applyAlignment="1">
      <alignment horizontal="center" vertical="top"/>
    </xf>
    <xf numFmtId="0" fontId="8" fillId="12" borderId="68" xfId="0" applyFont="1" applyFill="1" applyBorder="1" applyAlignment="1">
      <alignment horizontal="center" vertical="top"/>
    </xf>
    <xf numFmtId="0" fontId="9" fillId="12" borderId="54" xfId="0" applyFont="1" applyFill="1" applyBorder="1" applyAlignment="1">
      <alignment horizontal="center" vertical="top" wrapText="1"/>
    </xf>
    <xf numFmtId="0" fontId="9" fillId="12" borderId="68" xfId="0" applyFont="1" applyFill="1" applyBorder="1" applyAlignment="1">
      <alignment horizontal="center" vertical="top" wrapText="1"/>
    </xf>
    <xf numFmtId="0" fontId="9" fillId="12" borderId="54" xfId="0" applyFont="1" applyFill="1" applyBorder="1" applyAlignment="1">
      <alignment horizontal="center" vertical="top" shrinkToFit="1"/>
    </xf>
    <xf numFmtId="0" fontId="9" fillId="12" borderId="68" xfId="0" applyFont="1" applyFill="1" applyBorder="1" applyAlignment="1">
      <alignment horizontal="center" vertical="top" shrinkToFit="1"/>
    </xf>
    <xf numFmtId="0" fontId="9" fillId="12" borderId="54" xfId="0" applyFont="1" applyFill="1" applyBorder="1" applyAlignment="1">
      <alignment horizontal="center" vertical="top"/>
    </xf>
    <xf numFmtId="0" fontId="9" fillId="12" borderId="68" xfId="0" applyFont="1" applyFill="1" applyBorder="1" applyAlignment="1">
      <alignment horizontal="center" vertical="top"/>
    </xf>
    <xf numFmtId="0" fontId="8" fillId="12" borderId="55" xfId="0" applyFont="1" applyFill="1" applyBorder="1" applyAlignment="1">
      <alignment horizontal="center" vertical="top"/>
    </xf>
    <xf numFmtId="0" fontId="54" fillId="12" borderId="54" xfId="0" applyFont="1" applyFill="1" applyBorder="1" applyAlignment="1">
      <alignment horizontal="center" vertical="center" wrapText="1"/>
    </xf>
    <xf numFmtId="0" fontId="54" fillId="12" borderId="68" xfId="0" applyFont="1" applyFill="1" applyBorder="1" applyAlignment="1">
      <alignment horizontal="center" vertical="center" wrapText="1"/>
    </xf>
    <xf numFmtId="0" fontId="51" fillId="12" borderId="55" xfId="0" applyFont="1" applyFill="1" applyBorder="1" applyAlignment="1">
      <alignment horizontal="center" vertical="top" wrapText="1"/>
    </xf>
    <xf numFmtId="0" fontId="51" fillId="12" borderId="64" xfId="0" applyFont="1" applyFill="1" applyBorder="1" applyAlignment="1">
      <alignment horizontal="center" vertical="top"/>
    </xf>
    <xf numFmtId="41" fontId="20" fillId="12" borderId="54" xfId="1" applyFont="1" applyFill="1" applyBorder="1" applyAlignment="1">
      <alignment horizontal="center" vertical="top" wrapText="1"/>
    </xf>
    <xf numFmtId="0" fontId="20" fillId="12" borderId="68" xfId="0" applyFont="1" applyFill="1" applyBorder="1" applyAlignment="1">
      <alignment horizontal="center" vertical="top" wrapText="1"/>
    </xf>
    <xf numFmtId="0" fontId="9" fillId="12" borderId="55" xfId="0" applyFont="1" applyFill="1" applyBorder="1" applyAlignment="1">
      <alignment horizontal="center" vertical="top"/>
    </xf>
    <xf numFmtId="180" fontId="16" fillId="20" borderId="55" xfId="0" applyNumberFormat="1" applyFont="1" applyFill="1" applyBorder="1" applyAlignment="1">
      <alignment horizontal="center" vertical="top" wrapText="1"/>
    </xf>
    <xf numFmtId="0" fontId="9" fillId="18" borderId="54" xfId="0" applyNumberFormat="1" applyFont="1" applyFill="1" applyBorder="1" applyAlignment="1">
      <alignment horizontal="center" vertical="top"/>
    </xf>
    <xf numFmtId="0" fontId="9" fillId="18" borderId="68" xfId="0" applyNumberFormat="1" applyFont="1" applyFill="1" applyBorder="1" applyAlignment="1">
      <alignment horizontal="center" vertical="top"/>
    </xf>
    <xf numFmtId="179" fontId="20" fillId="11" borderId="54" xfId="0" applyNumberFormat="1" applyFont="1" applyFill="1" applyBorder="1" applyAlignment="1">
      <alignment horizontal="center" vertical="top" wrapText="1"/>
    </xf>
    <xf numFmtId="179" fontId="20" fillId="11" borderId="68" xfId="0" applyNumberFormat="1" applyFont="1" applyFill="1" applyBorder="1" applyAlignment="1">
      <alignment horizontal="center" vertical="top" wrapText="1"/>
    </xf>
    <xf numFmtId="180" fontId="9" fillId="11" borderId="55" xfId="0" applyNumberFormat="1" applyFont="1" applyFill="1" applyBorder="1" applyAlignment="1">
      <alignment horizontal="center" vertical="top" wrapText="1"/>
    </xf>
    <xf numFmtId="41" fontId="20" fillId="11" borderId="54" xfId="1" applyFont="1" applyFill="1" applyBorder="1" applyAlignment="1">
      <alignment horizontal="center" vertical="top" wrapText="1"/>
    </xf>
    <xf numFmtId="0" fontId="20" fillId="11" borderId="68" xfId="0" applyFont="1" applyFill="1" applyBorder="1" applyAlignment="1">
      <alignment horizontal="center" vertical="top" wrapText="1"/>
    </xf>
    <xf numFmtId="0" fontId="9" fillId="18" borderId="55" xfId="0" applyFont="1" applyFill="1" applyBorder="1" applyAlignment="1">
      <alignment horizontal="center" vertical="top"/>
    </xf>
    <xf numFmtId="0" fontId="8" fillId="12" borderId="65" xfId="0" applyFont="1" applyFill="1" applyBorder="1" applyAlignment="1">
      <alignment horizontal="center" vertical="top"/>
    </xf>
    <xf numFmtId="0" fontId="8" fillId="12" borderId="66" xfId="0" applyFont="1" applyFill="1" applyBorder="1" applyAlignment="1">
      <alignment horizontal="center" vertical="top"/>
    </xf>
    <xf numFmtId="0" fontId="51" fillId="12" borderId="54" xfId="0" applyFont="1" applyFill="1" applyBorder="1" applyAlignment="1">
      <alignment horizontal="center" vertical="top" wrapText="1"/>
    </xf>
    <xf numFmtId="0" fontId="51" fillId="12" borderId="68" xfId="0" applyFont="1" applyFill="1" applyBorder="1" applyAlignment="1">
      <alignment horizontal="center" vertical="top" wrapText="1"/>
    </xf>
    <xf numFmtId="41" fontId="20" fillId="12" borderId="68" xfId="1" applyFont="1" applyFill="1" applyBorder="1" applyAlignment="1">
      <alignment horizontal="center" vertical="top" wrapText="1"/>
    </xf>
    <xf numFmtId="0" fontId="9" fillId="12" borderId="65" xfId="0" applyFont="1" applyFill="1" applyBorder="1" applyAlignment="1">
      <alignment horizontal="center" vertical="top"/>
    </xf>
    <xf numFmtId="0" fontId="9" fillId="12" borderId="66" xfId="0" applyFont="1" applyFill="1" applyBorder="1" applyAlignment="1">
      <alignment horizontal="center" vertical="top"/>
    </xf>
    <xf numFmtId="180" fontId="16" fillId="20" borderId="65" xfId="0" applyNumberFormat="1" applyFont="1" applyFill="1" applyBorder="1" applyAlignment="1">
      <alignment horizontal="center" vertical="top" wrapText="1"/>
    </xf>
    <xf numFmtId="180" fontId="16" fillId="20" borderId="67" xfId="0" applyNumberFormat="1" applyFont="1" applyFill="1" applyBorder="1" applyAlignment="1">
      <alignment horizontal="center" vertical="top" wrapText="1"/>
    </xf>
    <xf numFmtId="180" fontId="16" fillId="20" borderId="66" xfId="0" applyNumberFormat="1" applyFont="1" applyFill="1" applyBorder="1" applyAlignment="1">
      <alignment horizontal="center" vertical="top" wrapText="1"/>
    </xf>
    <xf numFmtId="0" fontId="9" fillId="11" borderId="65" xfId="0" applyFont="1" applyFill="1" applyBorder="1" applyAlignment="1">
      <alignment horizontal="center" vertical="top"/>
    </xf>
    <xf numFmtId="0" fontId="9" fillId="11" borderId="66" xfId="0" applyFont="1" applyFill="1" applyBorder="1" applyAlignment="1">
      <alignment horizontal="center" vertical="top"/>
    </xf>
    <xf numFmtId="180" fontId="9" fillId="11" borderId="65" xfId="0" applyNumberFormat="1" applyFont="1" applyFill="1" applyBorder="1" applyAlignment="1">
      <alignment horizontal="center" vertical="top" wrapText="1"/>
    </xf>
    <xf numFmtId="180" fontId="9" fillId="11" borderId="66" xfId="0" applyNumberFormat="1" applyFont="1" applyFill="1" applyBorder="1" applyAlignment="1">
      <alignment horizontal="center" vertical="top" wrapText="1"/>
    </xf>
    <xf numFmtId="41" fontId="20" fillId="11" borderId="68" xfId="1" applyFont="1" applyFill="1" applyBorder="1" applyAlignment="1">
      <alignment horizontal="center" vertical="top" wrapText="1"/>
    </xf>
    <xf numFmtId="0" fontId="9" fillId="18" borderId="65" xfId="0" applyFont="1" applyFill="1" applyBorder="1" applyAlignment="1">
      <alignment horizontal="center" vertical="top"/>
    </xf>
    <xf numFmtId="0" fontId="9" fillId="18" borderId="66" xfId="0" applyFont="1" applyFill="1" applyBorder="1" applyAlignment="1">
      <alignment horizontal="center" vertical="top"/>
    </xf>
    <xf numFmtId="181" fontId="134" fillId="8" borderId="71" xfId="0" quotePrefix="1" applyNumberFormat="1" applyFont="1" applyFill="1" applyBorder="1" applyAlignment="1">
      <alignment horizontal="center" vertical="center"/>
    </xf>
    <xf numFmtId="181" fontId="134" fillId="8" borderId="74" xfId="0" applyNumberFormat="1" applyFont="1" applyFill="1" applyBorder="1" applyAlignment="1">
      <alignment horizontal="center" vertical="center"/>
    </xf>
    <xf numFmtId="181" fontId="134" fillId="8" borderId="70" xfId="0" applyNumberFormat="1" applyFont="1" applyFill="1" applyBorder="1" applyAlignment="1">
      <alignment horizontal="center" vertical="center"/>
    </xf>
    <xf numFmtId="0" fontId="134" fillId="8" borderId="71" xfId="0" applyFont="1" applyFill="1" applyBorder="1" applyAlignment="1">
      <alignment horizontal="left" vertical="center"/>
    </xf>
    <xf numFmtId="0" fontId="134" fillId="8" borderId="70" xfId="0" applyFont="1" applyFill="1" applyBorder="1" applyAlignment="1">
      <alignment horizontal="left" vertical="center"/>
    </xf>
    <xf numFmtId="0" fontId="134" fillId="8" borderId="71" xfId="0" applyFont="1" applyFill="1" applyBorder="1" applyAlignment="1">
      <alignment horizontal="center" vertical="center"/>
    </xf>
    <xf numFmtId="0" fontId="134" fillId="8" borderId="70" xfId="0" applyFont="1" applyFill="1" applyBorder="1" applyAlignment="1">
      <alignment horizontal="center" vertical="center"/>
    </xf>
    <xf numFmtId="0" fontId="8" fillId="12" borderId="57" xfId="0" applyFont="1" applyFill="1" applyBorder="1" applyAlignment="1">
      <alignment horizontal="center" vertical="top"/>
    </xf>
    <xf numFmtId="0" fontId="9" fillId="12" borderId="57" xfId="0" applyFont="1" applyFill="1" applyBorder="1" applyAlignment="1">
      <alignment horizontal="center" vertical="top" wrapText="1"/>
    </xf>
    <xf numFmtId="0" fontId="9" fillId="12" borderId="57" xfId="0" applyFont="1" applyFill="1" applyBorder="1" applyAlignment="1">
      <alignment horizontal="center" vertical="top" shrinkToFit="1"/>
    </xf>
    <xf numFmtId="0" fontId="9" fillId="12" borderId="57" xfId="0" applyFont="1" applyFill="1" applyBorder="1" applyAlignment="1">
      <alignment horizontal="center" vertical="top"/>
    </xf>
    <xf numFmtId="0" fontId="20" fillId="12" borderId="54" xfId="0" applyFont="1" applyFill="1" applyBorder="1" applyAlignment="1">
      <alignment horizontal="center" vertical="top" wrapText="1"/>
    </xf>
    <xf numFmtId="0" fontId="20" fillId="12" borderId="57" xfId="0" applyFont="1" applyFill="1" applyBorder="1" applyAlignment="1">
      <alignment horizontal="center" vertical="top" wrapText="1"/>
    </xf>
    <xf numFmtId="0" fontId="51" fillId="12" borderId="56" xfId="0" applyFont="1" applyFill="1" applyBorder="1" applyAlignment="1">
      <alignment horizontal="center" vertical="top"/>
    </xf>
    <xf numFmtId="0" fontId="9" fillId="18" borderId="57" xfId="0" applyNumberFormat="1" applyFont="1" applyFill="1" applyBorder="1" applyAlignment="1">
      <alignment horizontal="center" vertical="top"/>
    </xf>
    <xf numFmtId="0" fontId="20" fillId="11" borderId="54" xfId="0" applyFont="1" applyFill="1" applyBorder="1" applyAlignment="1">
      <alignment horizontal="center" vertical="top" wrapText="1"/>
    </xf>
    <xf numFmtId="0" fontId="20" fillId="11" borderId="57" xfId="0" applyFont="1" applyFill="1" applyBorder="1" applyAlignment="1">
      <alignment horizontal="center" vertical="top" wrapText="1"/>
    </xf>
    <xf numFmtId="179" fontId="20" fillId="11" borderId="57" xfId="0" applyNumberFormat="1" applyFont="1" applyFill="1" applyBorder="1" applyAlignment="1">
      <alignment horizontal="center" vertical="top" wrapText="1"/>
    </xf>
    <xf numFmtId="0" fontId="54" fillId="12" borderId="57" xfId="0" applyFont="1" applyFill="1" applyBorder="1" applyAlignment="1">
      <alignment horizontal="center" vertical="center" wrapText="1"/>
    </xf>
    <xf numFmtId="0" fontId="12" fillId="12" borderId="7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 vertical="center"/>
    </xf>
    <xf numFmtId="180" fontId="67" fillId="7" borderId="11" xfId="1" applyNumberFormat="1" applyFont="1" applyFill="1" applyBorder="1" applyAlignment="1">
      <alignment horizontal="center" vertical="center"/>
    </xf>
    <xf numFmtId="180" fontId="67" fillId="7" borderId="12" xfId="1" applyNumberFormat="1" applyFont="1" applyFill="1" applyBorder="1" applyAlignment="1">
      <alignment horizontal="center" vertical="center"/>
    </xf>
    <xf numFmtId="41" fontId="71" fillId="7" borderId="7" xfId="1" applyFont="1" applyFill="1" applyBorder="1" applyAlignment="1">
      <alignment horizontal="center" vertical="center"/>
    </xf>
    <xf numFmtId="41" fontId="71" fillId="7" borderId="8" xfId="1" applyFont="1" applyFill="1" applyBorder="1" applyAlignment="1">
      <alignment horizontal="center" vertical="center"/>
    </xf>
    <xf numFmtId="41" fontId="42" fillId="7" borderId="22" xfId="1" applyFont="1" applyFill="1" applyBorder="1" applyAlignment="1">
      <alignment horizontal="center" vertical="center"/>
    </xf>
    <xf numFmtId="41" fontId="42" fillId="7" borderId="23" xfId="1" applyFont="1" applyFill="1" applyBorder="1" applyAlignment="1">
      <alignment horizontal="center" vertical="center"/>
    </xf>
    <xf numFmtId="180" fontId="76" fillId="7" borderId="28" xfId="1" applyNumberFormat="1" applyFont="1" applyFill="1" applyBorder="1" applyAlignment="1">
      <alignment horizontal="center" vertical="center"/>
    </xf>
    <xf numFmtId="180" fontId="76" fillId="7" borderId="29" xfId="1" applyNumberFormat="1" applyFont="1" applyFill="1" applyBorder="1" applyAlignment="1">
      <alignment horizontal="center" vertical="center"/>
    </xf>
    <xf numFmtId="41" fontId="9" fillId="13" borderId="32" xfId="1" applyFont="1" applyFill="1" applyBorder="1" applyAlignment="1">
      <alignment horizontal="center" vertical="center" wrapText="1"/>
    </xf>
    <xf numFmtId="41" fontId="12" fillId="0" borderId="33" xfId="1" applyFont="1" applyBorder="1" applyAlignment="1">
      <alignment horizontal="center" vertical="center"/>
    </xf>
    <xf numFmtId="41" fontId="12" fillId="0" borderId="5" xfId="1" applyFont="1" applyBorder="1" applyAlignment="1">
      <alignment horizontal="center" vertical="center"/>
    </xf>
    <xf numFmtId="0" fontId="11" fillId="11" borderId="32" xfId="0" applyFont="1" applyFill="1" applyBorder="1" applyAlignment="1">
      <alignment horizontal="center" vertical="center"/>
    </xf>
    <xf numFmtId="41" fontId="12" fillId="11" borderId="32" xfId="1" applyFont="1" applyFill="1" applyBorder="1" applyAlignment="1">
      <alignment horizontal="center" vertical="center"/>
    </xf>
    <xf numFmtId="41" fontId="42" fillId="0" borderId="33" xfId="1" applyFont="1" applyBorder="1" applyAlignment="1">
      <alignment horizontal="left" vertical="center"/>
    </xf>
    <xf numFmtId="41" fontId="42" fillId="0" borderId="5" xfId="1" applyFont="1" applyBorder="1" applyAlignment="1">
      <alignment horizontal="left" vertical="center"/>
    </xf>
    <xf numFmtId="0" fontId="11" fillId="11" borderId="33" xfId="0" applyFont="1" applyFill="1" applyBorder="1" applyAlignment="1">
      <alignment horizontal="center" vertical="center"/>
    </xf>
    <xf numFmtId="0" fontId="11" fillId="11" borderId="34" xfId="0" applyFont="1" applyFill="1" applyBorder="1" applyAlignment="1">
      <alignment horizontal="center" vertical="center"/>
    </xf>
    <xf numFmtId="0" fontId="80" fillId="13" borderId="35" xfId="0" applyFont="1" applyFill="1" applyBorder="1" applyAlignment="1">
      <alignment horizontal="center" vertical="center"/>
    </xf>
    <xf numFmtId="0" fontId="69" fillId="13" borderId="35" xfId="0" applyFont="1" applyFill="1" applyBorder="1" applyAlignment="1">
      <alignment horizontal="center" vertical="center"/>
    </xf>
    <xf numFmtId="41" fontId="69" fillId="13" borderId="35" xfId="1" applyFont="1" applyFill="1" applyBorder="1" applyAlignment="1">
      <alignment horizontal="center" vertical="center"/>
    </xf>
    <xf numFmtId="0" fontId="69" fillId="13" borderId="36" xfId="0" applyFont="1" applyFill="1" applyBorder="1" applyAlignment="1">
      <alignment horizontal="center" vertical="center"/>
    </xf>
    <xf numFmtId="0" fontId="69" fillId="13" borderId="37" xfId="0" applyFont="1" applyFill="1" applyBorder="1" applyAlignment="1">
      <alignment horizontal="center" vertical="center"/>
    </xf>
    <xf numFmtId="0" fontId="69" fillId="13" borderId="38" xfId="0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 wrapText="1"/>
    </xf>
    <xf numFmtId="3" fontId="12" fillId="18" borderId="49" xfId="0" applyNumberFormat="1" applyFont="1" applyFill="1" applyBorder="1" applyAlignment="1">
      <alignment horizontal="center" vertical="center" wrapText="1"/>
    </xf>
    <xf numFmtId="3" fontId="9" fillId="18" borderId="17" xfId="0" applyNumberFormat="1" applyFont="1" applyFill="1" applyBorder="1" applyAlignment="1">
      <alignment horizontal="center" vertical="center" wrapText="1"/>
    </xf>
    <xf numFmtId="41" fontId="91" fillId="18" borderId="22" xfId="1" applyFont="1" applyFill="1" applyBorder="1" applyAlignment="1">
      <alignment horizontal="right" vertical="center" shrinkToFit="1"/>
    </xf>
    <xf numFmtId="41" fontId="91" fillId="18" borderId="51" xfId="1" applyFont="1" applyFill="1" applyBorder="1" applyAlignment="1">
      <alignment horizontal="right" vertical="center" shrinkToFit="1"/>
    </xf>
    <xf numFmtId="3" fontId="9" fillId="18" borderId="17" xfId="0" applyNumberFormat="1" applyFont="1" applyFill="1" applyBorder="1" applyAlignment="1">
      <alignment horizontal="center" vertical="center"/>
    </xf>
    <xf numFmtId="3" fontId="12" fillId="18" borderId="17" xfId="0" applyNumberFormat="1" applyFont="1" applyFill="1" applyBorder="1" applyAlignment="1">
      <alignment horizontal="center" vertical="center" wrapText="1"/>
    </xf>
    <xf numFmtId="3" fontId="12" fillId="18" borderId="17" xfId="0" applyNumberFormat="1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/>
    </xf>
    <xf numFmtId="3" fontId="12" fillId="18" borderId="49" xfId="0" applyNumberFormat="1" applyFont="1" applyFill="1" applyBorder="1" applyAlignment="1">
      <alignment horizontal="center" vertical="center"/>
    </xf>
    <xf numFmtId="0" fontId="9" fillId="12" borderId="54" xfId="0" applyFont="1" applyFill="1" applyBorder="1" applyAlignment="1">
      <alignment horizontal="center" vertical="center" shrinkToFit="1"/>
    </xf>
    <xf numFmtId="0" fontId="9" fillId="12" borderId="68" xfId="0" applyFont="1" applyFill="1" applyBorder="1" applyAlignment="1">
      <alignment horizontal="center" vertical="center" shrinkToFit="1"/>
    </xf>
    <xf numFmtId="0" fontId="9" fillId="12" borderId="54" xfId="0" applyFont="1" applyFill="1" applyBorder="1" applyAlignment="1">
      <alignment horizontal="center" vertical="center"/>
    </xf>
    <xf numFmtId="0" fontId="9" fillId="12" borderId="68" xfId="0" applyFont="1" applyFill="1" applyBorder="1" applyAlignment="1">
      <alignment horizontal="center" vertical="center"/>
    </xf>
    <xf numFmtId="0" fontId="8" fillId="12" borderId="54" xfId="0" applyFont="1" applyFill="1" applyBorder="1" applyAlignment="1">
      <alignment horizontal="center" vertical="center"/>
    </xf>
    <xf numFmtId="0" fontId="51" fillId="12" borderId="57" xfId="0" applyFont="1" applyFill="1" applyBorder="1" applyAlignment="1">
      <alignment horizontal="center" vertical="top" wrapText="1"/>
    </xf>
    <xf numFmtId="41" fontId="20" fillId="12" borderId="57" xfId="1" applyFont="1" applyFill="1" applyBorder="1" applyAlignment="1">
      <alignment horizontal="center" vertical="top" wrapText="1"/>
    </xf>
    <xf numFmtId="41" fontId="20" fillId="11" borderId="57" xfId="1" applyFont="1" applyFill="1" applyBorder="1" applyAlignment="1">
      <alignment horizontal="center" vertical="top" wrapText="1"/>
    </xf>
    <xf numFmtId="180" fontId="0" fillId="9" borderId="75" xfId="0" applyNumberFormat="1" applyFont="1" applyFill="1" applyBorder="1" applyAlignment="1">
      <alignment horizontal="right" vertical="center" shrinkToFit="1"/>
    </xf>
    <xf numFmtId="179" fontId="0" fillId="9" borderId="75" xfId="0" applyNumberFormat="1" applyFont="1" applyFill="1" applyBorder="1" applyAlignment="1">
      <alignment horizontal="right" vertical="center" shrinkToFit="1"/>
    </xf>
    <xf numFmtId="180" fontId="123" fillId="9" borderId="75" xfId="0" applyNumberFormat="1" applyFont="1" applyFill="1" applyBorder="1" applyAlignment="1">
      <alignment horizontal="right" vertical="center" shrinkToFit="1"/>
    </xf>
    <xf numFmtId="185" fontId="0" fillId="9" borderId="75" xfId="0" applyNumberFormat="1" applyFont="1" applyFill="1" applyBorder="1" applyAlignment="1">
      <alignment horizontal="right" vertical="center" shrinkToFit="1"/>
    </xf>
  </cellXfs>
  <cellStyles count="8">
    <cellStyle name="나쁨" xfId="5" builtinId="27"/>
    <cellStyle name="쉼표 [0]" xfId="1" builtinId="6"/>
    <cellStyle name="쉼표 [0] 2" xfId="6"/>
    <cellStyle name="표준" xfId="0" builtinId="0"/>
    <cellStyle name="표준 2" xfId="3"/>
    <cellStyle name="표준 3" xfId="4"/>
    <cellStyle name="표준 4" xfId="7"/>
    <cellStyle name="표준_Sheet1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259080</xdr:colOff>
      <xdr:row>12</xdr:row>
      <xdr:rowOff>121920</xdr:rowOff>
    </xdr:from>
    <xdr:to>
      <xdr:col>4</xdr:col>
      <xdr:colOff>464820</xdr:colOff>
      <xdr:row>13</xdr:row>
      <xdr:rowOff>160020</xdr:rowOff>
    </xdr:to>
    <xdr:sp macro="" textlink="">
      <xdr:nvSpPr>
        <xdr:cNvPr id="2" name="위쪽 화살표 1"/>
        <xdr:cNvSpPr/>
      </xdr:nvSpPr>
      <xdr:spPr>
        <a:xfrm>
          <a:off x="2872740" y="3246120"/>
          <a:ext cx="205740" cy="259080"/>
        </a:xfrm>
        <a:prstGeom prst="upArrow">
          <a:avLst/>
        </a:prstGeom>
        <a:noFill/>
        <a:ln w="952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8</xdr:col>
      <xdr:colOff>304800</xdr:colOff>
      <xdr:row>12</xdr:row>
      <xdr:rowOff>129540</xdr:rowOff>
    </xdr:from>
    <xdr:to>
      <xdr:col>8</xdr:col>
      <xdr:colOff>510540</xdr:colOff>
      <xdr:row>13</xdr:row>
      <xdr:rowOff>167640</xdr:rowOff>
    </xdr:to>
    <xdr:sp macro="" textlink="">
      <xdr:nvSpPr>
        <xdr:cNvPr id="3" name="위쪽 화살표 2"/>
        <xdr:cNvSpPr/>
      </xdr:nvSpPr>
      <xdr:spPr>
        <a:xfrm>
          <a:off x="5547360" y="3253740"/>
          <a:ext cx="205740" cy="259080"/>
        </a:xfrm>
        <a:prstGeom prst="upArrow">
          <a:avLst/>
        </a:prstGeom>
        <a:noFill/>
        <a:ln w="952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0</xdr:col>
      <xdr:colOff>45720</xdr:colOff>
      <xdr:row>2</xdr:row>
      <xdr:rowOff>114300</xdr:rowOff>
    </xdr:from>
    <xdr:to>
      <xdr:col>11</xdr:col>
      <xdr:colOff>38100</xdr:colOff>
      <xdr:row>12</xdr:row>
      <xdr:rowOff>53340</xdr:rowOff>
    </xdr:to>
    <xdr:sp macro="" textlink="">
      <xdr:nvSpPr>
        <xdr:cNvPr id="4" name="직사각형 3"/>
        <xdr:cNvSpPr/>
      </xdr:nvSpPr>
      <xdr:spPr>
        <a:xfrm>
          <a:off x="45720" y="571500"/>
          <a:ext cx="7520940" cy="2606040"/>
        </a:xfrm>
        <a:prstGeom prst="rect">
          <a:avLst/>
        </a:prstGeom>
        <a:noFill/>
        <a:ln w="3175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608806</xdr:colOff>
      <xdr:row>1</xdr:row>
      <xdr:rowOff>251460</xdr:rowOff>
    </xdr:from>
    <xdr:to>
      <xdr:col>9</xdr:col>
      <xdr:colOff>609600</xdr:colOff>
      <xdr:row>6</xdr:row>
      <xdr:rowOff>38894</xdr:rowOff>
    </xdr:to>
    <xdr:cxnSp macro="">
      <xdr:nvCxnSpPr>
        <xdr:cNvPr id="5" name="직선 화살표 연결선 4"/>
        <xdr:cNvCxnSpPr/>
      </xdr:nvCxnSpPr>
      <xdr:spPr>
        <a:xfrm rot="5400000" flipH="1" flipV="1">
          <a:off x="5969476" y="971550"/>
          <a:ext cx="1288574" cy="79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838200</xdr:colOff>
      <xdr:row>12</xdr:row>
      <xdr:rowOff>83820</xdr:rowOff>
    </xdr:from>
    <xdr:to>
      <xdr:col>3</xdr:col>
      <xdr:colOff>38100</xdr:colOff>
      <xdr:row>17</xdr:row>
      <xdr:rowOff>68580</xdr:rowOff>
    </xdr:to>
    <xdr:cxnSp macro="">
      <xdr:nvCxnSpPr>
        <xdr:cNvPr id="6" name="직선 화살표 연결선 5"/>
        <xdr:cNvCxnSpPr/>
      </xdr:nvCxnSpPr>
      <xdr:spPr>
        <a:xfrm>
          <a:off x="922020" y="3208020"/>
          <a:ext cx="1318260" cy="1089660"/>
        </a:xfrm>
        <a:prstGeom prst="straightConnector1">
          <a:avLst/>
        </a:prstGeom>
        <a:ln w="28575">
          <a:solidFill>
            <a:srgbClr val="FF0000"/>
          </a:solidFill>
          <a:prstDash val="sys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121920</xdr:colOff>
      <xdr:row>7</xdr:row>
      <xdr:rowOff>0</xdr:rowOff>
    </xdr:from>
    <xdr:to>
      <xdr:col>8</xdr:col>
      <xdr:colOff>708660</xdr:colOff>
      <xdr:row>7</xdr:row>
      <xdr:rowOff>281940</xdr:rowOff>
    </xdr:to>
    <xdr:sp macro="" textlink="">
      <xdr:nvSpPr>
        <xdr:cNvPr id="2" name="왼쪽 화살표 1"/>
        <xdr:cNvSpPr/>
      </xdr:nvSpPr>
      <xdr:spPr>
        <a:xfrm>
          <a:off x="3368040" y="1485900"/>
          <a:ext cx="4152900" cy="281940"/>
        </a:xfrm>
        <a:prstGeom prst="leftArrow">
          <a:avLst>
            <a:gd name="adj1" fmla="val 35714"/>
            <a:gd name="adj2" fmla="val 54064"/>
          </a:avLst>
        </a:prstGeom>
        <a:noFill/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129540</xdr:colOff>
      <xdr:row>7</xdr:row>
      <xdr:rowOff>7620</xdr:rowOff>
    </xdr:from>
    <xdr:to>
      <xdr:col>10</xdr:col>
      <xdr:colOff>0</xdr:colOff>
      <xdr:row>7</xdr:row>
      <xdr:rowOff>281940</xdr:rowOff>
    </xdr:to>
    <xdr:sp macro="" textlink="">
      <xdr:nvSpPr>
        <xdr:cNvPr id="3" name="왼쪽 화살표 2"/>
        <xdr:cNvSpPr/>
      </xdr:nvSpPr>
      <xdr:spPr>
        <a:xfrm rot="10800000">
          <a:off x="7833360" y="1493520"/>
          <a:ext cx="762000" cy="274320"/>
        </a:xfrm>
        <a:prstGeom prst="leftArrow">
          <a:avLst>
            <a:gd name="adj1" fmla="val 35714"/>
            <a:gd name="adj2" fmla="val 54064"/>
          </a:avLst>
        </a:prstGeom>
        <a:noFill/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</sheetPr>
  <dimension ref="B1:X355"/>
  <sheetViews>
    <sheetView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T25" sqref="T25"/>
    </sheetView>
  </sheetViews>
  <sheetFormatPr defaultColWidth="8.875" defaultRowHeight="16.5"/>
  <cols>
    <col min="1" max="1" width="0.625" style="40" customWidth="1"/>
    <col min="2" max="2" width="7.125" style="46" customWidth="1"/>
    <col min="3" max="3" width="24" style="40" customWidth="1"/>
    <col min="4" max="4" width="4" style="46" customWidth="1"/>
    <col min="5" max="5" width="7.375" style="40" customWidth="1"/>
    <col min="6" max="6" width="7.75" style="40" customWidth="1"/>
    <col min="7" max="7" width="6.375" style="40" hidden="1" customWidth="1"/>
    <col min="8" max="8" width="12.875" style="47" customWidth="1"/>
    <col min="9" max="9" width="11.25" style="47" customWidth="1"/>
    <col min="10" max="10" width="9.75" style="47" customWidth="1"/>
    <col min="11" max="11" width="8.125" style="47" customWidth="1"/>
    <col min="12" max="12" width="9.25" style="47" customWidth="1"/>
    <col min="13" max="13" width="5.875" style="47" customWidth="1"/>
    <col min="14" max="14" width="5.75" style="48" customWidth="1"/>
    <col min="15" max="15" width="12.25" style="47" customWidth="1"/>
    <col min="16" max="16" width="5.25" style="40" customWidth="1"/>
    <col min="17" max="17" width="6.375" style="40" customWidth="1"/>
    <col min="18" max="18" width="5.125" style="46" customWidth="1"/>
    <col min="19" max="19" width="4.625" style="85" customWidth="1"/>
    <col min="20" max="20" width="18.75" style="40" customWidth="1"/>
    <col min="21" max="21" width="10.375" style="40" bestFit="1" customWidth="1"/>
    <col min="22" max="16384" width="8.875" style="40"/>
  </cols>
  <sheetData>
    <row r="1" spans="2:24" ht="3" customHeight="1">
      <c r="B1" s="393"/>
      <c r="C1" s="32"/>
      <c r="D1" s="393"/>
      <c r="E1" s="32"/>
      <c r="F1" s="32"/>
      <c r="G1" s="32"/>
      <c r="H1" s="33"/>
      <c r="I1" s="33"/>
      <c r="J1" s="34"/>
      <c r="K1" s="35"/>
      <c r="L1" s="35"/>
      <c r="M1" s="35"/>
      <c r="N1" s="36"/>
      <c r="O1" s="35"/>
      <c r="P1" s="37"/>
      <c r="Q1" s="37"/>
      <c r="R1" s="38"/>
      <c r="S1" s="39"/>
    </row>
    <row r="2" spans="2:24" ht="15" customHeight="1">
      <c r="B2" s="965" t="s">
        <v>329</v>
      </c>
      <c r="C2" s="394" t="s">
        <v>330</v>
      </c>
      <c r="D2" s="966" t="s">
        <v>331</v>
      </c>
      <c r="E2" s="966"/>
      <c r="F2" s="966"/>
      <c r="G2" s="966"/>
      <c r="H2" s="964" t="s">
        <v>332</v>
      </c>
      <c r="I2" s="964"/>
      <c r="J2" s="964"/>
      <c r="K2" s="41"/>
      <c r="L2" s="35"/>
      <c r="M2" s="37"/>
      <c r="N2" s="38"/>
      <c r="O2" s="39"/>
      <c r="R2" s="40"/>
      <c r="S2" s="42"/>
    </row>
    <row r="3" spans="2:24" ht="15" customHeight="1">
      <c r="B3" s="965"/>
      <c r="C3" s="394" t="s">
        <v>333</v>
      </c>
      <c r="D3" s="966" t="s">
        <v>334</v>
      </c>
      <c r="E3" s="966"/>
      <c r="F3" s="966"/>
      <c r="G3" s="966"/>
      <c r="H3" s="964"/>
      <c r="I3" s="964"/>
      <c r="J3" s="964"/>
      <c r="K3" s="41"/>
      <c r="L3" s="43"/>
      <c r="M3" s="44"/>
      <c r="N3" s="45"/>
      <c r="O3" s="42"/>
      <c r="R3" s="40"/>
      <c r="S3" s="42"/>
    </row>
    <row r="4" spans="2:24" ht="15" customHeight="1">
      <c r="B4" s="965"/>
      <c r="C4" s="394" t="s">
        <v>335</v>
      </c>
      <c r="D4" s="966" t="s">
        <v>336</v>
      </c>
      <c r="E4" s="966"/>
      <c r="F4" s="966"/>
      <c r="G4" s="966"/>
      <c r="H4" s="33"/>
      <c r="I4" s="41"/>
      <c r="J4" s="34"/>
      <c r="K4" s="35"/>
      <c r="L4" s="43"/>
      <c r="M4" s="395"/>
      <c r="N4" s="395"/>
      <c r="O4" s="395"/>
      <c r="P4" s="395"/>
      <c r="Q4" s="395"/>
      <c r="R4" s="395"/>
      <c r="S4" s="396"/>
      <c r="T4" s="395"/>
    </row>
    <row r="5" spans="2:24" ht="15" customHeight="1">
      <c r="B5" s="965"/>
      <c r="C5" s="394" t="s">
        <v>337</v>
      </c>
      <c r="D5" s="966" t="s">
        <v>338</v>
      </c>
      <c r="E5" s="966"/>
      <c r="F5" s="966"/>
      <c r="G5" s="966"/>
      <c r="H5" s="33"/>
      <c r="I5" s="41"/>
      <c r="J5" s="34"/>
      <c r="K5" s="35"/>
      <c r="L5" s="43"/>
      <c r="M5" s="395"/>
      <c r="N5" s="395"/>
      <c r="O5" s="395"/>
      <c r="P5" s="395"/>
      <c r="Q5" s="395"/>
      <c r="R5" s="395"/>
      <c r="S5" s="396"/>
      <c r="T5" s="395"/>
    </row>
    <row r="6" spans="2:24" ht="15" customHeight="1">
      <c r="B6" s="965"/>
      <c r="C6" s="394" t="s">
        <v>339</v>
      </c>
      <c r="D6" s="966" t="s">
        <v>340</v>
      </c>
      <c r="E6" s="966"/>
      <c r="F6" s="966"/>
      <c r="G6" s="966"/>
      <c r="H6" s="397"/>
      <c r="I6" s="398"/>
      <c r="J6" s="34"/>
      <c r="K6" s="35"/>
      <c r="L6" s="475"/>
      <c r="M6" s="395"/>
      <c r="N6" s="395"/>
      <c r="O6" s="395"/>
      <c r="P6" s="476"/>
      <c r="Q6" s="395"/>
      <c r="R6" s="395"/>
      <c r="S6" s="396"/>
      <c r="T6" s="395"/>
    </row>
    <row r="7" spans="2:24" ht="10.5" customHeight="1">
      <c r="H7" s="33"/>
      <c r="I7" s="33"/>
      <c r="J7" s="34"/>
      <c r="N7" s="47"/>
      <c r="P7" s="47"/>
      <c r="Q7" s="47"/>
      <c r="R7" s="47"/>
      <c r="S7" s="48"/>
      <c r="T7" s="47"/>
    </row>
    <row r="8" spans="2:24" s="62" customFormat="1" ht="26.25" customHeight="1">
      <c r="B8" s="49" t="s">
        <v>24</v>
      </c>
      <c r="C8" s="49" t="s">
        <v>25</v>
      </c>
      <c r="D8" s="50" t="s">
        <v>26</v>
      </c>
      <c r="E8" s="51" t="s">
        <v>27</v>
      </c>
      <c r="F8" s="50" t="s">
        <v>341</v>
      </c>
      <c r="G8" s="52" t="s">
        <v>342</v>
      </c>
      <c r="H8" s="53" t="s">
        <v>343</v>
      </c>
      <c r="I8" s="53" t="s">
        <v>28</v>
      </c>
      <c r="J8" s="54" t="s">
        <v>29</v>
      </c>
      <c r="K8" s="53" t="s">
        <v>30</v>
      </c>
      <c r="L8" s="54" t="s">
        <v>344</v>
      </c>
      <c r="M8" s="55" t="s">
        <v>31</v>
      </c>
      <c r="N8" s="56" t="s">
        <v>345</v>
      </c>
      <c r="O8" s="57" t="s">
        <v>32</v>
      </c>
      <c r="P8" s="58" t="s">
        <v>86</v>
      </c>
      <c r="Q8" s="59" t="s">
        <v>346</v>
      </c>
      <c r="R8" s="59" t="s">
        <v>33</v>
      </c>
      <c r="S8" s="60" t="s">
        <v>347</v>
      </c>
      <c r="T8" s="61" t="s">
        <v>348</v>
      </c>
      <c r="U8" s="40"/>
      <c r="V8" s="40"/>
      <c r="W8" s="40"/>
      <c r="X8" s="40"/>
    </row>
    <row r="9" spans="2:24" ht="14.25" customHeight="1" thickBot="1">
      <c r="B9" s="63" t="s">
        <v>34</v>
      </c>
      <c r="C9" s="64" t="s">
        <v>35</v>
      </c>
      <c r="D9" s="46">
        <v>18</v>
      </c>
      <c r="E9" s="65">
        <v>2309</v>
      </c>
      <c r="F9" s="66">
        <f>D9*E9</f>
        <v>41562</v>
      </c>
      <c r="G9" s="67">
        <v>2323</v>
      </c>
      <c r="H9" s="68">
        <f>F9*G9</f>
        <v>96548526</v>
      </c>
      <c r="I9" s="68">
        <v>0</v>
      </c>
      <c r="J9" s="68">
        <f>F9*M9</f>
        <v>4827426.3</v>
      </c>
      <c r="K9" s="68">
        <f>J9*10%</f>
        <v>482742.63</v>
      </c>
      <c r="L9" s="68">
        <f>F9*N9</f>
        <v>2811669.3</v>
      </c>
      <c r="M9" s="67">
        <v>116.15</v>
      </c>
      <c r="N9" s="67">
        <v>67.649999999999991</v>
      </c>
      <c r="O9" s="68">
        <f>H9+I9-J9-K9-L9</f>
        <v>88426687.770000011</v>
      </c>
      <c r="P9" s="67">
        <v>2127.5850000000005</v>
      </c>
      <c r="Q9" s="69" t="s">
        <v>41</v>
      </c>
      <c r="R9" s="67" t="s">
        <v>36</v>
      </c>
      <c r="S9" s="70">
        <v>4</v>
      </c>
      <c r="T9" s="71"/>
      <c r="U9" s="72"/>
    </row>
    <row r="10" spans="2:24" s="81" customFormat="1" ht="21" thickBot="1">
      <c r="B10" s="73"/>
      <c r="C10" s="74" t="s">
        <v>37</v>
      </c>
      <c r="D10" s="74"/>
      <c r="E10" s="75"/>
      <c r="F10" s="76">
        <f>SUM(F9)</f>
        <v>41562</v>
      </c>
      <c r="G10" s="76"/>
      <c r="H10" s="77">
        <f t="shared" ref="H10:O10" si="0">SUM(H9)</f>
        <v>96548526</v>
      </c>
      <c r="I10" s="77">
        <f t="shared" si="0"/>
        <v>0</v>
      </c>
      <c r="J10" s="77">
        <f t="shared" si="0"/>
        <v>4827426.3</v>
      </c>
      <c r="K10" s="77">
        <f t="shared" si="0"/>
        <v>482742.63</v>
      </c>
      <c r="L10" s="77">
        <f t="shared" si="0"/>
        <v>2811669.3</v>
      </c>
      <c r="M10" s="77">
        <v>116.15</v>
      </c>
      <c r="N10" s="77">
        <v>67.649999999999991</v>
      </c>
      <c r="O10" s="77">
        <f t="shared" si="0"/>
        <v>88426687.770000011</v>
      </c>
      <c r="P10" s="78"/>
      <c r="Q10" s="78"/>
      <c r="R10" s="74"/>
      <c r="S10" s="79"/>
      <c r="T10" s="80"/>
    </row>
    <row r="11" spans="2:24" ht="14.25" customHeight="1" thickBot="1">
      <c r="B11" s="63" t="s">
        <v>38</v>
      </c>
      <c r="C11" s="64" t="s">
        <v>39</v>
      </c>
      <c r="D11" s="46">
        <v>36</v>
      </c>
      <c r="E11" s="82">
        <v>1080</v>
      </c>
      <c r="F11" s="83">
        <f>D11*E11</f>
        <v>38880</v>
      </c>
      <c r="G11" s="67">
        <v>158</v>
      </c>
      <c r="H11" s="68">
        <f>F11*G11</f>
        <v>6143040</v>
      </c>
      <c r="I11" s="68">
        <f>H11*0.1</f>
        <v>614304</v>
      </c>
      <c r="J11" s="68">
        <f>F11*M11</f>
        <v>307152</v>
      </c>
      <c r="K11" s="68">
        <f>J11*10%</f>
        <v>30715.200000000001</v>
      </c>
      <c r="L11" s="68">
        <f>F11*N11</f>
        <v>0</v>
      </c>
      <c r="M11" s="67">
        <v>7.9</v>
      </c>
      <c r="N11" s="67">
        <v>0</v>
      </c>
      <c r="O11" s="68">
        <f>H11+I11-J11-K11-L11</f>
        <v>6419476.7999999998</v>
      </c>
      <c r="P11" s="67">
        <v>165.11</v>
      </c>
      <c r="Q11" s="69" t="s">
        <v>349</v>
      </c>
      <c r="R11" s="67" t="s">
        <v>40</v>
      </c>
      <c r="S11" s="70">
        <v>6</v>
      </c>
      <c r="T11" s="71"/>
      <c r="U11" s="72"/>
    </row>
    <row r="12" spans="2:24" s="81" customFormat="1" ht="21" thickBot="1">
      <c r="B12" s="73"/>
      <c r="C12" s="74" t="s">
        <v>37</v>
      </c>
      <c r="D12" s="74"/>
      <c r="E12" s="75"/>
      <c r="F12" s="76">
        <f>SUM(F11:F11)</f>
        <v>38880</v>
      </c>
      <c r="G12" s="76"/>
      <c r="H12" s="77">
        <f t="shared" ref="H12:O12" si="1">SUM(H11:H11)</f>
        <v>6143040</v>
      </c>
      <c r="I12" s="77">
        <f t="shared" si="1"/>
        <v>614304</v>
      </c>
      <c r="J12" s="77">
        <f t="shared" si="1"/>
        <v>307152</v>
      </c>
      <c r="K12" s="77">
        <f t="shared" si="1"/>
        <v>30715.200000000001</v>
      </c>
      <c r="L12" s="77">
        <f t="shared" si="1"/>
        <v>0</v>
      </c>
      <c r="M12" s="77">
        <v>7.9</v>
      </c>
      <c r="N12" s="77">
        <v>0</v>
      </c>
      <c r="O12" s="77">
        <f t="shared" si="1"/>
        <v>6419476.7999999998</v>
      </c>
      <c r="P12" s="78"/>
      <c r="Q12" s="78"/>
      <c r="R12" s="74"/>
      <c r="S12" s="79"/>
      <c r="T12" s="80"/>
    </row>
    <row r="13" spans="2:24" ht="14.25" customHeight="1">
      <c r="B13" s="63" t="s">
        <v>38</v>
      </c>
      <c r="C13" s="64" t="s">
        <v>39</v>
      </c>
      <c r="D13" s="46">
        <v>36</v>
      </c>
      <c r="E13" s="82">
        <v>108</v>
      </c>
      <c r="F13" s="83">
        <f>D13*E13</f>
        <v>3888</v>
      </c>
      <c r="G13" s="67">
        <v>158</v>
      </c>
      <c r="H13" s="68">
        <f>F13*G13</f>
        <v>614304</v>
      </c>
      <c r="I13" s="68">
        <f>H13*0.1</f>
        <v>61430.400000000001</v>
      </c>
      <c r="J13" s="68">
        <f>F13*M13</f>
        <v>30715.200000000001</v>
      </c>
      <c r="K13" s="68">
        <f>J13*10%</f>
        <v>3071.5200000000004</v>
      </c>
      <c r="L13" s="68">
        <f>F13*N13</f>
        <v>0</v>
      </c>
      <c r="M13" s="67">
        <v>7.9</v>
      </c>
      <c r="N13" s="67">
        <v>0</v>
      </c>
      <c r="O13" s="68">
        <f>H13+I13-J13-K13-L13</f>
        <v>641947.68000000005</v>
      </c>
      <c r="P13" s="67">
        <v>165.11</v>
      </c>
      <c r="Q13" s="69" t="s">
        <v>41</v>
      </c>
      <c r="R13" s="67" t="s">
        <v>40</v>
      </c>
      <c r="S13" s="70">
        <v>6</v>
      </c>
      <c r="T13" s="71"/>
      <c r="U13" s="72"/>
    </row>
    <row r="14" spans="2:24" ht="14.25" customHeight="1" thickBot="1">
      <c r="B14" s="63" t="s">
        <v>42</v>
      </c>
      <c r="C14" s="64" t="s">
        <v>43</v>
      </c>
      <c r="D14" s="46">
        <v>36</v>
      </c>
      <c r="E14" s="82">
        <v>324</v>
      </c>
      <c r="F14" s="83">
        <f>D14*E14</f>
        <v>11664</v>
      </c>
      <c r="G14" s="67">
        <v>158</v>
      </c>
      <c r="H14" s="68">
        <f>F14*G14</f>
        <v>1842912</v>
      </c>
      <c r="I14" s="68">
        <f>H14*0.1</f>
        <v>184291.20000000001</v>
      </c>
      <c r="J14" s="68">
        <f>F14*M14</f>
        <v>92145.600000000006</v>
      </c>
      <c r="K14" s="68">
        <f>J14*10%</f>
        <v>9214.5600000000013</v>
      </c>
      <c r="L14" s="68">
        <f>F14*N14</f>
        <v>0</v>
      </c>
      <c r="M14" s="67">
        <v>7.9</v>
      </c>
      <c r="N14" s="67">
        <v>0</v>
      </c>
      <c r="O14" s="68">
        <f>H14+I14-J14-K14-L14</f>
        <v>1925843.0399999998</v>
      </c>
      <c r="P14" s="67">
        <v>165.11</v>
      </c>
      <c r="Q14" s="69" t="s">
        <v>41</v>
      </c>
      <c r="R14" s="67" t="s">
        <v>40</v>
      </c>
      <c r="S14" s="70">
        <v>6</v>
      </c>
      <c r="T14" s="71"/>
      <c r="U14" s="72"/>
    </row>
    <row r="15" spans="2:24" s="81" customFormat="1" ht="21" thickBot="1">
      <c r="B15" s="73"/>
      <c r="C15" s="74" t="s">
        <v>37</v>
      </c>
      <c r="D15" s="74"/>
      <c r="E15" s="75"/>
      <c r="F15" s="76">
        <f>SUM(F13:F14)</f>
        <v>15552</v>
      </c>
      <c r="G15" s="76"/>
      <c r="H15" s="77">
        <f t="shared" ref="H15:O15" si="2">SUM(H13:H14)</f>
        <v>2457216</v>
      </c>
      <c r="I15" s="77">
        <f t="shared" si="2"/>
        <v>245721.60000000001</v>
      </c>
      <c r="J15" s="77">
        <f t="shared" si="2"/>
        <v>122860.8</v>
      </c>
      <c r="K15" s="77">
        <f t="shared" si="2"/>
        <v>12286.080000000002</v>
      </c>
      <c r="L15" s="77">
        <f t="shared" si="2"/>
        <v>0</v>
      </c>
      <c r="M15" s="77">
        <v>15.8</v>
      </c>
      <c r="N15" s="77">
        <v>0</v>
      </c>
      <c r="O15" s="77">
        <f t="shared" si="2"/>
        <v>2567790.7199999997</v>
      </c>
      <c r="P15" s="78"/>
      <c r="Q15" s="78"/>
      <c r="R15" s="74"/>
      <c r="S15" s="79"/>
      <c r="T15" s="80"/>
    </row>
    <row r="16" spans="2:24" ht="14.25" customHeight="1">
      <c r="B16" s="63" t="s">
        <v>38</v>
      </c>
      <c r="C16" s="64" t="s">
        <v>39</v>
      </c>
      <c r="D16" s="46">
        <v>36</v>
      </c>
      <c r="E16" s="82">
        <v>756</v>
      </c>
      <c r="F16" s="83">
        <f>D16*E16</f>
        <v>27216</v>
      </c>
      <c r="G16" s="67">
        <v>158</v>
      </c>
      <c r="H16" s="68">
        <f>F16*G16</f>
        <v>4300128</v>
      </c>
      <c r="I16" s="68">
        <f>H16*0.1</f>
        <v>430012.80000000005</v>
      </c>
      <c r="J16" s="68">
        <f>F16*M16</f>
        <v>215006.40000000002</v>
      </c>
      <c r="K16" s="68">
        <f>J16*10%</f>
        <v>21500.640000000003</v>
      </c>
      <c r="L16" s="68">
        <f>F16*N16</f>
        <v>0</v>
      </c>
      <c r="M16" s="67">
        <v>7.9</v>
      </c>
      <c r="N16" s="67">
        <v>0</v>
      </c>
      <c r="O16" s="68">
        <f>H16+I16-J16-K16-L16</f>
        <v>4493633.76</v>
      </c>
      <c r="P16" s="67">
        <v>165.11</v>
      </c>
      <c r="Q16" s="69" t="s">
        <v>350</v>
      </c>
      <c r="R16" s="67" t="s">
        <v>40</v>
      </c>
      <c r="S16" s="70">
        <v>8</v>
      </c>
      <c r="T16" s="71"/>
      <c r="U16" s="72"/>
    </row>
    <row r="17" spans="2:21" ht="18" customHeight="1" thickBot="1">
      <c r="B17" s="63" t="s">
        <v>42</v>
      </c>
      <c r="C17" s="64" t="s">
        <v>43</v>
      </c>
      <c r="D17" s="46">
        <v>36</v>
      </c>
      <c r="E17" s="82">
        <v>540</v>
      </c>
      <c r="F17" s="83">
        <f>D17*E17</f>
        <v>19440</v>
      </c>
      <c r="G17" s="67">
        <v>158</v>
      </c>
      <c r="H17" s="68">
        <f>F17*G17</f>
        <v>3071520</v>
      </c>
      <c r="I17" s="68">
        <f>H17*0.1</f>
        <v>307152</v>
      </c>
      <c r="J17" s="68">
        <f>F17*M17</f>
        <v>153576</v>
      </c>
      <c r="K17" s="68">
        <f>J17*10%</f>
        <v>15357.6</v>
      </c>
      <c r="L17" s="68">
        <f>F17*N17</f>
        <v>0</v>
      </c>
      <c r="M17" s="67">
        <v>7.9</v>
      </c>
      <c r="N17" s="67">
        <v>0</v>
      </c>
      <c r="O17" s="68">
        <f>H17+I17-J17-K17-L17</f>
        <v>3209738.4</v>
      </c>
      <c r="P17" s="67">
        <v>165.11</v>
      </c>
      <c r="Q17" s="69" t="s">
        <v>350</v>
      </c>
      <c r="R17" s="67" t="s">
        <v>40</v>
      </c>
      <c r="S17" s="70">
        <v>8</v>
      </c>
      <c r="T17" s="71"/>
      <c r="U17" s="72"/>
    </row>
    <row r="18" spans="2:21" s="81" customFormat="1" ht="18" customHeight="1" thickBot="1">
      <c r="B18" s="73"/>
      <c r="C18" s="74" t="s">
        <v>37</v>
      </c>
      <c r="D18" s="74"/>
      <c r="E18" s="75"/>
      <c r="F18" s="76">
        <f>SUM(F16:F17)</f>
        <v>46656</v>
      </c>
      <c r="G18" s="76"/>
      <c r="H18" s="77">
        <f t="shared" ref="H18:O18" si="3">SUM(H16:H17)</f>
        <v>7371648</v>
      </c>
      <c r="I18" s="77">
        <f t="shared" si="3"/>
        <v>737164.80000000005</v>
      </c>
      <c r="J18" s="77">
        <f t="shared" si="3"/>
        <v>368582.40000000002</v>
      </c>
      <c r="K18" s="77">
        <f t="shared" si="3"/>
        <v>36858.240000000005</v>
      </c>
      <c r="L18" s="77">
        <f t="shared" si="3"/>
        <v>0</v>
      </c>
      <c r="M18" s="77">
        <v>15.8</v>
      </c>
      <c r="N18" s="77">
        <v>0</v>
      </c>
      <c r="O18" s="77">
        <f t="shared" si="3"/>
        <v>7703372.1600000001</v>
      </c>
      <c r="P18" s="78"/>
      <c r="Q18" s="78"/>
      <c r="R18" s="74"/>
      <c r="S18" s="79"/>
      <c r="T18" s="80"/>
    </row>
    <row r="19" spans="2:21" ht="18" customHeight="1" thickBot="1">
      <c r="B19" s="63" t="s">
        <v>44</v>
      </c>
      <c r="C19" s="64" t="s">
        <v>45</v>
      </c>
      <c r="D19" s="46">
        <v>6</v>
      </c>
      <c r="E19" s="82">
        <v>1600</v>
      </c>
      <c r="F19" s="83">
        <f>D19*E19</f>
        <v>9600</v>
      </c>
      <c r="G19" s="67">
        <v>263</v>
      </c>
      <c r="H19" s="68">
        <f>F19*G19</f>
        <v>2524800</v>
      </c>
      <c r="I19" s="68">
        <f>H19*0.1</f>
        <v>252480</v>
      </c>
      <c r="J19" s="68">
        <f>F19*M19</f>
        <v>126240</v>
      </c>
      <c r="K19" s="68">
        <f>J19*10%</f>
        <v>12624</v>
      </c>
      <c r="L19" s="68">
        <f>F19*N19</f>
        <v>102816.00000000001</v>
      </c>
      <c r="M19" s="67">
        <v>13.15</v>
      </c>
      <c r="N19" s="67">
        <v>10.71</v>
      </c>
      <c r="O19" s="68">
        <f>H19+I19-J19-K19-L19</f>
        <v>2535600</v>
      </c>
      <c r="P19" s="67">
        <v>264.12499999999994</v>
      </c>
      <c r="Q19" s="69" t="s">
        <v>351</v>
      </c>
      <c r="R19" s="67" t="s">
        <v>40</v>
      </c>
      <c r="S19" s="70">
        <v>8</v>
      </c>
      <c r="T19" s="71"/>
      <c r="U19" s="72"/>
    </row>
    <row r="20" spans="2:21" s="81" customFormat="1" ht="18" customHeight="1" thickBot="1">
      <c r="B20" s="73"/>
      <c r="C20" s="74" t="s">
        <v>37</v>
      </c>
      <c r="D20" s="74"/>
      <c r="E20" s="75"/>
      <c r="F20" s="76">
        <f>SUM(F19)</f>
        <v>9600</v>
      </c>
      <c r="G20" s="76"/>
      <c r="H20" s="77">
        <f t="shared" ref="H20:O20" si="4">SUM(H19)</f>
        <v>2524800</v>
      </c>
      <c r="I20" s="77">
        <f t="shared" si="4"/>
        <v>252480</v>
      </c>
      <c r="J20" s="77">
        <f t="shared" si="4"/>
        <v>126240</v>
      </c>
      <c r="K20" s="77">
        <f t="shared" si="4"/>
        <v>12624</v>
      </c>
      <c r="L20" s="77">
        <f t="shared" si="4"/>
        <v>102816.00000000001</v>
      </c>
      <c r="M20" s="77">
        <v>13.15</v>
      </c>
      <c r="N20" s="77">
        <v>10.71</v>
      </c>
      <c r="O20" s="77">
        <f t="shared" si="4"/>
        <v>2535600</v>
      </c>
      <c r="P20" s="78"/>
      <c r="Q20" s="78"/>
      <c r="R20" s="74"/>
      <c r="S20" s="79"/>
      <c r="T20" s="80"/>
    </row>
    <row r="21" spans="2:21" ht="18" customHeight="1" thickBot="1">
      <c r="B21" s="63" t="s">
        <v>46</v>
      </c>
      <c r="C21" s="64" t="s">
        <v>47</v>
      </c>
      <c r="D21" s="46">
        <v>24</v>
      </c>
      <c r="E21" s="82">
        <v>280</v>
      </c>
      <c r="F21" s="83">
        <f>D21*E21</f>
        <v>6720</v>
      </c>
      <c r="G21" s="67">
        <v>458</v>
      </c>
      <c r="H21" s="68">
        <f>F21*G21</f>
        <v>3077760</v>
      </c>
      <c r="I21" s="68">
        <f>H21*0.1</f>
        <v>307776</v>
      </c>
      <c r="J21" s="68">
        <f>F21*M21</f>
        <v>153888</v>
      </c>
      <c r="K21" s="68">
        <f>J21*10%</f>
        <v>15388.800000000001</v>
      </c>
      <c r="L21" s="68">
        <f>F21*N21</f>
        <v>29904</v>
      </c>
      <c r="M21" s="67">
        <v>22.900000000000002</v>
      </c>
      <c r="N21" s="67">
        <v>4.45</v>
      </c>
      <c r="O21" s="68">
        <f>H21+I21-J21-K21-L21</f>
        <v>3186355.2</v>
      </c>
      <c r="P21" s="67">
        <v>474.16000000000008</v>
      </c>
      <c r="Q21" s="69" t="s">
        <v>41</v>
      </c>
      <c r="R21" s="67" t="s">
        <v>40</v>
      </c>
      <c r="S21" s="70">
        <v>12</v>
      </c>
      <c r="T21" s="71"/>
      <c r="U21" s="72"/>
    </row>
    <row r="22" spans="2:21" s="81" customFormat="1" ht="18" customHeight="1" thickBot="1">
      <c r="B22" s="73"/>
      <c r="C22" s="74" t="s">
        <v>37</v>
      </c>
      <c r="D22" s="74"/>
      <c r="E22" s="75"/>
      <c r="F22" s="76">
        <f>SUM(F21)</f>
        <v>6720</v>
      </c>
      <c r="G22" s="76"/>
      <c r="H22" s="77">
        <f t="shared" ref="H22:O22" si="5">SUM(H21)</f>
        <v>3077760</v>
      </c>
      <c r="I22" s="77">
        <f t="shared" si="5"/>
        <v>307776</v>
      </c>
      <c r="J22" s="77">
        <f t="shared" si="5"/>
        <v>153888</v>
      </c>
      <c r="K22" s="77">
        <f t="shared" si="5"/>
        <v>15388.800000000001</v>
      </c>
      <c r="L22" s="77">
        <f t="shared" si="5"/>
        <v>29904</v>
      </c>
      <c r="M22" s="77">
        <v>22.900000000000002</v>
      </c>
      <c r="N22" s="77">
        <v>4.45</v>
      </c>
      <c r="O22" s="77">
        <f t="shared" si="5"/>
        <v>3186355.2</v>
      </c>
      <c r="P22" s="78"/>
      <c r="Q22" s="78"/>
      <c r="R22" s="74"/>
      <c r="S22" s="79"/>
      <c r="T22" s="80"/>
    </row>
    <row r="23" spans="2:21" ht="18" customHeight="1" thickBot="1">
      <c r="B23" s="63" t="s">
        <v>46</v>
      </c>
      <c r="C23" s="64" t="s">
        <v>47</v>
      </c>
      <c r="D23" s="46">
        <v>24</v>
      </c>
      <c r="E23" s="82">
        <v>220</v>
      </c>
      <c r="F23" s="83">
        <f>D23*E23</f>
        <v>5280</v>
      </c>
      <c r="G23" s="67">
        <v>458</v>
      </c>
      <c r="H23" s="68">
        <f>F23*G23</f>
        <v>2418240</v>
      </c>
      <c r="I23" s="68">
        <f>H23*0.1</f>
        <v>241824</v>
      </c>
      <c r="J23" s="68">
        <f>F23*M23</f>
        <v>120912.00000000001</v>
      </c>
      <c r="K23" s="68">
        <f>J23*10%</f>
        <v>12091.200000000003</v>
      </c>
      <c r="L23" s="68">
        <f>F23*N23</f>
        <v>23496</v>
      </c>
      <c r="M23" s="67">
        <v>22.900000000000002</v>
      </c>
      <c r="N23" s="67">
        <v>4.45</v>
      </c>
      <c r="O23" s="68">
        <f>H23+I23-J23-K23-L23</f>
        <v>2503564.7999999998</v>
      </c>
      <c r="P23" s="67">
        <v>474.16000000000008</v>
      </c>
      <c r="Q23" s="69" t="s">
        <v>48</v>
      </c>
      <c r="R23" s="67" t="s">
        <v>40</v>
      </c>
      <c r="S23" s="70">
        <v>12</v>
      </c>
      <c r="T23" s="71"/>
      <c r="U23" s="72"/>
    </row>
    <row r="24" spans="2:21" s="81" customFormat="1" ht="18" customHeight="1" thickBot="1">
      <c r="B24" s="73"/>
      <c r="C24" s="74" t="s">
        <v>37</v>
      </c>
      <c r="D24" s="74"/>
      <c r="E24" s="75"/>
      <c r="F24" s="76">
        <f>SUM(F23)</f>
        <v>5280</v>
      </c>
      <c r="G24" s="76"/>
      <c r="H24" s="77">
        <f>SUM(H23)</f>
        <v>2418240</v>
      </c>
      <c r="I24" s="77">
        <f>SUM(I23)</f>
        <v>241824</v>
      </c>
      <c r="J24" s="77">
        <f>SUM(J23)</f>
        <v>120912.00000000001</v>
      </c>
      <c r="K24" s="77">
        <f>SUM(K23)</f>
        <v>12091.200000000003</v>
      </c>
      <c r="L24" s="77">
        <f>SUM(L23)</f>
        <v>23496</v>
      </c>
      <c r="M24" s="77">
        <v>22.900000000000002</v>
      </c>
      <c r="N24" s="77">
        <v>4.45</v>
      </c>
      <c r="O24" s="77">
        <f>SUM(O23)</f>
        <v>2503564.7999999998</v>
      </c>
      <c r="P24" s="78"/>
      <c r="Q24" s="78"/>
      <c r="R24" s="74"/>
      <c r="S24" s="79"/>
      <c r="T24" s="80"/>
    </row>
    <row r="25" spans="2:21" ht="18" customHeight="1" thickBot="1">
      <c r="B25" s="63" t="s">
        <v>46</v>
      </c>
      <c r="C25" s="64" t="s">
        <v>47</v>
      </c>
      <c r="D25" s="46">
        <v>24</v>
      </c>
      <c r="E25" s="82">
        <v>520</v>
      </c>
      <c r="F25" s="83">
        <f>D25*E25</f>
        <v>12480</v>
      </c>
      <c r="G25" s="67">
        <v>458</v>
      </c>
      <c r="H25" s="68">
        <f>F25*G25</f>
        <v>5715840</v>
      </c>
      <c r="I25" s="68">
        <f>H25*0.1</f>
        <v>571584</v>
      </c>
      <c r="J25" s="68">
        <f>F25*M25</f>
        <v>285792</v>
      </c>
      <c r="K25" s="68">
        <f>J25*10%</f>
        <v>28579.200000000001</v>
      </c>
      <c r="L25" s="68">
        <f>F25*N25</f>
        <v>55536</v>
      </c>
      <c r="M25" s="67">
        <v>22.900000000000002</v>
      </c>
      <c r="N25" s="67">
        <v>4.45</v>
      </c>
      <c r="O25" s="68">
        <f>H25+I25-J25-K25-L25</f>
        <v>5917516.7999999998</v>
      </c>
      <c r="P25" s="67">
        <v>474.16000000000008</v>
      </c>
      <c r="Q25" s="69" t="s">
        <v>351</v>
      </c>
      <c r="R25" s="67" t="s">
        <v>40</v>
      </c>
      <c r="S25" s="70">
        <v>13</v>
      </c>
      <c r="T25" s="71"/>
      <c r="U25" s="72"/>
    </row>
    <row r="26" spans="2:21" s="81" customFormat="1" ht="18" customHeight="1" thickBot="1">
      <c r="B26" s="73"/>
      <c r="C26" s="74" t="s">
        <v>37</v>
      </c>
      <c r="D26" s="74"/>
      <c r="E26" s="75"/>
      <c r="F26" s="76">
        <f>SUM(F25)</f>
        <v>12480</v>
      </c>
      <c r="G26" s="76"/>
      <c r="H26" s="77">
        <f>SUM(H25)</f>
        <v>5715840</v>
      </c>
      <c r="I26" s="77">
        <f>SUM(I25)</f>
        <v>571584</v>
      </c>
      <c r="J26" s="77">
        <f>SUM(J25)</f>
        <v>285792</v>
      </c>
      <c r="K26" s="77">
        <f>SUM(K25)</f>
        <v>28579.200000000001</v>
      </c>
      <c r="L26" s="77">
        <f>SUM(L25)</f>
        <v>55536</v>
      </c>
      <c r="M26" s="77">
        <v>22.900000000000002</v>
      </c>
      <c r="N26" s="77">
        <v>4.45</v>
      </c>
      <c r="O26" s="77">
        <f>SUM(O25)</f>
        <v>5917516.7999999998</v>
      </c>
      <c r="P26" s="78"/>
      <c r="Q26" s="78"/>
      <c r="R26" s="74"/>
      <c r="S26" s="79"/>
      <c r="T26" s="80"/>
    </row>
    <row r="27" spans="2:21" ht="18" customHeight="1" thickBot="1">
      <c r="B27" s="63" t="s">
        <v>46</v>
      </c>
      <c r="C27" s="64" t="s">
        <v>47</v>
      </c>
      <c r="D27" s="46">
        <v>24</v>
      </c>
      <c r="E27" s="82">
        <v>300</v>
      </c>
      <c r="F27" s="83">
        <f>D27*E27</f>
        <v>7200</v>
      </c>
      <c r="G27" s="67">
        <v>458</v>
      </c>
      <c r="H27" s="68">
        <f>F27*G27</f>
        <v>3297600</v>
      </c>
      <c r="I27" s="68">
        <f>H27*0.1</f>
        <v>329760</v>
      </c>
      <c r="J27" s="68">
        <f>F27*M27</f>
        <v>164880.00000000003</v>
      </c>
      <c r="K27" s="68">
        <f>J27*10%</f>
        <v>16488.000000000004</v>
      </c>
      <c r="L27" s="68">
        <f>F27*N27</f>
        <v>32040</v>
      </c>
      <c r="M27" s="67">
        <v>22.900000000000002</v>
      </c>
      <c r="N27" s="67">
        <v>4.45</v>
      </c>
      <c r="O27" s="68">
        <f>H27+I27-J27-K27-L27</f>
        <v>3413952</v>
      </c>
      <c r="P27" s="67">
        <v>474.16000000000008</v>
      </c>
      <c r="Q27" s="69" t="s">
        <v>352</v>
      </c>
      <c r="R27" s="67" t="s">
        <v>40</v>
      </c>
      <c r="S27" s="70">
        <v>14</v>
      </c>
      <c r="T27" s="71"/>
      <c r="U27" s="72"/>
    </row>
    <row r="28" spans="2:21" s="81" customFormat="1" ht="18" customHeight="1" thickBot="1">
      <c r="B28" s="73"/>
      <c r="C28" s="74" t="s">
        <v>37</v>
      </c>
      <c r="D28" s="74"/>
      <c r="E28" s="75"/>
      <c r="F28" s="76">
        <f>SUM(F27)</f>
        <v>7200</v>
      </c>
      <c r="G28" s="76"/>
      <c r="H28" s="77">
        <f>SUM(H27)</f>
        <v>3297600</v>
      </c>
      <c r="I28" s="77">
        <f>SUM(I27)</f>
        <v>329760</v>
      </c>
      <c r="J28" s="77">
        <f>SUM(J27)</f>
        <v>164880.00000000003</v>
      </c>
      <c r="K28" s="77">
        <f>SUM(K27)</f>
        <v>16488.000000000004</v>
      </c>
      <c r="L28" s="77">
        <f>SUM(L27)</f>
        <v>32040</v>
      </c>
      <c r="M28" s="77">
        <v>22.900000000000002</v>
      </c>
      <c r="N28" s="77">
        <v>4.45</v>
      </c>
      <c r="O28" s="77">
        <f>SUM(O27)</f>
        <v>3413952</v>
      </c>
      <c r="P28" s="78"/>
      <c r="Q28" s="78"/>
      <c r="R28" s="74"/>
      <c r="S28" s="79"/>
      <c r="T28" s="80"/>
    </row>
    <row r="29" spans="2:21" ht="18" customHeight="1">
      <c r="B29" s="63" t="s">
        <v>49</v>
      </c>
      <c r="C29" s="64" t="s">
        <v>50</v>
      </c>
      <c r="D29" s="46">
        <v>6</v>
      </c>
      <c r="E29" s="82">
        <v>5040</v>
      </c>
      <c r="F29" s="83">
        <f>D29*E29</f>
        <v>30240</v>
      </c>
      <c r="G29" s="67">
        <v>0</v>
      </c>
      <c r="H29" s="68">
        <v>61773804.654545456</v>
      </c>
      <c r="I29" s="68">
        <f>H29*0.1</f>
        <v>6177380.4654545458</v>
      </c>
      <c r="J29" s="68">
        <v>6130555.2000000002</v>
      </c>
      <c r="K29" s="68">
        <f>J29*10%</f>
        <v>613055.52</v>
      </c>
      <c r="L29" s="68">
        <v>5807894.3999999994</v>
      </c>
      <c r="M29" s="67">
        <v>0</v>
      </c>
      <c r="N29" s="67">
        <v>0</v>
      </c>
      <c r="O29" s="68">
        <f>H29+I29-J29-K29-L29</f>
        <v>55399680</v>
      </c>
      <c r="P29" s="67">
        <v>1832</v>
      </c>
      <c r="Q29" s="69" t="s">
        <v>51</v>
      </c>
      <c r="R29" s="67" t="s">
        <v>353</v>
      </c>
      <c r="S29" s="70">
        <v>29</v>
      </c>
      <c r="T29" s="71"/>
      <c r="U29" s="72"/>
    </row>
    <row r="30" spans="2:21" ht="18" customHeight="1">
      <c r="B30" s="63" t="s">
        <v>49</v>
      </c>
      <c r="C30" s="64" t="s">
        <v>50</v>
      </c>
      <c r="D30" s="46">
        <v>6</v>
      </c>
      <c r="E30" s="82">
        <v>2016</v>
      </c>
      <c r="F30" s="83">
        <f>D30*E30</f>
        <v>12096</v>
      </c>
      <c r="G30" s="67">
        <v>0</v>
      </c>
      <c r="H30" s="68">
        <v>24709521.861818179</v>
      </c>
      <c r="I30" s="68">
        <f>H30*0.1</f>
        <v>2470952.1861818181</v>
      </c>
      <c r="J30" s="68">
        <v>2452222.08</v>
      </c>
      <c r="K30" s="68">
        <f>J30*10%</f>
        <v>245222.20800000001</v>
      </c>
      <c r="L30" s="68">
        <v>2323157.7600000002</v>
      </c>
      <c r="M30" s="67">
        <v>0</v>
      </c>
      <c r="N30" s="67">
        <v>0</v>
      </c>
      <c r="O30" s="68">
        <f>H30+I30-J30-K30-L30</f>
        <v>22159871.999999993</v>
      </c>
      <c r="P30" s="67">
        <v>1831.9999999999993</v>
      </c>
      <c r="Q30" s="69" t="s">
        <v>52</v>
      </c>
      <c r="R30" s="67" t="s">
        <v>353</v>
      </c>
      <c r="S30" s="70">
        <v>29</v>
      </c>
      <c r="T30" s="71"/>
      <c r="U30" s="72"/>
    </row>
    <row r="31" spans="2:21" ht="18" customHeight="1">
      <c r="B31" s="63" t="s">
        <v>49</v>
      </c>
      <c r="C31" s="64" t="s">
        <v>50</v>
      </c>
      <c r="D31" s="46">
        <v>6</v>
      </c>
      <c r="E31" s="82">
        <v>3024</v>
      </c>
      <c r="F31" s="83">
        <f>D31*E31</f>
        <v>18144</v>
      </c>
      <c r="G31" s="67">
        <v>0</v>
      </c>
      <c r="H31" s="68">
        <v>37064282.792727269</v>
      </c>
      <c r="I31" s="68">
        <f>H31*0.1</f>
        <v>3706428.2792727272</v>
      </c>
      <c r="J31" s="68">
        <v>3678333.12</v>
      </c>
      <c r="K31" s="68">
        <f>J31*10%</f>
        <v>367833.31200000003</v>
      </c>
      <c r="L31" s="68">
        <v>3484736.64</v>
      </c>
      <c r="M31" s="67">
        <v>0</v>
      </c>
      <c r="N31" s="67">
        <v>0</v>
      </c>
      <c r="O31" s="68">
        <f>H31+I31-J31-K31-L31</f>
        <v>33239808</v>
      </c>
      <c r="P31" s="67">
        <v>1832</v>
      </c>
      <c r="Q31" s="69" t="s">
        <v>53</v>
      </c>
      <c r="R31" s="67" t="s">
        <v>353</v>
      </c>
      <c r="S31" s="70">
        <v>29</v>
      </c>
      <c r="T31" s="71"/>
      <c r="U31" s="72"/>
    </row>
    <row r="32" spans="2:21" ht="18" customHeight="1">
      <c r="B32" s="63" t="s">
        <v>49</v>
      </c>
      <c r="C32" s="64" t="s">
        <v>50</v>
      </c>
      <c r="D32" s="46">
        <v>6</v>
      </c>
      <c r="E32" s="82">
        <v>2016</v>
      </c>
      <c r="F32" s="83">
        <f>D32*E32</f>
        <v>12096</v>
      </c>
      <c r="G32" s="67">
        <v>0</v>
      </c>
      <c r="H32" s="68">
        <v>24709521.861818179</v>
      </c>
      <c r="I32" s="68">
        <f>H32*0.1</f>
        <v>2470952.1861818181</v>
      </c>
      <c r="J32" s="68">
        <v>2452222.08</v>
      </c>
      <c r="K32" s="68">
        <f>J32*10%</f>
        <v>245222.20800000001</v>
      </c>
      <c r="L32" s="68">
        <v>2323157.7600000002</v>
      </c>
      <c r="M32" s="67">
        <v>0</v>
      </c>
      <c r="N32" s="67">
        <v>0</v>
      </c>
      <c r="O32" s="68">
        <f>H32+I32-J32-K32-L32</f>
        <v>22159871.999999993</v>
      </c>
      <c r="P32" s="67">
        <v>1831.9999999999993</v>
      </c>
      <c r="Q32" s="69" t="s">
        <v>54</v>
      </c>
      <c r="R32" s="67" t="s">
        <v>353</v>
      </c>
      <c r="S32" s="70">
        <v>29</v>
      </c>
      <c r="T32" s="71"/>
      <c r="U32" s="72"/>
    </row>
    <row r="33" spans="2:21" ht="18" customHeight="1" thickBot="1">
      <c r="B33" s="63" t="s">
        <v>49</v>
      </c>
      <c r="C33" s="64" t="s">
        <v>50</v>
      </c>
      <c r="D33" s="46">
        <v>6</v>
      </c>
      <c r="E33" s="82">
        <v>1008</v>
      </c>
      <c r="F33" s="83">
        <f>D33*E33</f>
        <v>6048</v>
      </c>
      <c r="G33" s="67">
        <v>0</v>
      </c>
      <c r="H33" s="68">
        <v>12354760.93090909</v>
      </c>
      <c r="I33" s="68">
        <f>H33*0.1</f>
        <v>1235476.0930909091</v>
      </c>
      <c r="J33" s="68">
        <v>1226111.04</v>
      </c>
      <c r="K33" s="68">
        <f>J33*10%</f>
        <v>122611.10400000001</v>
      </c>
      <c r="L33" s="68">
        <v>1161578.8800000001</v>
      </c>
      <c r="M33" s="67">
        <v>0</v>
      </c>
      <c r="N33" s="67">
        <v>0</v>
      </c>
      <c r="O33" s="68">
        <f>H33+I33-J33-K33-L33</f>
        <v>11079935.999999996</v>
      </c>
      <c r="P33" s="67">
        <v>1831.9999999999993</v>
      </c>
      <c r="Q33" s="69" t="s">
        <v>55</v>
      </c>
      <c r="R33" s="67" t="s">
        <v>353</v>
      </c>
      <c r="S33" s="70">
        <v>29</v>
      </c>
      <c r="T33" s="71"/>
      <c r="U33" s="72"/>
    </row>
    <row r="34" spans="2:21" s="81" customFormat="1" ht="18" customHeight="1" thickBot="1">
      <c r="B34" s="73"/>
      <c r="C34" s="74" t="s">
        <v>37</v>
      </c>
      <c r="D34" s="74"/>
      <c r="E34" s="75"/>
      <c r="F34" s="76">
        <f>SUM(F29:F33)</f>
        <v>78624</v>
      </c>
      <c r="G34" s="76">
        <v>0</v>
      </c>
      <c r="H34" s="77">
        <f t="shared" ref="H34:O34" si="6">SUM(H29:H33)</f>
        <v>160611892.1018182</v>
      </c>
      <c r="I34" s="77">
        <f t="shared" si="6"/>
        <v>16061189.210181819</v>
      </c>
      <c r="J34" s="77">
        <f t="shared" si="6"/>
        <v>15939443.520000003</v>
      </c>
      <c r="K34" s="77">
        <f t="shared" si="6"/>
        <v>1593944.3520000002</v>
      </c>
      <c r="L34" s="77">
        <f t="shared" si="6"/>
        <v>15100525.440000001</v>
      </c>
      <c r="M34" s="77">
        <v>0</v>
      </c>
      <c r="N34" s="77">
        <v>0</v>
      </c>
      <c r="O34" s="77">
        <f t="shared" si="6"/>
        <v>144039168</v>
      </c>
      <c r="P34" s="78"/>
      <c r="Q34" s="78"/>
      <c r="R34" s="74"/>
      <c r="S34" s="79"/>
      <c r="T34" s="80"/>
    </row>
    <row r="35" spans="2:21" ht="18" customHeight="1">
      <c r="B35" s="63" t="s">
        <v>44</v>
      </c>
      <c r="C35" s="64" t="s">
        <v>45</v>
      </c>
      <c r="D35" s="46">
        <v>6</v>
      </c>
      <c r="E35" s="82">
        <v>800</v>
      </c>
      <c r="F35" s="83">
        <f>D35*E35</f>
        <v>4800</v>
      </c>
      <c r="G35" s="67">
        <v>263</v>
      </c>
      <c r="H35" s="68">
        <f>F35*G35</f>
        <v>1262400</v>
      </c>
      <c r="I35" s="68">
        <f>H35*0.1</f>
        <v>126240</v>
      </c>
      <c r="J35" s="68">
        <f>F35*M35</f>
        <v>63120</v>
      </c>
      <c r="K35" s="68">
        <f>J35*10%</f>
        <v>6312</v>
      </c>
      <c r="L35" s="68">
        <f>F35*N35</f>
        <v>51408.000000000007</v>
      </c>
      <c r="M35" s="67">
        <v>13.15</v>
      </c>
      <c r="N35" s="67">
        <v>10.71</v>
      </c>
      <c r="O35" s="68">
        <f>H35+I35-J35-K35-L35</f>
        <v>1267800</v>
      </c>
      <c r="P35" s="67">
        <v>264.12499999999994</v>
      </c>
      <c r="Q35" s="69" t="s">
        <v>354</v>
      </c>
      <c r="R35" s="67" t="s">
        <v>40</v>
      </c>
      <c r="S35" s="70">
        <v>30</v>
      </c>
      <c r="T35" s="84" t="s">
        <v>355</v>
      </c>
      <c r="U35" s="72"/>
    </row>
    <row r="36" spans="2:21" ht="21" thickBot="1">
      <c r="B36" s="63" t="s">
        <v>259</v>
      </c>
      <c r="C36" s="64" t="s">
        <v>115</v>
      </c>
      <c r="D36" s="46">
        <v>12</v>
      </c>
      <c r="E36" s="82">
        <v>352</v>
      </c>
      <c r="F36" s="83">
        <f>D36*E36</f>
        <v>4224</v>
      </c>
      <c r="G36" s="67">
        <v>752</v>
      </c>
      <c r="H36" s="68">
        <f>F36*G36</f>
        <v>3176448</v>
      </c>
      <c r="I36" s="68">
        <f>H36*0.1</f>
        <v>317644.80000000005</v>
      </c>
      <c r="J36" s="68">
        <f>F36*M36</f>
        <v>158822.39999999999</v>
      </c>
      <c r="K36" s="68">
        <f>J36*10%</f>
        <v>15882.24</v>
      </c>
      <c r="L36" s="68">
        <f>F36*N36</f>
        <v>129507.84</v>
      </c>
      <c r="M36" s="67">
        <v>37.6</v>
      </c>
      <c r="N36" s="67">
        <v>30.66</v>
      </c>
      <c r="O36" s="68">
        <f>H36+I36-J36-K36-L36</f>
        <v>3189880.32</v>
      </c>
      <c r="P36" s="67">
        <v>755.17999999999984</v>
      </c>
      <c r="Q36" s="69" t="s">
        <v>354</v>
      </c>
      <c r="R36" s="67" t="s">
        <v>40</v>
      </c>
      <c r="S36" s="70">
        <v>30</v>
      </c>
      <c r="T36" s="84"/>
      <c r="U36" s="72"/>
    </row>
    <row r="37" spans="2:21" s="81" customFormat="1" ht="21" thickBot="1">
      <c r="B37" s="73"/>
      <c r="C37" s="74" t="s">
        <v>37</v>
      </c>
      <c r="D37" s="74"/>
      <c r="E37" s="75"/>
      <c r="F37" s="76">
        <f>SUM(F35:F36)</f>
        <v>9024</v>
      </c>
      <c r="G37" s="76">
        <v>1015</v>
      </c>
      <c r="H37" s="77">
        <f t="shared" ref="H37:O37" si="7">SUM(H35:H36)</f>
        <v>4438848</v>
      </c>
      <c r="I37" s="77">
        <f t="shared" si="7"/>
        <v>443884.80000000005</v>
      </c>
      <c r="J37" s="77">
        <f t="shared" si="7"/>
        <v>221942.39999999999</v>
      </c>
      <c r="K37" s="77">
        <f t="shared" si="7"/>
        <v>22194.239999999998</v>
      </c>
      <c r="L37" s="77">
        <f t="shared" si="7"/>
        <v>180915.84</v>
      </c>
      <c r="M37" s="77">
        <v>50.75</v>
      </c>
      <c r="N37" s="77">
        <v>41.370000000000005</v>
      </c>
      <c r="O37" s="77">
        <f t="shared" si="7"/>
        <v>4457680.32</v>
      </c>
      <c r="P37" s="78"/>
      <c r="Q37" s="78"/>
      <c r="R37" s="74"/>
      <c r="S37" s="79"/>
      <c r="T37" s="80"/>
    </row>
    <row r="38" spans="2:21" ht="20.25">
      <c r="B38" s="63" t="s">
        <v>259</v>
      </c>
      <c r="C38" s="64" t="s">
        <v>115</v>
      </c>
      <c r="D38" s="46">
        <v>12</v>
      </c>
      <c r="E38" s="82">
        <v>352</v>
      </c>
      <c r="F38" s="83">
        <f>D38*E38</f>
        <v>4224</v>
      </c>
      <c r="G38" s="67">
        <v>752</v>
      </c>
      <c r="H38" s="68">
        <f>F38*G38</f>
        <v>3176448</v>
      </c>
      <c r="I38" s="68">
        <f>H38*0.1</f>
        <v>317644.80000000005</v>
      </c>
      <c r="J38" s="68">
        <f>F38*M38</f>
        <v>158822.39999999999</v>
      </c>
      <c r="K38" s="68">
        <f>J38*10%</f>
        <v>15882.24</v>
      </c>
      <c r="L38" s="68">
        <f>F38*N38</f>
        <v>129507.84</v>
      </c>
      <c r="M38" s="67">
        <v>37.6</v>
      </c>
      <c r="N38" s="67">
        <v>30.66</v>
      </c>
      <c r="O38" s="68">
        <f>H38+I38-J38-K38-L38</f>
        <v>3189880.32</v>
      </c>
      <c r="P38" s="67">
        <v>755.17999999999984</v>
      </c>
      <c r="Q38" s="69" t="s">
        <v>352</v>
      </c>
      <c r="R38" s="67" t="s">
        <v>40</v>
      </c>
      <c r="S38" s="70">
        <v>30</v>
      </c>
      <c r="T38" s="84"/>
      <c r="U38" s="72"/>
    </row>
    <row r="39" spans="2:21" ht="20.25">
      <c r="B39" s="63" t="s">
        <v>236</v>
      </c>
      <c r="C39" s="64" t="s">
        <v>114</v>
      </c>
      <c r="D39" s="46">
        <v>8</v>
      </c>
      <c r="E39" s="82">
        <v>500</v>
      </c>
      <c r="F39" s="83">
        <f>D39*E39</f>
        <v>4000</v>
      </c>
      <c r="G39" s="67">
        <v>2142</v>
      </c>
      <c r="H39" s="68">
        <f>F39*G39</f>
        <v>8568000</v>
      </c>
      <c r="I39" s="68">
        <f>H39*0.1</f>
        <v>856800</v>
      </c>
      <c r="J39" s="68">
        <f>F39*M39</f>
        <v>428400.00000000006</v>
      </c>
      <c r="K39" s="68">
        <f>J39*10%</f>
        <v>42840.000000000007</v>
      </c>
      <c r="L39" s="68">
        <f>F39*N39</f>
        <v>274560</v>
      </c>
      <c r="M39" s="67">
        <v>107.10000000000001</v>
      </c>
      <c r="N39" s="67">
        <v>68.64</v>
      </c>
      <c r="O39" s="68">
        <f>H39+I39-J39-K39-L39</f>
        <v>8679000</v>
      </c>
      <c r="P39" s="67">
        <v>2169.75</v>
      </c>
      <c r="Q39" s="69" t="s">
        <v>352</v>
      </c>
      <c r="R39" s="67" t="s">
        <v>40</v>
      </c>
      <c r="S39" s="70">
        <v>30</v>
      </c>
      <c r="T39" s="84" t="s">
        <v>356</v>
      </c>
      <c r="U39" s="72"/>
    </row>
    <row r="40" spans="2:21" ht="21" thickBot="1">
      <c r="B40" s="63" t="s">
        <v>189</v>
      </c>
      <c r="C40" s="64" t="s">
        <v>116</v>
      </c>
      <c r="D40" s="46">
        <v>8</v>
      </c>
      <c r="E40" s="82">
        <v>350</v>
      </c>
      <c r="F40" s="83">
        <f>D40*E40</f>
        <v>2800</v>
      </c>
      <c r="G40" s="67">
        <v>2575</v>
      </c>
      <c r="H40" s="68">
        <f>F40*G40</f>
        <v>7210000</v>
      </c>
      <c r="I40" s="68">
        <f>H40*0.1</f>
        <v>721000</v>
      </c>
      <c r="J40" s="68">
        <f>F40*M40</f>
        <v>360500</v>
      </c>
      <c r="K40" s="68">
        <f>J40*10%</f>
        <v>36050</v>
      </c>
      <c r="L40" s="68">
        <f>F40*N40</f>
        <v>210000</v>
      </c>
      <c r="M40" s="67">
        <v>128.75</v>
      </c>
      <c r="N40" s="67">
        <v>75</v>
      </c>
      <c r="O40" s="68">
        <f>H40+I40-J40-K40-L40</f>
        <v>7324450</v>
      </c>
      <c r="P40" s="67">
        <v>2615.875</v>
      </c>
      <c r="Q40" s="69" t="s">
        <v>352</v>
      </c>
      <c r="R40" s="67" t="s">
        <v>40</v>
      </c>
      <c r="S40" s="70">
        <v>30</v>
      </c>
      <c r="T40" s="84"/>
      <c r="U40" s="72"/>
    </row>
    <row r="41" spans="2:21" s="81" customFormat="1" ht="21" thickBot="1">
      <c r="B41" s="73"/>
      <c r="C41" s="74" t="s">
        <v>37</v>
      </c>
      <c r="D41" s="74"/>
      <c r="E41" s="75"/>
      <c r="F41" s="76">
        <f>SUM(F38:F40)</f>
        <v>11024</v>
      </c>
      <c r="G41" s="76">
        <v>5469</v>
      </c>
      <c r="H41" s="77">
        <f t="shared" ref="H41:O41" si="8">SUM(H38:H40)</f>
        <v>18954448</v>
      </c>
      <c r="I41" s="77">
        <f t="shared" si="8"/>
        <v>1895444.8</v>
      </c>
      <c r="J41" s="77">
        <f t="shared" si="8"/>
        <v>947722.4</v>
      </c>
      <c r="K41" s="77">
        <f t="shared" si="8"/>
        <v>94772.24</v>
      </c>
      <c r="L41" s="77">
        <f t="shared" si="8"/>
        <v>614067.84</v>
      </c>
      <c r="M41" s="77">
        <v>273.45000000000005</v>
      </c>
      <c r="N41" s="77">
        <v>174.3</v>
      </c>
      <c r="O41" s="77">
        <f t="shared" si="8"/>
        <v>19193330.32</v>
      </c>
      <c r="P41" s="78"/>
      <c r="Q41" s="78"/>
      <c r="R41" s="74"/>
      <c r="S41" s="79"/>
      <c r="T41" s="80"/>
    </row>
    <row r="42" spans="2:21" ht="21" thickBot="1">
      <c r="B42" s="63" t="s">
        <v>259</v>
      </c>
      <c r="C42" s="64" t="s">
        <v>115</v>
      </c>
      <c r="D42" s="46">
        <v>12</v>
      </c>
      <c r="E42" s="82">
        <v>352</v>
      </c>
      <c r="F42" s="83">
        <f>D42*E42</f>
        <v>4224</v>
      </c>
      <c r="G42" s="67">
        <v>752</v>
      </c>
      <c r="H42" s="68">
        <f>F42*G42</f>
        <v>3176448</v>
      </c>
      <c r="I42" s="68">
        <f>H42*0.1</f>
        <v>317644.80000000005</v>
      </c>
      <c r="J42" s="68">
        <f>F42*M42</f>
        <v>158822.39999999999</v>
      </c>
      <c r="K42" s="68">
        <f>J42*10%</f>
        <v>15882.24</v>
      </c>
      <c r="L42" s="68">
        <f>F42*N42</f>
        <v>129507.84</v>
      </c>
      <c r="M42" s="67">
        <v>37.6</v>
      </c>
      <c r="N42" s="67">
        <v>30.66</v>
      </c>
      <c r="O42" s="68">
        <f>H42+I42-J42-K42-L42</f>
        <v>3189880.32</v>
      </c>
      <c r="P42" s="67">
        <v>755.17999999999984</v>
      </c>
      <c r="Q42" s="69" t="s">
        <v>357</v>
      </c>
      <c r="R42" s="67" t="s">
        <v>40</v>
      </c>
      <c r="S42" s="70">
        <v>30</v>
      </c>
      <c r="T42" s="84"/>
      <c r="U42" s="72"/>
    </row>
    <row r="43" spans="2:21" s="81" customFormat="1" ht="21" thickBot="1">
      <c r="B43" s="73"/>
      <c r="C43" s="74" t="s">
        <v>37</v>
      </c>
      <c r="D43" s="74"/>
      <c r="E43" s="75"/>
      <c r="F43" s="76">
        <f>SUM(F42)</f>
        <v>4224</v>
      </c>
      <c r="G43" s="76"/>
      <c r="H43" s="77">
        <f t="shared" ref="H43:O43" si="9">SUM(H42)</f>
        <v>3176448</v>
      </c>
      <c r="I43" s="77">
        <f t="shared" si="9"/>
        <v>317644.80000000005</v>
      </c>
      <c r="J43" s="77">
        <f t="shared" si="9"/>
        <v>158822.39999999999</v>
      </c>
      <c r="K43" s="77">
        <f t="shared" si="9"/>
        <v>15882.24</v>
      </c>
      <c r="L43" s="77">
        <f t="shared" si="9"/>
        <v>129507.84</v>
      </c>
      <c r="M43" s="77">
        <v>37.6</v>
      </c>
      <c r="N43" s="77">
        <v>30.66</v>
      </c>
      <c r="O43" s="77">
        <f t="shared" si="9"/>
        <v>3189880.32</v>
      </c>
      <c r="P43" s="78"/>
      <c r="Q43" s="78"/>
      <c r="R43" s="74"/>
      <c r="S43" s="79"/>
      <c r="T43" s="80"/>
    </row>
    <row r="44" spans="2:21" ht="20.25">
      <c r="B44" s="63" t="s">
        <v>259</v>
      </c>
      <c r="C44" s="64" t="s">
        <v>115</v>
      </c>
      <c r="D44" s="46">
        <v>12</v>
      </c>
      <c r="E44" s="82">
        <v>352</v>
      </c>
      <c r="F44" s="83">
        <f>D44*E44</f>
        <v>4224</v>
      </c>
      <c r="G44" s="67">
        <v>752</v>
      </c>
      <c r="H44" s="68">
        <f>F44*G44</f>
        <v>3176448</v>
      </c>
      <c r="I44" s="68">
        <f>H44*0.1</f>
        <v>317644.80000000005</v>
      </c>
      <c r="J44" s="68">
        <f>F44*M44</f>
        <v>158822.39999999999</v>
      </c>
      <c r="K44" s="68">
        <f>J44*10%</f>
        <v>15882.24</v>
      </c>
      <c r="L44" s="68">
        <f>F44*N44</f>
        <v>129507.84</v>
      </c>
      <c r="M44" s="67">
        <v>37.6</v>
      </c>
      <c r="N44" s="67">
        <v>30.66</v>
      </c>
      <c r="O44" s="68">
        <f>H44+I44-J44-K44-L44</f>
        <v>3189880.32</v>
      </c>
      <c r="P44" s="67">
        <v>755.17999999999984</v>
      </c>
      <c r="Q44" s="69" t="s">
        <v>41</v>
      </c>
      <c r="R44" s="67" t="s">
        <v>40</v>
      </c>
      <c r="S44" s="70">
        <v>30</v>
      </c>
      <c r="T44" s="84" t="s">
        <v>356</v>
      </c>
      <c r="U44" s="72"/>
    </row>
    <row r="45" spans="2:21" ht="20.25">
      <c r="B45" s="63" t="s">
        <v>236</v>
      </c>
      <c r="C45" s="64" t="s">
        <v>114</v>
      </c>
      <c r="D45" s="46">
        <v>8</v>
      </c>
      <c r="E45" s="82">
        <v>500</v>
      </c>
      <c r="F45" s="83">
        <f>D45*E45</f>
        <v>4000</v>
      </c>
      <c r="G45" s="67">
        <v>2142</v>
      </c>
      <c r="H45" s="68">
        <f>F45*G45</f>
        <v>8568000</v>
      </c>
      <c r="I45" s="68">
        <f>H45*0.1</f>
        <v>856800</v>
      </c>
      <c r="J45" s="68">
        <f>F45*M45</f>
        <v>428400.00000000006</v>
      </c>
      <c r="K45" s="68">
        <f>J45*10%</f>
        <v>42840.000000000007</v>
      </c>
      <c r="L45" s="68">
        <f>F45*N45</f>
        <v>274560</v>
      </c>
      <c r="M45" s="67">
        <v>107.10000000000001</v>
      </c>
      <c r="N45" s="67">
        <v>68.64</v>
      </c>
      <c r="O45" s="68">
        <f>H45+I45-J45-K45-L45</f>
        <v>8679000</v>
      </c>
      <c r="P45" s="67">
        <v>2169.75</v>
      </c>
      <c r="Q45" s="69" t="s">
        <v>41</v>
      </c>
      <c r="R45" s="67" t="s">
        <v>40</v>
      </c>
      <c r="S45" s="70">
        <v>30</v>
      </c>
      <c r="T45" s="84" t="s">
        <v>356</v>
      </c>
      <c r="U45" s="72"/>
    </row>
    <row r="46" spans="2:21" ht="20.25">
      <c r="B46" s="63" t="s">
        <v>189</v>
      </c>
      <c r="C46" s="64" t="s">
        <v>116</v>
      </c>
      <c r="D46" s="46">
        <v>8</v>
      </c>
      <c r="E46" s="82">
        <v>700</v>
      </c>
      <c r="F46" s="83">
        <f>D46*E46</f>
        <v>5600</v>
      </c>
      <c r="G46" s="67">
        <v>2575</v>
      </c>
      <c r="H46" s="68">
        <f>F46*G46</f>
        <v>14420000</v>
      </c>
      <c r="I46" s="68">
        <f>H46*0.1</f>
        <v>1442000</v>
      </c>
      <c r="J46" s="68">
        <f>F46*M46</f>
        <v>721000</v>
      </c>
      <c r="K46" s="68">
        <f>J46*10%</f>
        <v>72100</v>
      </c>
      <c r="L46" s="68">
        <f>F46*N46</f>
        <v>420000</v>
      </c>
      <c r="M46" s="67">
        <v>128.75</v>
      </c>
      <c r="N46" s="67">
        <v>75</v>
      </c>
      <c r="O46" s="68">
        <f>H46+I46-J46-K46-L46</f>
        <v>14648900</v>
      </c>
      <c r="P46" s="67">
        <v>2615.875</v>
      </c>
      <c r="Q46" s="69" t="s">
        <v>41</v>
      </c>
      <c r="R46" s="67" t="s">
        <v>40</v>
      </c>
      <c r="S46" s="70">
        <v>30</v>
      </c>
      <c r="T46" s="84"/>
      <c r="U46" s="72"/>
    </row>
    <row r="47" spans="2:21" ht="21" thickBot="1">
      <c r="B47" s="399" t="s">
        <v>358</v>
      </c>
      <c r="C47" s="64" t="s">
        <v>116</v>
      </c>
      <c r="D47" s="400">
        <v>40</v>
      </c>
      <c r="E47" s="82">
        <v>300</v>
      </c>
      <c r="F47" s="83">
        <f>D47*E47</f>
        <v>12000</v>
      </c>
      <c r="G47" s="67">
        <v>515</v>
      </c>
      <c r="H47" s="68">
        <f>F47*G47</f>
        <v>6180000</v>
      </c>
      <c r="I47" s="68">
        <f>H47*0.1</f>
        <v>618000</v>
      </c>
      <c r="J47" s="68">
        <f>F47*M47</f>
        <v>309000</v>
      </c>
      <c r="K47" s="68">
        <f>J47*10%</f>
        <v>30900</v>
      </c>
      <c r="L47" s="68">
        <f>F47*N47</f>
        <v>180000</v>
      </c>
      <c r="M47" s="67">
        <v>25.75</v>
      </c>
      <c r="N47" s="67">
        <v>15</v>
      </c>
      <c r="O47" s="68">
        <f>H47+I47-J47-K47-L47</f>
        <v>6278100</v>
      </c>
      <c r="P47" s="67">
        <v>523.17499999999995</v>
      </c>
      <c r="Q47" s="69" t="s">
        <v>359</v>
      </c>
      <c r="R47" s="67" t="s">
        <v>40</v>
      </c>
      <c r="S47" s="70">
        <v>30</v>
      </c>
      <c r="T47" s="84"/>
      <c r="U47" s="72"/>
    </row>
    <row r="48" spans="2:21" s="81" customFormat="1" ht="21" thickBot="1">
      <c r="B48" s="73"/>
      <c r="C48" s="74" t="s">
        <v>37</v>
      </c>
      <c r="D48" s="74"/>
      <c r="E48" s="75"/>
      <c r="F48" s="76">
        <f>SUM(F44:F47)</f>
        <v>25824</v>
      </c>
      <c r="G48" s="76"/>
      <c r="H48" s="77">
        <f t="shared" ref="H48:O48" si="10">SUM(H44:H47)</f>
        <v>32344448</v>
      </c>
      <c r="I48" s="77">
        <f t="shared" si="10"/>
        <v>3234444.8</v>
      </c>
      <c r="J48" s="77">
        <f t="shared" si="10"/>
        <v>1617222.4</v>
      </c>
      <c r="K48" s="77">
        <f t="shared" si="10"/>
        <v>161722.23999999999</v>
      </c>
      <c r="L48" s="77">
        <f t="shared" si="10"/>
        <v>1004067.84</v>
      </c>
      <c r="M48" s="77">
        <v>299.20000000000005</v>
      </c>
      <c r="N48" s="77">
        <v>189.3</v>
      </c>
      <c r="O48" s="77">
        <f t="shared" si="10"/>
        <v>32795880.32</v>
      </c>
      <c r="P48" s="78"/>
      <c r="Q48" s="78"/>
      <c r="R48" s="74"/>
      <c r="S48" s="79"/>
      <c r="T48" s="80"/>
    </row>
    <row r="49" spans="2:21" ht="20.25">
      <c r="B49" s="63" t="s">
        <v>259</v>
      </c>
      <c r="C49" s="64" t="s">
        <v>115</v>
      </c>
      <c r="D49" s="46">
        <v>12</v>
      </c>
      <c r="E49" s="82">
        <v>352</v>
      </c>
      <c r="F49" s="83">
        <f>D49*E49</f>
        <v>4224</v>
      </c>
      <c r="G49" s="67">
        <v>752</v>
      </c>
      <c r="H49" s="68">
        <f>F49*G49</f>
        <v>3176448</v>
      </c>
      <c r="I49" s="68">
        <f>H49*0.1</f>
        <v>317644.80000000005</v>
      </c>
      <c r="J49" s="68">
        <f>F49*M49</f>
        <v>158822.39999999999</v>
      </c>
      <c r="K49" s="68">
        <f>J49*10%</f>
        <v>15882.24</v>
      </c>
      <c r="L49" s="68">
        <f>F49*N49</f>
        <v>129507.84</v>
      </c>
      <c r="M49" s="67">
        <v>37.6</v>
      </c>
      <c r="N49" s="67">
        <v>30.66</v>
      </c>
      <c r="O49" s="68">
        <f>H49+I49-J49-K49-L49</f>
        <v>3189880.32</v>
      </c>
      <c r="P49" s="67">
        <v>755.17999999999984</v>
      </c>
      <c r="Q49" s="69" t="s">
        <v>360</v>
      </c>
      <c r="R49" s="67" t="s">
        <v>40</v>
      </c>
      <c r="S49" s="70">
        <v>30</v>
      </c>
      <c r="T49" s="84"/>
      <c r="U49" s="72"/>
    </row>
    <row r="50" spans="2:21" ht="21" thickBot="1">
      <c r="B50" s="63" t="s">
        <v>189</v>
      </c>
      <c r="C50" s="64" t="s">
        <v>116</v>
      </c>
      <c r="D50" s="46">
        <v>8</v>
      </c>
      <c r="E50" s="82">
        <v>500</v>
      </c>
      <c r="F50" s="83">
        <f>D50*E50</f>
        <v>4000</v>
      </c>
      <c r="G50" s="67">
        <v>2575</v>
      </c>
      <c r="H50" s="68">
        <f>F50*G50</f>
        <v>10300000</v>
      </c>
      <c r="I50" s="68">
        <f>H50*0.1</f>
        <v>1030000</v>
      </c>
      <c r="J50" s="68">
        <f>F50*M50</f>
        <v>515000</v>
      </c>
      <c r="K50" s="68">
        <f>J50*10%</f>
        <v>51500</v>
      </c>
      <c r="L50" s="68">
        <f>F50*N50</f>
        <v>300000</v>
      </c>
      <c r="M50" s="67">
        <v>128.75</v>
      </c>
      <c r="N50" s="67">
        <v>75</v>
      </c>
      <c r="O50" s="68">
        <f>H50+I50-J50-K50-L50</f>
        <v>10463500</v>
      </c>
      <c r="P50" s="67">
        <v>2615.875</v>
      </c>
      <c r="Q50" s="69" t="s">
        <v>360</v>
      </c>
      <c r="R50" s="67" t="s">
        <v>40</v>
      </c>
      <c r="S50" s="70">
        <v>30</v>
      </c>
      <c r="T50" s="84"/>
      <c r="U50" s="72"/>
    </row>
    <row r="51" spans="2:21" s="81" customFormat="1" ht="21" thickBot="1">
      <c r="B51" s="73"/>
      <c r="C51" s="74" t="s">
        <v>37</v>
      </c>
      <c r="D51" s="74"/>
      <c r="E51" s="75"/>
      <c r="F51" s="76">
        <f>SUM(F49:F50)</f>
        <v>8224</v>
      </c>
      <c r="G51" s="76"/>
      <c r="H51" s="77">
        <f t="shared" ref="H51:O51" si="11">SUM(H49:H50)</f>
        <v>13476448</v>
      </c>
      <c r="I51" s="77">
        <f t="shared" si="11"/>
        <v>1347644.8</v>
      </c>
      <c r="J51" s="77">
        <f t="shared" si="11"/>
        <v>673822.4</v>
      </c>
      <c r="K51" s="77">
        <f t="shared" si="11"/>
        <v>67382.240000000005</v>
      </c>
      <c r="L51" s="77">
        <f t="shared" si="11"/>
        <v>429507.83999999997</v>
      </c>
      <c r="M51" s="77">
        <v>166.35</v>
      </c>
      <c r="N51" s="77">
        <v>105.66</v>
      </c>
      <c r="O51" s="77">
        <f t="shared" si="11"/>
        <v>13653380.32</v>
      </c>
      <c r="P51" s="78"/>
      <c r="Q51" s="78"/>
      <c r="R51" s="74"/>
      <c r="S51" s="79"/>
      <c r="T51" s="80"/>
    </row>
    <row r="52" spans="2:21" ht="20.25">
      <c r="B52" s="63" t="s">
        <v>189</v>
      </c>
      <c r="C52" s="64" t="s">
        <v>116</v>
      </c>
      <c r="D52" s="46">
        <v>8</v>
      </c>
      <c r="E52" s="82">
        <v>370</v>
      </c>
      <c r="F52" s="83">
        <f>D52*E52</f>
        <v>2960</v>
      </c>
      <c r="G52" s="67">
        <v>2575</v>
      </c>
      <c r="H52" s="68">
        <f>F52*G52</f>
        <v>7622000</v>
      </c>
      <c r="I52" s="68">
        <f>H52*0.1</f>
        <v>762200</v>
      </c>
      <c r="J52" s="68">
        <f>F52*M52</f>
        <v>381100</v>
      </c>
      <c r="K52" s="68">
        <f>J52*10%</f>
        <v>38110</v>
      </c>
      <c r="L52" s="68">
        <f>F52*N52</f>
        <v>222000</v>
      </c>
      <c r="M52" s="67">
        <v>128.75</v>
      </c>
      <c r="N52" s="67">
        <v>75</v>
      </c>
      <c r="O52" s="68">
        <f>H52+I52-J52-K52-L52</f>
        <v>7742990</v>
      </c>
      <c r="P52" s="67">
        <v>2615.875</v>
      </c>
      <c r="Q52" s="69" t="s">
        <v>361</v>
      </c>
      <c r="R52" s="67" t="s">
        <v>40</v>
      </c>
      <c r="S52" s="70">
        <v>30</v>
      </c>
      <c r="T52" s="84"/>
      <c r="U52" s="72"/>
    </row>
    <row r="53" spans="2:21" ht="20.25">
      <c r="B53" s="399" t="s">
        <v>358</v>
      </c>
      <c r="C53" s="64" t="s">
        <v>116</v>
      </c>
      <c r="D53" s="400">
        <v>40</v>
      </c>
      <c r="E53" s="82">
        <v>130</v>
      </c>
      <c r="F53" s="83">
        <f>D53*E53</f>
        <v>5200</v>
      </c>
      <c r="G53" s="67">
        <v>515</v>
      </c>
      <c r="H53" s="68">
        <f>F53*G53</f>
        <v>2678000</v>
      </c>
      <c r="I53" s="68">
        <f>H53*0.1</f>
        <v>267800</v>
      </c>
      <c r="J53" s="68">
        <f>F53*M53</f>
        <v>133900</v>
      </c>
      <c r="K53" s="68">
        <f>J53*10%</f>
        <v>13390</v>
      </c>
      <c r="L53" s="68">
        <f>F53*N53</f>
        <v>78000</v>
      </c>
      <c r="M53" s="67">
        <v>25.75</v>
      </c>
      <c r="N53" s="67">
        <v>15</v>
      </c>
      <c r="O53" s="68">
        <f>H53+I53-J53-K53-L53</f>
        <v>2720510</v>
      </c>
      <c r="P53" s="67">
        <v>523.17499999999995</v>
      </c>
      <c r="Q53" s="69" t="s">
        <v>351</v>
      </c>
      <c r="R53" s="67" t="s">
        <v>40</v>
      </c>
      <c r="S53" s="70">
        <v>30</v>
      </c>
      <c r="T53" s="84"/>
      <c r="U53" s="72"/>
    </row>
    <row r="54" spans="2:21" ht="21" thickBot="1">
      <c r="B54" s="63" t="s">
        <v>259</v>
      </c>
      <c r="C54" s="64" t="s">
        <v>115</v>
      </c>
      <c r="D54" s="46">
        <v>12</v>
      </c>
      <c r="E54" s="82">
        <v>352</v>
      </c>
      <c r="F54" s="83">
        <f>D54*E54</f>
        <v>4224</v>
      </c>
      <c r="G54" s="67">
        <v>752</v>
      </c>
      <c r="H54" s="68">
        <f>F54*G54</f>
        <v>3176448</v>
      </c>
      <c r="I54" s="68">
        <f>H54*0.1</f>
        <v>317644.80000000005</v>
      </c>
      <c r="J54" s="68">
        <f>F54*M54</f>
        <v>158822.39999999999</v>
      </c>
      <c r="K54" s="68">
        <f>J54*10%</f>
        <v>15882.24</v>
      </c>
      <c r="L54" s="68">
        <f>F54*N54</f>
        <v>129507.84</v>
      </c>
      <c r="M54" s="67">
        <v>37.6</v>
      </c>
      <c r="N54" s="67">
        <v>30.66</v>
      </c>
      <c r="O54" s="68">
        <f>H54+I54-J54-K54-L54</f>
        <v>3189880.32</v>
      </c>
      <c r="P54" s="67">
        <v>755.17999999999984</v>
      </c>
      <c r="Q54" s="69" t="s">
        <v>351</v>
      </c>
      <c r="R54" s="67" t="s">
        <v>40</v>
      </c>
      <c r="S54" s="70">
        <v>30</v>
      </c>
      <c r="T54" s="84"/>
      <c r="U54" s="72"/>
    </row>
    <row r="55" spans="2:21" s="81" customFormat="1" ht="21" thickBot="1">
      <c r="B55" s="73"/>
      <c r="C55" s="74" t="s">
        <v>37</v>
      </c>
      <c r="D55" s="74"/>
      <c r="E55" s="75"/>
      <c r="F55" s="76">
        <f>SUM(F52:F54)</f>
        <v>12384</v>
      </c>
      <c r="G55" s="76"/>
      <c r="H55" s="77">
        <f t="shared" ref="H55:O55" si="12">SUM(H52:H54)</f>
        <v>13476448</v>
      </c>
      <c r="I55" s="77">
        <f t="shared" si="12"/>
        <v>1347644.8</v>
      </c>
      <c r="J55" s="77">
        <f t="shared" si="12"/>
        <v>673822.4</v>
      </c>
      <c r="K55" s="77">
        <f t="shared" si="12"/>
        <v>67382.240000000005</v>
      </c>
      <c r="L55" s="77">
        <f t="shared" si="12"/>
        <v>429507.83999999997</v>
      </c>
      <c r="M55" s="77">
        <v>192.1</v>
      </c>
      <c r="N55" s="77">
        <v>120.66</v>
      </c>
      <c r="O55" s="77">
        <f t="shared" si="12"/>
        <v>13653380.32</v>
      </c>
      <c r="P55" s="78"/>
      <c r="Q55" s="78"/>
      <c r="R55" s="74"/>
      <c r="S55" s="79"/>
      <c r="T55" s="80"/>
    </row>
    <row r="56" spans="2:21" ht="21" thickBot="1">
      <c r="B56" s="63" t="s">
        <v>189</v>
      </c>
      <c r="C56" s="64" t="s">
        <v>116</v>
      </c>
      <c r="D56" s="46">
        <v>8</v>
      </c>
      <c r="E56" s="82">
        <v>500</v>
      </c>
      <c r="F56" s="83">
        <f>D56*E56</f>
        <v>4000</v>
      </c>
      <c r="G56" s="67">
        <v>2575</v>
      </c>
      <c r="H56" s="68">
        <f>F56*G56</f>
        <v>10300000</v>
      </c>
      <c r="I56" s="68">
        <f>H56*0.1</f>
        <v>1030000</v>
      </c>
      <c r="J56" s="68">
        <f>F56*M56</f>
        <v>515000</v>
      </c>
      <c r="K56" s="68">
        <f>J56*10%</f>
        <v>51500</v>
      </c>
      <c r="L56" s="68">
        <f>F56*N56</f>
        <v>300000</v>
      </c>
      <c r="M56" s="67">
        <v>128.75</v>
      </c>
      <c r="N56" s="67">
        <v>75</v>
      </c>
      <c r="O56" s="68">
        <f>H56+I56-J56-K56-L56</f>
        <v>10463500</v>
      </c>
      <c r="P56" s="67">
        <v>2615.875</v>
      </c>
      <c r="Q56" s="69" t="s">
        <v>349</v>
      </c>
      <c r="R56" s="67" t="s">
        <v>40</v>
      </c>
      <c r="S56" s="70">
        <v>30</v>
      </c>
      <c r="T56" s="84"/>
      <c r="U56" s="72"/>
    </row>
    <row r="57" spans="2:21" s="81" customFormat="1" ht="21" thickBot="1">
      <c r="B57" s="73"/>
      <c r="C57" s="74" t="s">
        <v>37</v>
      </c>
      <c r="D57" s="74"/>
      <c r="E57" s="75"/>
      <c r="F57" s="76">
        <f>SUM(F56)</f>
        <v>4000</v>
      </c>
      <c r="G57" s="76"/>
      <c r="H57" s="77">
        <f t="shared" ref="H57:O57" si="13">SUM(H56)</f>
        <v>10300000</v>
      </c>
      <c r="I57" s="77">
        <f t="shared" si="13"/>
        <v>1030000</v>
      </c>
      <c r="J57" s="77">
        <f t="shared" si="13"/>
        <v>515000</v>
      </c>
      <c r="K57" s="77">
        <f t="shared" si="13"/>
        <v>51500</v>
      </c>
      <c r="L57" s="77">
        <f t="shared" si="13"/>
        <v>300000</v>
      </c>
      <c r="M57" s="77">
        <v>128.75</v>
      </c>
      <c r="N57" s="77">
        <v>75</v>
      </c>
      <c r="O57" s="77">
        <f t="shared" si="13"/>
        <v>10463500</v>
      </c>
      <c r="P57" s="78"/>
      <c r="Q57" s="78"/>
      <c r="R57" s="74"/>
      <c r="S57" s="79"/>
      <c r="T57" s="80"/>
    </row>
    <row r="58" spans="2:21" ht="20.25" hidden="1">
      <c r="B58" s="63" t="s">
        <v>362</v>
      </c>
      <c r="C58" s="64" t="s">
        <v>363</v>
      </c>
      <c r="D58" s="46">
        <v>6</v>
      </c>
      <c r="E58" s="82">
        <v>50</v>
      </c>
      <c r="F58" s="83">
        <f t="shared" ref="F58:F121" si="14">D58*E58</f>
        <v>300</v>
      </c>
      <c r="G58" s="67">
        <v>0</v>
      </c>
      <c r="H58" s="68">
        <v>500425.5</v>
      </c>
      <c r="I58" s="68">
        <f t="shared" ref="I58:I121" si="15">H58*0.1</f>
        <v>50042.55</v>
      </c>
      <c r="J58" s="68">
        <f t="shared" ref="J58:J121" si="16">F58*M58</f>
        <v>0</v>
      </c>
      <c r="K58" s="68">
        <f t="shared" ref="K58:K121" si="17">J58*10%</f>
        <v>0</v>
      </c>
      <c r="L58" s="68">
        <v>55468.050000000047</v>
      </c>
      <c r="M58" s="67">
        <v>0</v>
      </c>
      <c r="N58" s="67">
        <v>0</v>
      </c>
      <c r="O58" s="68">
        <f t="shared" ref="O58:O121" si="18">H58+I58-J58-K58-L58</f>
        <v>495000</v>
      </c>
      <c r="P58" s="67">
        <v>1650</v>
      </c>
      <c r="Q58" s="69" t="s">
        <v>364</v>
      </c>
      <c r="R58" s="67" t="s">
        <v>353</v>
      </c>
      <c r="S58" s="70">
        <v>30</v>
      </c>
      <c r="T58" s="84"/>
      <c r="U58" s="72"/>
    </row>
    <row r="59" spans="2:21" ht="20.25" hidden="1">
      <c r="B59" s="63" t="s">
        <v>365</v>
      </c>
      <c r="C59" s="64" t="s">
        <v>366</v>
      </c>
      <c r="D59" s="46">
        <v>6</v>
      </c>
      <c r="E59" s="82">
        <v>50</v>
      </c>
      <c r="F59" s="83">
        <f t="shared" si="14"/>
        <v>300</v>
      </c>
      <c r="G59" s="67">
        <v>0</v>
      </c>
      <c r="H59" s="68">
        <v>500425.5</v>
      </c>
      <c r="I59" s="68">
        <f t="shared" si="15"/>
        <v>50042.55</v>
      </c>
      <c r="J59" s="68">
        <f t="shared" si="16"/>
        <v>0</v>
      </c>
      <c r="K59" s="68">
        <f t="shared" si="17"/>
        <v>0</v>
      </c>
      <c r="L59" s="68">
        <v>55468.050000000047</v>
      </c>
      <c r="M59" s="67">
        <v>0</v>
      </c>
      <c r="N59" s="67">
        <v>0</v>
      </c>
      <c r="O59" s="68">
        <f t="shared" si="18"/>
        <v>495000</v>
      </c>
      <c r="P59" s="67">
        <v>1650</v>
      </c>
      <c r="Q59" s="69" t="s">
        <v>364</v>
      </c>
      <c r="R59" s="67" t="s">
        <v>353</v>
      </c>
      <c r="S59" s="70">
        <v>30</v>
      </c>
      <c r="T59" s="84"/>
      <c r="U59" s="72"/>
    </row>
    <row r="60" spans="2:21" ht="20.25" hidden="1">
      <c r="B60" s="63" t="s">
        <v>367</v>
      </c>
      <c r="C60" s="64" t="s">
        <v>368</v>
      </c>
      <c r="D60" s="46">
        <v>24</v>
      </c>
      <c r="E60" s="82">
        <v>50</v>
      </c>
      <c r="F60" s="83">
        <f t="shared" si="14"/>
        <v>1200</v>
      </c>
      <c r="G60" s="67">
        <v>0</v>
      </c>
      <c r="H60" s="68">
        <v>2001702</v>
      </c>
      <c r="I60" s="68">
        <f t="shared" si="15"/>
        <v>200170.2</v>
      </c>
      <c r="J60" s="68">
        <f t="shared" si="16"/>
        <v>0</v>
      </c>
      <c r="K60" s="68">
        <f t="shared" si="17"/>
        <v>0</v>
      </c>
      <c r="L60" s="68">
        <v>221872.20000000019</v>
      </c>
      <c r="M60" s="67">
        <v>0</v>
      </c>
      <c r="N60" s="67">
        <v>0</v>
      </c>
      <c r="O60" s="68">
        <f t="shared" si="18"/>
        <v>1980000</v>
      </c>
      <c r="P60" s="67">
        <v>1650</v>
      </c>
      <c r="Q60" s="69" t="s">
        <v>364</v>
      </c>
      <c r="R60" s="67" t="s">
        <v>353</v>
      </c>
      <c r="S60" s="70">
        <v>30</v>
      </c>
      <c r="T60" s="84"/>
      <c r="U60" s="72"/>
    </row>
    <row r="61" spans="2:21" ht="20.25" hidden="1">
      <c r="B61" s="63" t="s">
        <v>369</v>
      </c>
      <c r="C61" s="64" t="s">
        <v>370</v>
      </c>
      <c r="D61" s="46">
        <v>48</v>
      </c>
      <c r="E61" s="82">
        <v>200</v>
      </c>
      <c r="F61" s="83">
        <f t="shared" si="14"/>
        <v>9600</v>
      </c>
      <c r="G61" s="67">
        <v>0</v>
      </c>
      <c r="H61" s="68">
        <v>3202723.2</v>
      </c>
      <c r="I61" s="68">
        <f t="shared" si="15"/>
        <v>320272.32000000007</v>
      </c>
      <c r="J61" s="68">
        <f t="shared" si="16"/>
        <v>0</v>
      </c>
      <c r="K61" s="68">
        <f t="shared" si="17"/>
        <v>0</v>
      </c>
      <c r="L61" s="68">
        <v>354995.52000000048</v>
      </c>
      <c r="M61" s="67">
        <v>0</v>
      </c>
      <c r="N61" s="67">
        <v>0</v>
      </c>
      <c r="O61" s="68">
        <f t="shared" si="18"/>
        <v>3168000</v>
      </c>
      <c r="P61" s="67">
        <v>330</v>
      </c>
      <c r="Q61" s="69" t="s">
        <v>364</v>
      </c>
      <c r="R61" s="67" t="s">
        <v>353</v>
      </c>
      <c r="S61" s="70">
        <v>30</v>
      </c>
      <c r="T61" s="84"/>
      <c r="U61" s="72"/>
    </row>
    <row r="62" spans="2:21" ht="20.25" hidden="1">
      <c r="B62" s="63" t="s">
        <v>371</v>
      </c>
      <c r="C62" s="64" t="s">
        <v>372</v>
      </c>
      <c r="D62" s="46">
        <v>30</v>
      </c>
      <c r="E62" s="82">
        <v>150</v>
      </c>
      <c r="F62" s="83">
        <f t="shared" si="14"/>
        <v>4500</v>
      </c>
      <c r="G62" s="67">
        <v>0</v>
      </c>
      <c r="H62" s="68">
        <v>1801531.8</v>
      </c>
      <c r="I62" s="68">
        <f t="shared" si="15"/>
        <v>180153.18000000002</v>
      </c>
      <c r="J62" s="68">
        <f t="shared" si="16"/>
        <v>0</v>
      </c>
      <c r="K62" s="68">
        <f t="shared" si="17"/>
        <v>0</v>
      </c>
      <c r="L62" s="68">
        <v>199684.97999999998</v>
      </c>
      <c r="M62" s="67">
        <v>0</v>
      </c>
      <c r="N62" s="67">
        <v>0</v>
      </c>
      <c r="O62" s="68">
        <f t="shared" si="18"/>
        <v>1782000</v>
      </c>
      <c r="P62" s="67">
        <v>396</v>
      </c>
      <c r="Q62" s="69" t="s">
        <v>364</v>
      </c>
      <c r="R62" s="67" t="s">
        <v>353</v>
      </c>
      <c r="S62" s="70">
        <v>30</v>
      </c>
      <c r="T62" s="84"/>
      <c r="U62" s="72"/>
    </row>
    <row r="63" spans="2:21" ht="20.25" hidden="1">
      <c r="B63" s="63" t="s">
        <v>373</v>
      </c>
      <c r="C63" s="64" t="s">
        <v>374</v>
      </c>
      <c r="D63" s="46">
        <v>30</v>
      </c>
      <c r="E63" s="82">
        <v>50</v>
      </c>
      <c r="F63" s="83">
        <f t="shared" si="14"/>
        <v>1500</v>
      </c>
      <c r="G63" s="67">
        <v>0</v>
      </c>
      <c r="H63" s="68">
        <v>600510.6</v>
      </c>
      <c r="I63" s="68">
        <f t="shared" si="15"/>
        <v>60051.06</v>
      </c>
      <c r="J63" s="68">
        <f t="shared" si="16"/>
        <v>0</v>
      </c>
      <c r="K63" s="68">
        <f t="shared" si="17"/>
        <v>0</v>
      </c>
      <c r="L63" s="68">
        <v>66561.659999999916</v>
      </c>
      <c r="M63" s="67">
        <v>0</v>
      </c>
      <c r="N63" s="67">
        <v>0</v>
      </c>
      <c r="O63" s="68">
        <f t="shared" si="18"/>
        <v>594000</v>
      </c>
      <c r="P63" s="67">
        <v>396</v>
      </c>
      <c r="Q63" s="69" t="s">
        <v>364</v>
      </c>
      <c r="R63" s="67" t="s">
        <v>353</v>
      </c>
      <c r="S63" s="70">
        <v>30</v>
      </c>
      <c r="T63" s="84"/>
      <c r="U63" s="72"/>
    </row>
    <row r="64" spans="2:21" ht="20.25" hidden="1">
      <c r="B64" s="63" t="s">
        <v>375</v>
      </c>
      <c r="C64" s="64" t="s">
        <v>376</v>
      </c>
      <c r="D64" s="46">
        <v>30</v>
      </c>
      <c r="E64" s="82">
        <v>20</v>
      </c>
      <c r="F64" s="83">
        <f t="shared" si="14"/>
        <v>600</v>
      </c>
      <c r="G64" s="67">
        <v>0</v>
      </c>
      <c r="H64" s="68">
        <v>240204.24000000002</v>
      </c>
      <c r="I64" s="68">
        <f t="shared" si="15"/>
        <v>24020.424000000003</v>
      </c>
      <c r="J64" s="68">
        <f t="shared" si="16"/>
        <v>0</v>
      </c>
      <c r="K64" s="68">
        <f t="shared" si="17"/>
        <v>0</v>
      </c>
      <c r="L64" s="68">
        <v>26624.664000000048</v>
      </c>
      <c r="M64" s="67">
        <v>0</v>
      </c>
      <c r="N64" s="67">
        <v>0</v>
      </c>
      <c r="O64" s="68">
        <f t="shared" si="18"/>
        <v>237600</v>
      </c>
      <c r="P64" s="67">
        <v>396</v>
      </c>
      <c r="Q64" s="69" t="s">
        <v>364</v>
      </c>
      <c r="R64" s="67" t="s">
        <v>353</v>
      </c>
      <c r="S64" s="70">
        <v>30</v>
      </c>
      <c r="T64" s="84"/>
      <c r="U64" s="72"/>
    </row>
    <row r="65" spans="2:21" ht="20.25" hidden="1">
      <c r="B65" s="63" t="s">
        <v>377</v>
      </c>
      <c r="C65" s="64" t="s">
        <v>378</v>
      </c>
      <c r="D65" s="46">
        <v>24</v>
      </c>
      <c r="E65" s="82">
        <v>150</v>
      </c>
      <c r="F65" s="83">
        <f t="shared" si="14"/>
        <v>3600</v>
      </c>
      <c r="G65" s="67">
        <v>0</v>
      </c>
      <c r="H65" s="68">
        <v>1441225.44</v>
      </c>
      <c r="I65" s="68">
        <f t="shared" si="15"/>
        <v>144122.54399999999</v>
      </c>
      <c r="J65" s="68">
        <f t="shared" si="16"/>
        <v>0</v>
      </c>
      <c r="K65" s="68">
        <f t="shared" si="17"/>
        <v>0</v>
      </c>
      <c r="L65" s="68">
        <v>159747.98399999994</v>
      </c>
      <c r="M65" s="67">
        <v>0</v>
      </c>
      <c r="N65" s="67">
        <v>0</v>
      </c>
      <c r="O65" s="68">
        <f t="shared" si="18"/>
        <v>1425600</v>
      </c>
      <c r="P65" s="67">
        <v>396</v>
      </c>
      <c r="Q65" s="69" t="s">
        <v>364</v>
      </c>
      <c r="R65" s="67" t="s">
        <v>353</v>
      </c>
      <c r="S65" s="70">
        <v>30</v>
      </c>
      <c r="T65" s="84"/>
      <c r="U65" s="72"/>
    </row>
    <row r="66" spans="2:21" ht="20.25" hidden="1">
      <c r="B66" s="63" t="s">
        <v>379</v>
      </c>
      <c r="C66" s="64" t="s">
        <v>380</v>
      </c>
      <c r="D66" s="46">
        <v>24</v>
      </c>
      <c r="E66" s="82">
        <v>150</v>
      </c>
      <c r="F66" s="83">
        <f t="shared" si="14"/>
        <v>3600</v>
      </c>
      <c r="G66" s="67">
        <v>0</v>
      </c>
      <c r="H66" s="68">
        <v>1441225.44</v>
      </c>
      <c r="I66" s="68">
        <f t="shared" si="15"/>
        <v>144122.54399999999</v>
      </c>
      <c r="J66" s="68">
        <f t="shared" si="16"/>
        <v>0</v>
      </c>
      <c r="K66" s="68">
        <f t="shared" si="17"/>
        <v>0</v>
      </c>
      <c r="L66" s="68">
        <v>159747.98399999994</v>
      </c>
      <c r="M66" s="67">
        <v>0</v>
      </c>
      <c r="N66" s="67">
        <v>0</v>
      </c>
      <c r="O66" s="68">
        <f t="shared" si="18"/>
        <v>1425600</v>
      </c>
      <c r="P66" s="67">
        <v>396</v>
      </c>
      <c r="Q66" s="69" t="s">
        <v>364</v>
      </c>
      <c r="R66" s="67" t="s">
        <v>353</v>
      </c>
      <c r="S66" s="70">
        <v>30</v>
      </c>
      <c r="T66" s="84"/>
      <c r="U66" s="72"/>
    </row>
    <row r="67" spans="2:21" ht="20.25" hidden="1">
      <c r="B67" s="63" t="s">
        <v>381</v>
      </c>
      <c r="C67" s="64" t="s">
        <v>382</v>
      </c>
      <c r="D67" s="46">
        <v>30</v>
      </c>
      <c r="E67" s="82">
        <v>50</v>
      </c>
      <c r="F67" s="83">
        <f t="shared" si="14"/>
        <v>1500</v>
      </c>
      <c r="G67" s="67">
        <v>0</v>
      </c>
      <c r="H67" s="68">
        <v>700595.70000000007</v>
      </c>
      <c r="I67" s="68">
        <f t="shared" si="15"/>
        <v>70059.570000000007</v>
      </c>
      <c r="J67" s="68">
        <f t="shared" si="16"/>
        <v>0</v>
      </c>
      <c r="K67" s="68">
        <f t="shared" si="17"/>
        <v>0</v>
      </c>
      <c r="L67" s="68">
        <v>77655.270000000019</v>
      </c>
      <c r="M67" s="67">
        <v>0</v>
      </c>
      <c r="N67" s="67">
        <v>0</v>
      </c>
      <c r="O67" s="68">
        <f t="shared" si="18"/>
        <v>693000</v>
      </c>
      <c r="P67" s="67">
        <v>462</v>
      </c>
      <c r="Q67" s="69" t="s">
        <v>364</v>
      </c>
      <c r="R67" s="67" t="s">
        <v>353</v>
      </c>
      <c r="S67" s="70">
        <v>30</v>
      </c>
      <c r="T67" s="84"/>
      <c r="U67" s="72"/>
    </row>
    <row r="68" spans="2:21" ht="20.25" hidden="1">
      <c r="B68" s="63" t="s">
        <v>383</v>
      </c>
      <c r="C68" s="64" t="s">
        <v>384</v>
      </c>
      <c r="D68" s="46">
        <v>12</v>
      </c>
      <c r="E68" s="82">
        <v>50</v>
      </c>
      <c r="F68" s="83">
        <f t="shared" si="14"/>
        <v>600</v>
      </c>
      <c r="G68" s="67">
        <v>0</v>
      </c>
      <c r="H68" s="68">
        <v>720612.72</v>
      </c>
      <c r="I68" s="68">
        <f t="shared" si="15"/>
        <v>72061.271999999997</v>
      </c>
      <c r="J68" s="68">
        <f t="shared" si="16"/>
        <v>0</v>
      </c>
      <c r="K68" s="68">
        <f t="shared" si="17"/>
        <v>0</v>
      </c>
      <c r="L68" s="68">
        <v>79873.991999999969</v>
      </c>
      <c r="M68" s="67">
        <v>0</v>
      </c>
      <c r="N68" s="67">
        <v>0</v>
      </c>
      <c r="O68" s="68">
        <f t="shared" si="18"/>
        <v>712800</v>
      </c>
      <c r="P68" s="67">
        <v>1188</v>
      </c>
      <c r="Q68" s="69" t="s">
        <v>364</v>
      </c>
      <c r="R68" s="67" t="s">
        <v>353</v>
      </c>
      <c r="S68" s="70">
        <v>30</v>
      </c>
      <c r="T68" s="84"/>
      <c r="U68" s="72"/>
    </row>
    <row r="69" spans="2:21" ht="20.25" hidden="1">
      <c r="B69" s="63" t="s">
        <v>385</v>
      </c>
      <c r="C69" s="64" t="s">
        <v>386</v>
      </c>
      <c r="D69" s="46">
        <v>8</v>
      </c>
      <c r="E69" s="82">
        <v>50</v>
      </c>
      <c r="F69" s="83">
        <f t="shared" si="14"/>
        <v>400</v>
      </c>
      <c r="G69" s="67">
        <v>0</v>
      </c>
      <c r="H69" s="68">
        <v>800680.8</v>
      </c>
      <c r="I69" s="68">
        <f t="shared" si="15"/>
        <v>80068.080000000016</v>
      </c>
      <c r="J69" s="68">
        <f t="shared" si="16"/>
        <v>0</v>
      </c>
      <c r="K69" s="68">
        <f t="shared" si="17"/>
        <v>0</v>
      </c>
      <c r="L69" s="68">
        <v>88748.880000000121</v>
      </c>
      <c r="M69" s="67">
        <v>0</v>
      </c>
      <c r="N69" s="67">
        <v>0</v>
      </c>
      <c r="O69" s="68">
        <f t="shared" si="18"/>
        <v>792000</v>
      </c>
      <c r="P69" s="67">
        <v>1980</v>
      </c>
      <c r="Q69" s="69" t="s">
        <v>364</v>
      </c>
      <c r="R69" s="67" t="s">
        <v>353</v>
      </c>
      <c r="S69" s="70">
        <v>30</v>
      </c>
      <c r="T69" s="84"/>
      <c r="U69" s="72"/>
    </row>
    <row r="70" spans="2:21" ht="20.25" hidden="1">
      <c r="B70" s="63" t="s">
        <v>387</v>
      </c>
      <c r="C70" s="64" t="s">
        <v>388</v>
      </c>
      <c r="D70" s="46">
        <v>12</v>
      </c>
      <c r="E70" s="82">
        <v>100</v>
      </c>
      <c r="F70" s="83">
        <f t="shared" si="14"/>
        <v>1200</v>
      </c>
      <c r="G70" s="67">
        <v>0</v>
      </c>
      <c r="H70" s="68">
        <v>1201021.2000000002</v>
      </c>
      <c r="I70" s="68">
        <f t="shared" si="15"/>
        <v>120102.12000000002</v>
      </c>
      <c r="J70" s="68">
        <f t="shared" si="16"/>
        <v>0</v>
      </c>
      <c r="K70" s="68">
        <f t="shared" si="17"/>
        <v>0</v>
      </c>
      <c r="L70" s="68">
        <v>133123.3200000003</v>
      </c>
      <c r="M70" s="67">
        <v>0</v>
      </c>
      <c r="N70" s="67">
        <v>0</v>
      </c>
      <c r="O70" s="68">
        <f t="shared" si="18"/>
        <v>1188000</v>
      </c>
      <c r="P70" s="67">
        <v>990</v>
      </c>
      <c r="Q70" s="69" t="s">
        <v>364</v>
      </c>
      <c r="R70" s="67" t="s">
        <v>353</v>
      </c>
      <c r="S70" s="70">
        <v>30</v>
      </c>
      <c r="T70" s="84"/>
      <c r="U70" s="72"/>
    </row>
    <row r="71" spans="2:21" ht="20.25" hidden="1">
      <c r="B71" s="63" t="s">
        <v>389</v>
      </c>
      <c r="C71" s="64" t="s">
        <v>390</v>
      </c>
      <c r="D71" s="46">
        <v>12</v>
      </c>
      <c r="E71" s="82">
        <v>150</v>
      </c>
      <c r="F71" s="83">
        <f t="shared" si="14"/>
        <v>1800</v>
      </c>
      <c r="G71" s="67">
        <v>0</v>
      </c>
      <c r="H71" s="68">
        <v>1921633.9200000002</v>
      </c>
      <c r="I71" s="68">
        <f t="shared" si="15"/>
        <v>192163.39200000002</v>
      </c>
      <c r="J71" s="68">
        <f t="shared" si="16"/>
        <v>0</v>
      </c>
      <c r="K71" s="68">
        <f t="shared" si="17"/>
        <v>0</v>
      </c>
      <c r="L71" s="68">
        <v>212997.31200000038</v>
      </c>
      <c r="M71" s="67">
        <v>0</v>
      </c>
      <c r="N71" s="67">
        <v>0</v>
      </c>
      <c r="O71" s="68">
        <f t="shared" si="18"/>
        <v>1900800</v>
      </c>
      <c r="P71" s="67">
        <v>1056</v>
      </c>
      <c r="Q71" s="69" t="s">
        <v>364</v>
      </c>
      <c r="R71" s="67" t="s">
        <v>353</v>
      </c>
      <c r="S71" s="70">
        <v>30</v>
      </c>
      <c r="T71" s="84"/>
      <c r="U71" s="72"/>
    </row>
    <row r="72" spans="2:21" ht="20.25" hidden="1">
      <c r="B72" s="63" t="s">
        <v>391</v>
      </c>
      <c r="C72" s="64" t="s">
        <v>392</v>
      </c>
      <c r="D72" s="46">
        <v>9</v>
      </c>
      <c r="E72" s="82">
        <v>30</v>
      </c>
      <c r="F72" s="83">
        <f t="shared" si="14"/>
        <v>270</v>
      </c>
      <c r="G72" s="67">
        <v>0</v>
      </c>
      <c r="H72" s="68">
        <v>477405.92700000003</v>
      </c>
      <c r="I72" s="68">
        <f t="shared" si="15"/>
        <v>47740.592700000008</v>
      </c>
      <c r="J72" s="68">
        <f t="shared" si="16"/>
        <v>0</v>
      </c>
      <c r="K72" s="68">
        <f t="shared" si="17"/>
        <v>0</v>
      </c>
      <c r="L72" s="68">
        <v>52916.519700000063</v>
      </c>
      <c r="M72" s="67">
        <v>0</v>
      </c>
      <c r="N72" s="67">
        <v>0</v>
      </c>
      <c r="O72" s="68">
        <f t="shared" si="18"/>
        <v>472230</v>
      </c>
      <c r="P72" s="67">
        <v>1749</v>
      </c>
      <c r="Q72" s="69" t="s">
        <v>364</v>
      </c>
      <c r="R72" s="67" t="s">
        <v>353</v>
      </c>
      <c r="S72" s="70">
        <v>30</v>
      </c>
      <c r="T72" s="84"/>
      <c r="U72" s="72"/>
    </row>
    <row r="73" spans="2:21" ht="20.25" hidden="1">
      <c r="B73" s="63" t="s">
        <v>393</v>
      </c>
      <c r="C73" s="64" t="s">
        <v>394</v>
      </c>
      <c r="D73" s="46">
        <v>12</v>
      </c>
      <c r="E73" s="82">
        <v>150</v>
      </c>
      <c r="F73" s="83">
        <f t="shared" si="14"/>
        <v>1800</v>
      </c>
      <c r="G73" s="67">
        <v>0</v>
      </c>
      <c r="H73" s="68">
        <v>1921633.9200000002</v>
      </c>
      <c r="I73" s="68">
        <f t="shared" si="15"/>
        <v>192163.39200000002</v>
      </c>
      <c r="J73" s="68">
        <f t="shared" si="16"/>
        <v>0</v>
      </c>
      <c r="K73" s="68">
        <f t="shared" si="17"/>
        <v>0</v>
      </c>
      <c r="L73" s="68">
        <v>212997.31200000038</v>
      </c>
      <c r="M73" s="67">
        <v>0</v>
      </c>
      <c r="N73" s="67">
        <v>0</v>
      </c>
      <c r="O73" s="68">
        <f t="shared" si="18"/>
        <v>1900800</v>
      </c>
      <c r="P73" s="67">
        <v>1056</v>
      </c>
      <c r="Q73" s="69" t="s">
        <v>364</v>
      </c>
      <c r="R73" s="67" t="s">
        <v>353</v>
      </c>
      <c r="S73" s="70">
        <v>30</v>
      </c>
      <c r="T73" s="84"/>
      <c r="U73" s="72"/>
    </row>
    <row r="74" spans="2:21" ht="20.25" hidden="1">
      <c r="B74" s="63" t="s">
        <v>395</v>
      </c>
      <c r="C74" s="64" t="s">
        <v>396</v>
      </c>
      <c r="D74" s="46">
        <v>9</v>
      </c>
      <c r="E74" s="82">
        <v>30</v>
      </c>
      <c r="F74" s="83">
        <f t="shared" si="14"/>
        <v>270</v>
      </c>
      <c r="G74" s="67">
        <v>0</v>
      </c>
      <c r="H74" s="68">
        <v>477405.92700000003</v>
      </c>
      <c r="I74" s="68">
        <f t="shared" si="15"/>
        <v>47740.592700000008</v>
      </c>
      <c r="J74" s="68">
        <f t="shared" si="16"/>
        <v>0</v>
      </c>
      <c r="K74" s="68">
        <f t="shared" si="17"/>
        <v>0</v>
      </c>
      <c r="L74" s="68">
        <v>52916.519700000063</v>
      </c>
      <c r="M74" s="67">
        <v>0</v>
      </c>
      <c r="N74" s="67">
        <v>0</v>
      </c>
      <c r="O74" s="68">
        <f t="shared" si="18"/>
        <v>472230</v>
      </c>
      <c r="P74" s="67">
        <v>1749</v>
      </c>
      <c r="Q74" s="69" t="s">
        <v>364</v>
      </c>
      <c r="R74" s="67" t="s">
        <v>353</v>
      </c>
      <c r="S74" s="70">
        <v>30</v>
      </c>
      <c r="T74" s="84"/>
      <c r="U74" s="72"/>
    </row>
    <row r="75" spans="2:21" ht="20.25" hidden="1">
      <c r="B75" s="63" t="s">
        <v>397</v>
      </c>
      <c r="C75" s="64" t="s">
        <v>398</v>
      </c>
      <c r="D75" s="46">
        <v>24</v>
      </c>
      <c r="E75" s="82">
        <v>30</v>
      </c>
      <c r="F75" s="83">
        <f t="shared" si="14"/>
        <v>720</v>
      </c>
      <c r="G75" s="67">
        <v>0</v>
      </c>
      <c r="H75" s="68">
        <v>1201021.2</v>
      </c>
      <c r="I75" s="68">
        <f t="shared" si="15"/>
        <v>120102.12</v>
      </c>
      <c r="J75" s="68">
        <f t="shared" si="16"/>
        <v>0</v>
      </c>
      <c r="K75" s="68">
        <f t="shared" si="17"/>
        <v>0</v>
      </c>
      <c r="L75" s="68">
        <v>133123.31999999983</v>
      </c>
      <c r="M75" s="67">
        <v>0</v>
      </c>
      <c r="N75" s="67">
        <v>0</v>
      </c>
      <c r="O75" s="68">
        <f t="shared" si="18"/>
        <v>1188000</v>
      </c>
      <c r="P75" s="67">
        <v>1650</v>
      </c>
      <c r="Q75" s="69" t="s">
        <v>364</v>
      </c>
      <c r="R75" s="67" t="s">
        <v>353</v>
      </c>
      <c r="S75" s="70">
        <v>30</v>
      </c>
      <c r="T75" s="84"/>
      <c r="U75" s="72"/>
    </row>
    <row r="76" spans="2:21" ht="20.25" hidden="1">
      <c r="B76" s="63" t="s">
        <v>399</v>
      </c>
      <c r="C76" s="64" t="s">
        <v>400</v>
      </c>
      <c r="D76" s="46">
        <v>12</v>
      </c>
      <c r="E76" s="82">
        <v>300</v>
      </c>
      <c r="F76" s="83">
        <f t="shared" si="14"/>
        <v>3600</v>
      </c>
      <c r="G76" s="67">
        <v>0</v>
      </c>
      <c r="H76" s="68">
        <v>3603063.6000000006</v>
      </c>
      <c r="I76" s="68">
        <f t="shared" si="15"/>
        <v>360306.3600000001</v>
      </c>
      <c r="J76" s="68">
        <f t="shared" si="16"/>
        <v>0</v>
      </c>
      <c r="K76" s="68">
        <f t="shared" si="17"/>
        <v>0</v>
      </c>
      <c r="L76" s="68">
        <v>399369.96000000089</v>
      </c>
      <c r="M76" s="67">
        <v>0</v>
      </c>
      <c r="N76" s="67">
        <v>0</v>
      </c>
      <c r="O76" s="68">
        <f t="shared" si="18"/>
        <v>3564000</v>
      </c>
      <c r="P76" s="67">
        <v>990</v>
      </c>
      <c r="Q76" s="69" t="s">
        <v>364</v>
      </c>
      <c r="R76" s="67" t="s">
        <v>353</v>
      </c>
      <c r="S76" s="70">
        <v>30</v>
      </c>
      <c r="T76" s="84"/>
      <c r="U76" s="72"/>
    </row>
    <row r="77" spans="2:21" ht="20.25" hidden="1">
      <c r="B77" s="63" t="s">
        <v>401</v>
      </c>
      <c r="C77" s="64" t="s">
        <v>402</v>
      </c>
      <c r="D77" s="46">
        <v>20</v>
      </c>
      <c r="E77" s="82">
        <v>400</v>
      </c>
      <c r="F77" s="83">
        <f t="shared" si="14"/>
        <v>8000</v>
      </c>
      <c r="G77" s="67">
        <v>0</v>
      </c>
      <c r="H77" s="68">
        <v>5337872.0000000009</v>
      </c>
      <c r="I77" s="68">
        <f t="shared" si="15"/>
        <v>533787.20000000007</v>
      </c>
      <c r="J77" s="68">
        <f t="shared" si="16"/>
        <v>0</v>
      </c>
      <c r="K77" s="68">
        <f t="shared" si="17"/>
        <v>0</v>
      </c>
      <c r="L77" s="68">
        <v>591659.20000000112</v>
      </c>
      <c r="M77" s="67">
        <v>0</v>
      </c>
      <c r="N77" s="67">
        <v>0</v>
      </c>
      <c r="O77" s="68">
        <f t="shared" si="18"/>
        <v>5280000</v>
      </c>
      <c r="P77" s="67">
        <v>660</v>
      </c>
      <c r="Q77" s="69" t="s">
        <v>364</v>
      </c>
      <c r="R77" s="67" t="s">
        <v>353</v>
      </c>
      <c r="S77" s="70">
        <v>30</v>
      </c>
      <c r="T77" s="84"/>
      <c r="U77" s="72"/>
    </row>
    <row r="78" spans="2:21" ht="20.25" hidden="1">
      <c r="B78" s="63" t="s">
        <v>403</v>
      </c>
      <c r="C78" s="64" t="s">
        <v>404</v>
      </c>
      <c r="D78" s="46">
        <v>8</v>
      </c>
      <c r="E78" s="82">
        <v>300</v>
      </c>
      <c r="F78" s="83">
        <f t="shared" si="14"/>
        <v>2400</v>
      </c>
      <c r="G78" s="67">
        <v>0</v>
      </c>
      <c r="H78" s="68">
        <v>4003404</v>
      </c>
      <c r="I78" s="68">
        <f t="shared" si="15"/>
        <v>400340.4</v>
      </c>
      <c r="J78" s="68">
        <f t="shared" si="16"/>
        <v>0</v>
      </c>
      <c r="K78" s="68">
        <f t="shared" si="17"/>
        <v>0</v>
      </c>
      <c r="L78" s="68">
        <v>443744.40000000037</v>
      </c>
      <c r="M78" s="67">
        <v>0</v>
      </c>
      <c r="N78" s="67">
        <v>0</v>
      </c>
      <c r="O78" s="68">
        <f t="shared" si="18"/>
        <v>3960000</v>
      </c>
      <c r="P78" s="67">
        <v>1650</v>
      </c>
      <c r="Q78" s="69" t="s">
        <v>364</v>
      </c>
      <c r="R78" s="67" t="s">
        <v>353</v>
      </c>
      <c r="S78" s="70">
        <v>30</v>
      </c>
      <c r="T78" s="84"/>
      <c r="U78" s="72"/>
    </row>
    <row r="79" spans="2:21" ht="20.25" hidden="1">
      <c r="B79" s="63" t="s">
        <v>405</v>
      </c>
      <c r="C79" s="64" t="s">
        <v>406</v>
      </c>
      <c r="D79" s="46">
        <v>20</v>
      </c>
      <c r="E79" s="82">
        <v>400</v>
      </c>
      <c r="F79" s="83">
        <f t="shared" si="14"/>
        <v>8000</v>
      </c>
      <c r="G79" s="67">
        <v>0</v>
      </c>
      <c r="H79" s="68">
        <v>5337872.0000000009</v>
      </c>
      <c r="I79" s="68">
        <f t="shared" si="15"/>
        <v>533787.20000000007</v>
      </c>
      <c r="J79" s="68">
        <f t="shared" si="16"/>
        <v>0</v>
      </c>
      <c r="K79" s="68">
        <f t="shared" si="17"/>
        <v>0</v>
      </c>
      <c r="L79" s="68">
        <v>591659.20000000112</v>
      </c>
      <c r="M79" s="67">
        <v>0</v>
      </c>
      <c r="N79" s="67">
        <v>0</v>
      </c>
      <c r="O79" s="68">
        <f t="shared" si="18"/>
        <v>5280000</v>
      </c>
      <c r="P79" s="67">
        <v>660</v>
      </c>
      <c r="Q79" s="69" t="s">
        <v>364</v>
      </c>
      <c r="R79" s="67" t="s">
        <v>353</v>
      </c>
      <c r="S79" s="70">
        <v>30</v>
      </c>
      <c r="T79" s="84"/>
      <c r="U79" s="72"/>
    </row>
    <row r="80" spans="2:21" ht="20.25" hidden="1">
      <c r="B80" s="63" t="s">
        <v>407</v>
      </c>
      <c r="C80" s="64" t="s">
        <v>408</v>
      </c>
      <c r="D80" s="46">
        <v>8</v>
      </c>
      <c r="E80" s="82">
        <v>300</v>
      </c>
      <c r="F80" s="83">
        <f t="shared" si="14"/>
        <v>2400</v>
      </c>
      <c r="G80" s="67">
        <v>0</v>
      </c>
      <c r="H80" s="68">
        <v>4003404</v>
      </c>
      <c r="I80" s="68">
        <f t="shared" si="15"/>
        <v>400340.4</v>
      </c>
      <c r="J80" s="68">
        <f t="shared" si="16"/>
        <v>0</v>
      </c>
      <c r="K80" s="68">
        <f t="shared" si="17"/>
        <v>0</v>
      </c>
      <c r="L80" s="68">
        <v>443744.40000000037</v>
      </c>
      <c r="M80" s="67">
        <v>0</v>
      </c>
      <c r="N80" s="67">
        <v>0</v>
      </c>
      <c r="O80" s="68">
        <f t="shared" si="18"/>
        <v>3960000</v>
      </c>
      <c r="P80" s="67">
        <v>1650</v>
      </c>
      <c r="Q80" s="69" t="s">
        <v>364</v>
      </c>
      <c r="R80" s="67" t="s">
        <v>353</v>
      </c>
      <c r="S80" s="70">
        <v>30</v>
      </c>
      <c r="T80" s="84"/>
      <c r="U80" s="72"/>
    </row>
    <row r="81" spans="2:21" ht="20.25" hidden="1">
      <c r="B81" s="63" t="s">
        <v>409</v>
      </c>
      <c r="C81" s="64" t="s">
        <v>410</v>
      </c>
      <c r="D81" s="46">
        <v>32</v>
      </c>
      <c r="E81" s="82">
        <v>200</v>
      </c>
      <c r="F81" s="83">
        <f t="shared" si="14"/>
        <v>6400</v>
      </c>
      <c r="G81" s="67">
        <v>0</v>
      </c>
      <c r="H81" s="68">
        <v>2135148.8000000003</v>
      </c>
      <c r="I81" s="68">
        <f t="shared" si="15"/>
        <v>213514.88000000003</v>
      </c>
      <c r="J81" s="68">
        <f t="shared" si="16"/>
        <v>0</v>
      </c>
      <c r="K81" s="68">
        <f t="shared" si="17"/>
        <v>0</v>
      </c>
      <c r="L81" s="68">
        <v>236663.68000000017</v>
      </c>
      <c r="M81" s="67">
        <v>0</v>
      </c>
      <c r="N81" s="67">
        <v>0</v>
      </c>
      <c r="O81" s="68">
        <f t="shared" si="18"/>
        <v>2112000</v>
      </c>
      <c r="P81" s="67">
        <v>330</v>
      </c>
      <c r="Q81" s="69" t="s">
        <v>364</v>
      </c>
      <c r="R81" s="67" t="s">
        <v>353</v>
      </c>
      <c r="S81" s="70">
        <v>30</v>
      </c>
      <c r="T81" s="84"/>
      <c r="U81" s="72"/>
    </row>
    <row r="82" spans="2:21" ht="20.25" hidden="1">
      <c r="B82" s="63" t="s">
        <v>411</v>
      </c>
      <c r="C82" s="64" t="s">
        <v>412</v>
      </c>
      <c r="D82" s="46">
        <v>32</v>
      </c>
      <c r="E82" s="82">
        <v>200</v>
      </c>
      <c r="F82" s="83">
        <f t="shared" si="14"/>
        <v>6400</v>
      </c>
      <c r="G82" s="67">
        <v>0</v>
      </c>
      <c r="H82" s="68">
        <v>2135148.8000000003</v>
      </c>
      <c r="I82" s="68">
        <f t="shared" si="15"/>
        <v>213514.88000000003</v>
      </c>
      <c r="J82" s="68">
        <f t="shared" si="16"/>
        <v>0</v>
      </c>
      <c r="K82" s="68">
        <f t="shared" si="17"/>
        <v>0</v>
      </c>
      <c r="L82" s="68">
        <v>236663.68000000017</v>
      </c>
      <c r="M82" s="67">
        <v>0</v>
      </c>
      <c r="N82" s="67">
        <v>0</v>
      </c>
      <c r="O82" s="68">
        <f t="shared" si="18"/>
        <v>2112000</v>
      </c>
      <c r="P82" s="67">
        <v>330</v>
      </c>
      <c r="Q82" s="69" t="s">
        <v>364</v>
      </c>
      <c r="R82" s="67" t="s">
        <v>353</v>
      </c>
      <c r="S82" s="70">
        <v>30</v>
      </c>
      <c r="T82" s="84"/>
      <c r="U82" s="72"/>
    </row>
    <row r="83" spans="2:21" ht="20.25" hidden="1">
      <c r="B83" s="63" t="s">
        <v>413</v>
      </c>
      <c r="C83" s="64" t="s">
        <v>414</v>
      </c>
      <c r="D83" s="46">
        <v>32</v>
      </c>
      <c r="E83" s="82">
        <v>200</v>
      </c>
      <c r="F83" s="83">
        <f t="shared" si="14"/>
        <v>6400</v>
      </c>
      <c r="G83" s="67">
        <v>0</v>
      </c>
      <c r="H83" s="68">
        <v>2135148.8000000003</v>
      </c>
      <c r="I83" s="68">
        <f t="shared" si="15"/>
        <v>213514.88000000003</v>
      </c>
      <c r="J83" s="68">
        <f t="shared" si="16"/>
        <v>0</v>
      </c>
      <c r="K83" s="68">
        <f t="shared" si="17"/>
        <v>0</v>
      </c>
      <c r="L83" s="68">
        <v>236663.68000000017</v>
      </c>
      <c r="M83" s="67">
        <v>0</v>
      </c>
      <c r="N83" s="67">
        <v>0</v>
      </c>
      <c r="O83" s="68">
        <f t="shared" si="18"/>
        <v>2112000</v>
      </c>
      <c r="P83" s="67">
        <v>330</v>
      </c>
      <c r="Q83" s="69" t="s">
        <v>364</v>
      </c>
      <c r="R83" s="67" t="s">
        <v>353</v>
      </c>
      <c r="S83" s="70">
        <v>30</v>
      </c>
      <c r="T83" s="84"/>
      <c r="U83" s="72"/>
    </row>
    <row r="84" spans="2:21" ht="20.25" hidden="1">
      <c r="B84" s="63" t="s">
        <v>415</v>
      </c>
      <c r="C84" s="64" t="s">
        <v>416</v>
      </c>
      <c r="D84" s="46">
        <v>20</v>
      </c>
      <c r="E84" s="82">
        <v>300</v>
      </c>
      <c r="F84" s="83">
        <f t="shared" si="14"/>
        <v>6000</v>
      </c>
      <c r="G84" s="67">
        <v>0</v>
      </c>
      <c r="H84" s="68">
        <v>4003404.0000000005</v>
      </c>
      <c r="I84" s="68">
        <f t="shared" si="15"/>
        <v>400340.40000000008</v>
      </c>
      <c r="J84" s="68">
        <f t="shared" si="16"/>
        <v>0</v>
      </c>
      <c r="K84" s="68">
        <f t="shared" si="17"/>
        <v>0</v>
      </c>
      <c r="L84" s="68">
        <v>443744.40000000037</v>
      </c>
      <c r="M84" s="67">
        <v>0</v>
      </c>
      <c r="N84" s="67">
        <v>0</v>
      </c>
      <c r="O84" s="68">
        <f t="shared" si="18"/>
        <v>3960000</v>
      </c>
      <c r="P84" s="67">
        <v>660</v>
      </c>
      <c r="Q84" s="69" t="s">
        <v>364</v>
      </c>
      <c r="R84" s="67" t="s">
        <v>353</v>
      </c>
      <c r="S84" s="70">
        <v>30</v>
      </c>
      <c r="T84" s="84"/>
      <c r="U84" s="72"/>
    </row>
    <row r="85" spans="2:21" ht="20.25" hidden="1">
      <c r="B85" s="63" t="s">
        <v>417</v>
      </c>
      <c r="C85" s="64" t="s">
        <v>418</v>
      </c>
      <c r="D85" s="46">
        <v>32</v>
      </c>
      <c r="E85" s="82">
        <v>100</v>
      </c>
      <c r="F85" s="83">
        <f t="shared" si="14"/>
        <v>3200</v>
      </c>
      <c r="G85" s="67">
        <v>0</v>
      </c>
      <c r="H85" s="68">
        <v>1067574.4000000001</v>
      </c>
      <c r="I85" s="68">
        <f t="shared" si="15"/>
        <v>106757.44000000002</v>
      </c>
      <c r="J85" s="68">
        <f t="shared" si="16"/>
        <v>0</v>
      </c>
      <c r="K85" s="68">
        <f t="shared" si="17"/>
        <v>0</v>
      </c>
      <c r="L85" s="68">
        <v>118331.84000000008</v>
      </c>
      <c r="M85" s="67">
        <v>0</v>
      </c>
      <c r="N85" s="67">
        <v>0</v>
      </c>
      <c r="O85" s="68">
        <f t="shared" si="18"/>
        <v>1056000</v>
      </c>
      <c r="P85" s="67">
        <v>330</v>
      </c>
      <c r="Q85" s="69" t="s">
        <v>364</v>
      </c>
      <c r="R85" s="67" t="s">
        <v>353</v>
      </c>
      <c r="S85" s="70">
        <v>30</v>
      </c>
      <c r="T85" s="84"/>
      <c r="U85" s="72"/>
    </row>
    <row r="86" spans="2:21" ht="20.25" hidden="1">
      <c r="B86" s="63" t="s">
        <v>419</v>
      </c>
      <c r="C86" s="64" t="s">
        <v>420</v>
      </c>
      <c r="D86" s="46">
        <v>15</v>
      </c>
      <c r="E86" s="82">
        <v>10</v>
      </c>
      <c r="F86" s="83">
        <f t="shared" si="14"/>
        <v>150</v>
      </c>
      <c r="G86" s="67">
        <v>0</v>
      </c>
      <c r="H86" s="68">
        <v>100085.10000000002</v>
      </c>
      <c r="I86" s="68">
        <f t="shared" si="15"/>
        <v>10008.510000000002</v>
      </c>
      <c r="J86" s="68">
        <f t="shared" si="16"/>
        <v>0</v>
      </c>
      <c r="K86" s="68">
        <f t="shared" si="17"/>
        <v>0</v>
      </c>
      <c r="L86" s="68">
        <v>11093.610000000015</v>
      </c>
      <c r="M86" s="67">
        <v>0</v>
      </c>
      <c r="N86" s="67">
        <v>0</v>
      </c>
      <c r="O86" s="68">
        <f t="shared" si="18"/>
        <v>99000</v>
      </c>
      <c r="P86" s="67">
        <v>660</v>
      </c>
      <c r="Q86" s="69" t="s">
        <v>364</v>
      </c>
      <c r="R86" s="67" t="s">
        <v>353</v>
      </c>
      <c r="S86" s="70">
        <v>30</v>
      </c>
      <c r="T86" s="84"/>
      <c r="U86" s="72"/>
    </row>
    <row r="87" spans="2:21" ht="20.25" hidden="1">
      <c r="B87" s="63" t="s">
        <v>421</v>
      </c>
      <c r="C87" s="64" t="s">
        <v>422</v>
      </c>
      <c r="D87" s="46">
        <v>15</v>
      </c>
      <c r="E87" s="82">
        <v>10</v>
      </c>
      <c r="F87" s="83">
        <f t="shared" si="14"/>
        <v>150</v>
      </c>
      <c r="G87" s="67">
        <v>0</v>
      </c>
      <c r="H87" s="68">
        <v>100085.10000000002</v>
      </c>
      <c r="I87" s="68">
        <f t="shared" si="15"/>
        <v>10008.510000000002</v>
      </c>
      <c r="J87" s="68">
        <f t="shared" si="16"/>
        <v>0</v>
      </c>
      <c r="K87" s="68">
        <f t="shared" si="17"/>
        <v>0</v>
      </c>
      <c r="L87" s="68">
        <v>11093.610000000015</v>
      </c>
      <c r="M87" s="67">
        <v>0</v>
      </c>
      <c r="N87" s="67">
        <v>0</v>
      </c>
      <c r="O87" s="68">
        <f t="shared" si="18"/>
        <v>99000</v>
      </c>
      <c r="P87" s="67">
        <v>660</v>
      </c>
      <c r="Q87" s="69" t="s">
        <v>364</v>
      </c>
      <c r="R87" s="67" t="s">
        <v>353</v>
      </c>
      <c r="S87" s="70">
        <v>30</v>
      </c>
      <c r="T87" s="84"/>
      <c r="U87" s="72"/>
    </row>
    <row r="88" spans="2:21" ht="20.25" hidden="1">
      <c r="B88" s="63" t="s">
        <v>423</v>
      </c>
      <c r="C88" s="64" t="s">
        <v>424</v>
      </c>
      <c r="D88" s="46">
        <v>24</v>
      </c>
      <c r="E88" s="82">
        <v>150</v>
      </c>
      <c r="F88" s="83">
        <f t="shared" si="14"/>
        <v>3600</v>
      </c>
      <c r="G88" s="67">
        <v>0</v>
      </c>
      <c r="H88" s="68">
        <v>1441225.44</v>
      </c>
      <c r="I88" s="68">
        <f t="shared" si="15"/>
        <v>144122.54399999999</v>
      </c>
      <c r="J88" s="68">
        <f t="shared" si="16"/>
        <v>0</v>
      </c>
      <c r="K88" s="68">
        <f t="shared" si="17"/>
        <v>0</v>
      </c>
      <c r="L88" s="68">
        <v>159747.98399999994</v>
      </c>
      <c r="M88" s="67">
        <v>0</v>
      </c>
      <c r="N88" s="67">
        <v>0</v>
      </c>
      <c r="O88" s="68">
        <f t="shared" si="18"/>
        <v>1425600</v>
      </c>
      <c r="P88" s="67">
        <v>396</v>
      </c>
      <c r="Q88" s="69" t="s">
        <v>364</v>
      </c>
      <c r="R88" s="67" t="s">
        <v>353</v>
      </c>
      <c r="S88" s="70">
        <v>30</v>
      </c>
      <c r="T88" s="84"/>
      <c r="U88" s="72"/>
    </row>
    <row r="89" spans="2:21" ht="20.25" hidden="1">
      <c r="B89" s="63" t="s">
        <v>425</v>
      </c>
      <c r="C89" s="64" t="s">
        <v>426</v>
      </c>
      <c r="D89" s="46">
        <v>12</v>
      </c>
      <c r="E89" s="82">
        <v>150</v>
      </c>
      <c r="F89" s="83">
        <f t="shared" si="14"/>
        <v>1800</v>
      </c>
      <c r="G89" s="67">
        <v>0</v>
      </c>
      <c r="H89" s="68">
        <v>2161838.16</v>
      </c>
      <c r="I89" s="68">
        <f t="shared" si="15"/>
        <v>216183.81600000002</v>
      </c>
      <c r="J89" s="68">
        <f t="shared" si="16"/>
        <v>0</v>
      </c>
      <c r="K89" s="68">
        <f t="shared" si="17"/>
        <v>0</v>
      </c>
      <c r="L89" s="68">
        <v>239621.97600000026</v>
      </c>
      <c r="M89" s="67">
        <v>0</v>
      </c>
      <c r="N89" s="67">
        <v>0</v>
      </c>
      <c r="O89" s="68">
        <f t="shared" si="18"/>
        <v>2138400</v>
      </c>
      <c r="P89" s="67">
        <v>1188</v>
      </c>
      <c r="Q89" s="69" t="s">
        <v>364</v>
      </c>
      <c r="R89" s="67" t="s">
        <v>353</v>
      </c>
      <c r="S89" s="70">
        <v>30</v>
      </c>
      <c r="T89" s="84"/>
      <c r="U89" s="72"/>
    </row>
    <row r="90" spans="2:21" ht="20.25" hidden="1">
      <c r="B90" s="63" t="s">
        <v>427</v>
      </c>
      <c r="C90" s="64" t="s">
        <v>428</v>
      </c>
      <c r="D90" s="46">
        <v>32</v>
      </c>
      <c r="E90" s="82">
        <v>50</v>
      </c>
      <c r="F90" s="83">
        <f t="shared" si="14"/>
        <v>1600</v>
      </c>
      <c r="G90" s="67">
        <v>0</v>
      </c>
      <c r="H90" s="68">
        <v>533787.20000000007</v>
      </c>
      <c r="I90" s="68">
        <f t="shared" si="15"/>
        <v>53378.720000000008</v>
      </c>
      <c r="J90" s="68">
        <f t="shared" si="16"/>
        <v>0</v>
      </c>
      <c r="K90" s="68">
        <f t="shared" si="17"/>
        <v>0</v>
      </c>
      <c r="L90" s="68">
        <v>59165.920000000042</v>
      </c>
      <c r="M90" s="67">
        <v>0</v>
      </c>
      <c r="N90" s="67">
        <v>0</v>
      </c>
      <c r="O90" s="68">
        <f t="shared" si="18"/>
        <v>528000</v>
      </c>
      <c r="P90" s="67">
        <v>330</v>
      </c>
      <c r="Q90" s="69" t="s">
        <v>364</v>
      </c>
      <c r="R90" s="67" t="s">
        <v>353</v>
      </c>
      <c r="S90" s="70">
        <v>30</v>
      </c>
      <c r="T90" s="84"/>
      <c r="U90" s="72"/>
    </row>
    <row r="91" spans="2:21" ht="20.25" hidden="1">
      <c r="B91" s="63" t="s">
        <v>429</v>
      </c>
      <c r="C91" s="64" t="s">
        <v>430</v>
      </c>
      <c r="D91" s="46">
        <v>12</v>
      </c>
      <c r="E91" s="82">
        <v>20</v>
      </c>
      <c r="F91" s="83">
        <f t="shared" si="14"/>
        <v>240</v>
      </c>
      <c r="G91" s="67">
        <v>0</v>
      </c>
      <c r="H91" s="68">
        <v>288245.08799999999</v>
      </c>
      <c r="I91" s="68">
        <f t="shared" si="15"/>
        <v>28824.5088</v>
      </c>
      <c r="J91" s="68">
        <f t="shared" si="16"/>
        <v>0</v>
      </c>
      <c r="K91" s="68">
        <f t="shared" si="17"/>
        <v>0</v>
      </c>
      <c r="L91" s="68">
        <v>31949.596799999999</v>
      </c>
      <c r="M91" s="67">
        <v>0</v>
      </c>
      <c r="N91" s="67">
        <v>0</v>
      </c>
      <c r="O91" s="68">
        <f t="shared" si="18"/>
        <v>285120</v>
      </c>
      <c r="P91" s="67">
        <v>1188</v>
      </c>
      <c r="Q91" s="69" t="s">
        <v>364</v>
      </c>
      <c r="R91" s="67" t="s">
        <v>353</v>
      </c>
      <c r="S91" s="70">
        <v>30</v>
      </c>
      <c r="T91" s="84"/>
      <c r="U91" s="72"/>
    </row>
    <row r="92" spans="2:21" ht="20.25" hidden="1">
      <c r="B92" s="63" t="s">
        <v>431</v>
      </c>
      <c r="C92" s="64" t="s">
        <v>432</v>
      </c>
      <c r="D92" s="46">
        <v>12</v>
      </c>
      <c r="E92" s="82">
        <v>100</v>
      </c>
      <c r="F92" s="83">
        <f t="shared" si="14"/>
        <v>1200</v>
      </c>
      <c r="G92" s="67">
        <v>0</v>
      </c>
      <c r="H92" s="68">
        <v>1000851</v>
      </c>
      <c r="I92" s="68">
        <f t="shared" si="15"/>
        <v>100085.1</v>
      </c>
      <c r="J92" s="68">
        <f t="shared" si="16"/>
        <v>0</v>
      </c>
      <c r="K92" s="68">
        <f t="shared" si="17"/>
        <v>0</v>
      </c>
      <c r="L92" s="68">
        <v>110936.10000000009</v>
      </c>
      <c r="M92" s="67">
        <v>0</v>
      </c>
      <c r="N92" s="67">
        <v>0</v>
      </c>
      <c r="O92" s="68">
        <f t="shared" si="18"/>
        <v>990000</v>
      </c>
      <c r="P92" s="67">
        <v>825</v>
      </c>
      <c r="Q92" s="69" t="s">
        <v>364</v>
      </c>
      <c r="R92" s="67" t="s">
        <v>353</v>
      </c>
      <c r="S92" s="70">
        <v>30</v>
      </c>
      <c r="T92" s="84"/>
      <c r="U92" s="72"/>
    </row>
    <row r="93" spans="2:21" ht="20.25" hidden="1">
      <c r="B93" s="63" t="s">
        <v>433</v>
      </c>
      <c r="C93" s="64" t="s">
        <v>434</v>
      </c>
      <c r="D93" s="46">
        <v>20</v>
      </c>
      <c r="E93" s="82">
        <v>100</v>
      </c>
      <c r="F93" s="83">
        <f t="shared" si="14"/>
        <v>2000</v>
      </c>
      <c r="G93" s="67">
        <v>0</v>
      </c>
      <c r="H93" s="68">
        <v>800680.8</v>
      </c>
      <c r="I93" s="68">
        <f t="shared" si="15"/>
        <v>80068.080000000016</v>
      </c>
      <c r="J93" s="68">
        <f t="shared" si="16"/>
        <v>0</v>
      </c>
      <c r="K93" s="68">
        <f t="shared" si="17"/>
        <v>0</v>
      </c>
      <c r="L93" s="68">
        <v>88748.880000000121</v>
      </c>
      <c r="M93" s="67">
        <v>0</v>
      </c>
      <c r="N93" s="67">
        <v>0</v>
      </c>
      <c r="O93" s="68">
        <f t="shared" si="18"/>
        <v>792000</v>
      </c>
      <c r="P93" s="67">
        <v>396</v>
      </c>
      <c r="Q93" s="69" t="s">
        <v>364</v>
      </c>
      <c r="R93" s="67" t="s">
        <v>353</v>
      </c>
      <c r="S93" s="70">
        <v>30</v>
      </c>
      <c r="T93" s="84"/>
      <c r="U93" s="72"/>
    </row>
    <row r="94" spans="2:21" ht="20.25" hidden="1">
      <c r="B94" s="63" t="s">
        <v>435</v>
      </c>
      <c r="C94" s="64" t="s">
        <v>436</v>
      </c>
      <c r="D94" s="46">
        <v>8</v>
      </c>
      <c r="E94" s="82">
        <v>50</v>
      </c>
      <c r="F94" s="83">
        <f t="shared" si="14"/>
        <v>400</v>
      </c>
      <c r="G94" s="67">
        <v>0</v>
      </c>
      <c r="H94" s="68">
        <v>533787.20000000007</v>
      </c>
      <c r="I94" s="68">
        <f t="shared" si="15"/>
        <v>53378.720000000008</v>
      </c>
      <c r="J94" s="68">
        <f t="shared" si="16"/>
        <v>0</v>
      </c>
      <c r="K94" s="68">
        <f t="shared" si="17"/>
        <v>0</v>
      </c>
      <c r="L94" s="68">
        <v>59165.920000000042</v>
      </c>
      <c r="M94" s="67">
        <v>0</v>
      </c>
      <c r="N94" s="67">
        <v>0</v>
      </c>
      <c r="O94" s="68">
        <f t="shared" si="18"/>
        <v>528000</v>
      </c>
      <c r="P94" s="67">
        <v>1320</v>
      </c>
      <c r="Q94" s="69" t="s">
        <v>364</v>
      </c>
      <c r="R94" s="67" t="s">
        <v>353</v>
      </c>
      <c r="S94" s="70">
        <v>30</v>
      </c>
      <c r="T94" s="84"/>
      <c r="U94" s="72"/>
    </row>
    <row r="95" spans="2:21" ht="20.25" hidden="1">
      <c r="B95" s="63" t="s">
        <v>437</v>
      </c>
      <c r="C95" s="64" t="s">
        <v>438</v>
      </c>
      <c r="D95" s="46">
        <v>8</v>
      </c>
      <c r="E95" s="82">
        <v>50</v>
      </c>
      <c r="F95" s="83">
        <f t="shared" si="14"/>
        <v>400</v>
      </c>
      <c r="G95" s="67">
        <v>0</v>
      </c>
      <c r="H95" s="68">
        <v>533787.20000000007</v>
      </c>
      <c r="I95" s="68">
        <f t="shared" si="15"/>
        <v>53378.720000000008</v>
      </c>
      <c r="J95" s="68">
        <f t="shared" si="16"/>
        <v>0</v>
      </c>
      <c r="K95" s="68">
        <f t="shared" si="17"/>
        <v>0</v>
      </c>
      <c r="L95" s="68">
        <v>59165.920000000042</v>
      </c>
      <c r="M95" s="67">
        <v>0</v>
      </c>
      <c r="N95" s="67">
        <v>0</v>
      </c>
      <c r="O95" s="68">
        <f t="shared" si="18"/>
        <v>528000</v>
      </c>
      <c r="P95" s="67">
        <v>1320</v>
      </c>
      <c r="Q95" s="69" t="s">
        <v>364</v>
      </c>
      <c r="R95" s="67" t="s">
        <v>353</v>
      </c>
      <c r="S95" s="70">
        <v>30</v>
      </c>
      <c r="T95" s="84"/>
      <c r="U95" s="72"/>
    </row>
    <row r="96" spans="2:21" ht="20.25" hidden="1">
      <c r="B96" s="63" t="s">
        <v>439</v>
      </c>
      <c r="C96" s="64" t="s">
        <v>440</v>
      </c>
      <c r="D96" s="46">
        <v>40</v>
      </c>
      <c r="E96" s="82">
        <v>200</v>
      </c>
      <c r="F96" s="83">
        <f t="shared" si="14"/>
        <v>8000</v>
      </c>
      <c r="G96" s="67">
        <v>0</v>
      </c>
      <c r="H96" s="68">
        <v>3202723.2</v>
      </c>
      <c r="I96" s="68">
        <f t="shared" si="15"/>
        <v>320272.32000000007</v>
      </c>
      <c r="J96" s="68">
        <f t="shared" si="16"/>
        <v>0</v>
      </c>
      <c r="K96" s="68">
        <f t="shared" si="17"/>
        <v>0</v>
      </c>
      <c r="L96" s="68">
        <v>354995.52000000048</v>
      </c>
      <c r="M96" s="67">
        <v>0</v>
      </c>
      <c r="N96" s="67">
        <v>0</v>
      </c>
      <c r="O96" s="68">
        <f t="shared" si="18"/>
        <v>3168000</v>
      </c>
      <c r="P96" s="67">
        <v>396</v>
      </c>
      <c r="Q96" s="69" t="s">
        <v>364</v>
      </c>
      <c r="R96" s="67" t="s">
        <v>353</v>
      </c>
      <c r="S96" s="70">
        <v>30</v>
      </c>
      <c r="T96" s="84"/>
      <c r="U96" s="72"/>
    </row>
    <row r="97" spans="2:21" ht="20.25" hidden="1">
      <c r="B97" s="63" t="s">
        <v>441</v>
      </c>
      <c r="C97" s="64" t="s">
        <v>442</v>
      </c>
      <c r="D97" s="46">
        <v>40</v>
      </c>
      <c r="E97" s="82">
        <v>100</v>
      </c>
      <c r="F97" s="83">
        <f t="shared" si="14"/>
        <v>4000</v>
      </c>
      <c r="G97" s="67">
        <v>0</v>
      </c>
      <c r="H97" s="68">
        <v>1601361.6</v>
      </c>
      <c r="I97" s="68">
        <f t="shared" si="15"/>
        <v>160136.16000000003</v>
      </c>
      <c r="J97" s="68">
        <f t="shared" si="16"/>
        <v>0</v>
      </c>
      <c r="K97" s="68">
        <f t="shared" si="17"/>
        <v>0</v>
      </c>
      <c r="L97" s="68">
        <v>177497.76000000024</v>
      </c>
      <c r="M97" s="67">
        <v>0</v>
      </c>
      <c r="N97" s="67">
        <v>0</v>
      </c>
      <c r="O97" s="68">
        <f t="shared" si="18"/>
        <v>1584000</v>
      </c>
      <c r="P97" s="67">
        <v>396</v>
      </c>
      <c r="Q97" s="69" t="s">
        <v>364</v>
      </c>
      <c r="R97" s="67" t="s">
        <v>353</v>
      </c>
      <c r="S97" s="70">
        <v>30</v>
      </c>
      <c r="T97" s="84"/>
      <c r="U97" s="72"/>
    </row>
    <row r="98" spans="2:21" ht="20.25" hidden="1">
      <c r="B98" s="63" t="s">
        <v>443</v>
      </c>
      <c r="C98" s="64" t="s">
        <v>444</v>
      </c>
      <c r="D98" s="46">
        <v>24</v>
      </c>
      <c r="E98" s="82">
        <v>100</v>
      </c>
      <c r="F98" s="83">
        <f t="shared" si="14"/>
        <v>2400</v>
      </c>
      <c r="G98" s="67">
        <v>0</v>
      </c>
      <c r="H98" s="68">
        <v>2402042.4000000004</v>
      </c>
      <c r="I98" s="68">
        <f t="shared" si="15"/>
        <v>240204.24000000005</v>
      </c>
      <c r="J98" s="68">
        <f t="shared" si="16"/>
        <v>0</v>
      </c>
      <c r="K98" s="68">
        <f t="shared" si="17"/>
        <v>0</v>
      </c>
      <c r="L98" s="68">
        <v>266246.6400000006</v>
      </c>
      <c r="M98" s="67">
        <v>0</v>
      </c>
      <c r="N98" s="67">
        <v>0</v>
      </c>
      <c r="O98" s="68">
        <f t="shared" si="18"/>
        <v>2376000</v>
      </c>
      <c r="P98" s="67">
        <v>990</v>
      </c>
      <c r="Q98" s="69" t="s">
        <v>364</v>
      </c>
      <c r="R98" s="67" t="s">
        <v>353</v>
      </c>
      <c r="S98" s="70">
        <v>30</v>
      </c>
      <c r="T98" s="84"/>
      <c r="U98" s="72"/>
    </row>
    <row r="99" spans="2:21" ht="20.25" hidden="1">
      <c r="B99" s="63" t="s">
        <v>445</v>
      </c>
      <c r="C99" s="64" t="s">
        <v>446</v>
      </c>
      <c r="D99" s="46">
        <v>24</v>
      </c>
      <c r="E99" s="82">
        <v>200</v>
      </c>
      <c r="F99" s="83">
        <f t="shared" si="14"/>
        <v>4800</v>
      </c>
      <c r="G99" s="67">
        <v>0</v>
      </c>
      <c r="H99" s="68">
        <v>4804084.8000000007</v>
      </c>
      <c r="I99" s="68">
        <f t="shared" si="15"/>
        <v>480408.4800000001</v>
      </c>
      <c r="J99" s="68">
        <f t="shared" si="16"/>
        <v>0</v>
      </c>
      <c r="K99" s="68">
        <f t="shared" si="17"/>
        <v>0</v>
      </c>
      <c r="L99" s="68">
        <v>532493.28000000119</v>
      </c>
      <c r="M99" s="67">
        <v>0</v>
      </c>
      <c r="N99" s="67">
        <v>0</v>
      </c>
      <c r="O99" s="68">
        <f t="shared" si="18"/>
        <v>4752000</v>
      </c>
      <c r="P99" s="67">
        <v>990</v>
      </c>
      <c r="Q99" s="69" t="s">
        <v>364</v>
      </c>
      <c r="R99" s="67" t="s">
        <v>353</v>
      </c>
      <c r="S99" s="70">
        <v>30</v>
      </c>
      <c r="T99" s="84"/>
      <c r="U99" s="72"/>
    </row>
    <row r="100" spans="2:21" ht="20.25" hidden="1">
      <c r="B100" s="63" t="s">
        <v>447</v>
      </c>
      <c r="C100" s="64" t="s">
        <v>448</v>
      </c>
      <c r="D100" s="46">
        <v>24</v>
      </c>
      <c r="E100" s="82">
        <v>50</v>
      </c>
      <c r="F100" s="83">
        <f t="shared" si="14"/>
        <v>1200</v>
      </c>
      <c r="G100" s="67">
        <v>0</v>
      </c>
      <c r="H100" s="68">
        <v>1201021.2000000002</v>
      </c>
      <c r="I100" s="68">
        <f t="shared" si="15"/>
        <v>120102.12000000002</v>
      </c>
      <c r="J100" s="68">
        <f t="shared" si="16"/>
        <v>0</v>
      </c>
      <c r="K100" s="68">
        <f t="shared" si="17"/>
        <v>0</v>
      </c>
      <c r="L100" s="68">
        <v>133123.3200000003</v>
      </c>
      <c r="M100" s="67">
        <v>0</v>
      </c>
      <c r="N100" s="67">
        <v>0</v>
      </c>
      <c r="O100" s="68">
        <f t="shared" si="18"/>
        <v>1188000</v>
      </c>
      <c r="P100" s="67">
        <v>990</v>
      </c>
      <c r="Q100" s="69" t="s">
        <v>364</v>
      </c>
      <c r="R100" s="67" t="s">
        <v>353</v>
      </c>
      <c r="S100" s="70">
        <v>30</v>
      </c>
      <c r="T100" s="84"/>
      <c r="U100" s="72"/>
    </row>
    <row r="101" spans="2:21" ht="20.25" hidden="1">
      <c r="B101" s="63" t="s">
        <v>449</v>
      </c>
      <c r="C101" s="64" t="s">
        <v>450</v>
      </c>
      <c r="D101" s="46">
        <v>24</v>
      </c>
      <c r="E101" s="82">
        <v>100</v>
      </c>
      <c r="F101" s="83">
        <f t="shared" si="14"/>
        <v>2400</v>
      </c>
      <c r="G101" s="67">
        <v>0</v>
      </c>
      <c r="H101" s="68">
        <v>2402042.4000000004</v>
      </c>
      <c r="I101" s="68">
        <f t="shared" si="15"/>
        <v>240204.24000000005</v>
      </c>
      <c r="J101" s="68">
        <f t="shared" si="16"/>
        <v>0</v>
      </c>
      <c r="K101" s="68">
        <f t="shared" si="17"/>
        <v>0</v>
      </c>
      <c r="L101" s="68">
        <v>266246.6400000006</v>
      </c>
      <c r="M101" s="67">
        <v>0</v>
      </c>
      <c r="N101" s="67">
        <v>0</v>
      </c>
      <c r="O101" s="68">
        <f t="shared" si="18"/>
        <v>2376000</v>
      </c>
      <c r="P101" s="67">
        <v>990</v>
      </c>
      <c r="Q101" s="69" t="s">
        <v>364</v>
      </c>
      <c r="R101" s="67" t="s">
        <v>353</v>
      </c>
      <c r="S101" s="70">
        <v>30</v>
      </c>
      <c r="T101" s="84"/>
      <c r="U101" s="72"/>
    </row>
    <row r="102" spans="2:21" ht="20.25" hidden="1">
      <c r="B102" s="63" t="s">
        <v>451</v>
      </c>
      <c r="C102" s="64" t="s">
        <v>452</v>
      </c>
      <c r="D102" s="46">
        <v>20</v>
      </c>
      <c r="E102" s="82">
        <v>100</v>
      </c>
      <c r="F102" s="83">
        <f t="shared" si="14"/>
        <v>2000</v>
      </c>
      <c r="G102" s="67">
        <v>0</v>
      </c>
      <c r="H102" s="68">
        <v>2001702</v>
      </c>
      <c r="I102" s="68">
        <f t="shared" si="15"/>
        <v>200170.2</v>
      </c>
      <c r="J102" s="68">
        <f t="shared" si="16"/>
        <v>0</v>
      </c>
      <c r="K102" s="68">
        <f t="shared" si="17"/>
        <v>0</v>
      </c>
      <c r="L102" s="68">
        <v>221872.20000000019</v>
      </c>
      <c r="M102" s="67">
        <v>0</v>
      </c>
      <c r="N102" s="67">
        <v>0</v>
      </c>
      <c r="O102" s="68">
        <f t="shared" si="18"/>
        <v>1980000</v>
      </c>
      <c r="P102" s="67">
        <v>990</v>
      </c>
      <c r="Q102" s="69" t="s">
        <v>364</v>
      </c>
      <c r="R102" s="67" t="s">
        <v>353</v>
      </c>
      <c r="S102" s="70">
        <v>30</v>
      </c>
      <c r="T102" s="84"/>
      <c r="U102" s="72"/>
    </row>
    <row r="103" spans="2:21" ht="20.25" hidden="1">
      <c r="B103" s="63" t="s">
        <v>453</v>
      </c>
      <c r="C103" s="64" t="s">
        <v>454</v>
      </c>
      <c r="D103" s="46">
        <v>12</v>
      </c>
      <c r="E103" s="82">
        <v>50</v>
      </c>
      <c r="F103" s="83">
        <f t="shared" si="14"/>
        <v>600</v>
      </c>
      <c r="G103" s="67">
        <v>0</v>
      </c>
      <c r="H103" s="68">
        <v>720612.72</v>
      </c>
      <c r="I103" s="68">
        <f t="shared" si="15"/>
        <v>72061.271999999997</v>
      </c>
      <c r="J103" s="68">
        <f t="shared" si="16"/>
        <v>0</v>
      </c>
      <c r="K103" s="68">
        <f t="shared" si="17"/>
        <v>0</v>
      </c>
      <c r="L103" s="68">
        <v>79873.991999999969</v>
      </c>
      <c r="M103" s="67">
        <v>0</v>
      </c>
      <c r="N103" s="67">
        <v>0</v>
      </c>
      <c r="O103" s="68">
        <f t="shared" si="18"/>
        <v>712800</v>
      </c>
      <c r="P103" s="67">
        <v>1188</v>
      </c>
      <c r="Q103" s="69" t="s">
        <v>364</v>
      </c>
      <c r="R103" s="67" t="s">
        <v>353</v>
      </c>
      <c r="S103" s="70">
        <v>30</v>
      </c>
      <c r="T103" s="84"/>
      <c r="U103" s="72"/>
    </row>
    <row r="104" spans="2:21" ht="20.25" hidden="1">
      <c r="B104" s="63" t="s">
        <v>455</v>
      </c>
      <c r="C104" s="64" t="s">
        <v>456</v>
      </c>
      <c r="D104" s="46">
        <v>12</v>
      </c>
      <c r="E104" s="82">
        <v>500</v>
      </c>
      <c r="F104" s="83">
        <f t="shared" si="14"/>
        <v>6000</v>
      </c>
      <c r="G104" s="67">
        <v>0</v>
      </c>
      <c r="H104" s="68">
        <v>5004255</v>
      </c>
      <c r="I104" s="68">
        <f t="shared" si="15"/>
        <v>500425.5</v>
      </c>
      <c r="J104" s="68">
        <f t="shared" si="16"/>
        <v>0</v>
      </c>
      <c r="K104" s="68">
        <f t="shared" si="17"/>
        <v>0</v>
      </c>
      <c r="L104" s="68">
        <v>554680.5</v>
      </c>
      <c r="M104" s="67">
        <v>0</v>
      </c>
      <c r="N104" s="67">
        <v>0</v>
      </c>
      <c r="O104" s="68">
        <f t="shared" si="18"/>
        <v>4950000</v>
      </c>
      <c r="P104" s="67">
        <v>825</v>
      </c>
      <c r="Q104" s="69" t="s">
        <v>364</v>
      </c>
      <c r="R104" s="67" t="s">
        <v>353</v>
      </c>
      <c r="S104" s="70">
        <v>30</v>
      </c>
      <c r="T104" s="84"/>
      <c r="U104" s="72"/>
    </row>
    <row r="105" spans="2:21" ht="20.25" hidden="1">
      <c r="B105" s="63" t="s">
        <v>457</v>
      </c>
      <c r="C105" s="64" t="s">
        <v>458</v>
      </c>
      <c r="D105" s="46">
        <v>8</v>
      </c>
      <c r="E105" s="82">
        <v>50</v>
      </c>
      <c r="F105" s="83">
        <f t="shared" si="14"/>
        <v>400</v>
      </c>
      <c r="G105" s="67">
        <v>0</v>
      </c>
      <c r="H105" s="68">
        <v>573821.24</v>
      </c>
      <c r="I105" s="68">
        <f t="shared" si="15"/>
        <v>57382.124000000003</v>
      </c>
      <c r="J105" s="68">
        <f t="shared" si="16"/>
        <v>0</v>
      </c>
      <c r="K105" s="68">
        <f t="shared" si="17"/>
        <v>0</v>
      </c>
      <c r="L105" s="68">
        <v>63603.363999999943</v>
      </c>
      <c r="M105" s="67">
        <v>0</v>
      </c>
      <c r="N105" s="67">
        <v>0</v>
      </c>
      <c r="O105" s="68">
        <f t="shared" si="18"/>
        <v>567600</v>
      </c>
      <c r="P105" s="67">
        <v>1419</v>
      </c>
      <c r="Q105" s="69" t="s">
        <v>364</v>
      </c>
      <c r="R105" s="67" t="s">
        <v>353</v>
      </c>
      <c r="S105" s="70">
        <v>30</v>
      </c>
      <c r="T105" s="84"/>
      <c r="U105" s="72"/>
    </row>
    <row r="106" spans="2:21" ht="20.25" hidden="1">
      <c r="B106" s="63" t="s">
        <v>459</v>
      </c>
      <c r="C106" s="64" t="s">
        <v>460</v>
      </c>
      <c r="D106" s="46">
        <v>20</v>
      </c>
      <c r="E106" s="82">
        <v>500</v>
      </c>
      <c r="F106" s="83">
        <f t="shared" si="14"/>
        <v>10000</v>
      </c>
      <c r="G106" s="67">
        <v>0</v>
      </c>
      <c r="H106" s="68">
        <v>6672340.0000000009</v>
      </c>
      <c r="I106" s="68">
        <f t="shared" si="15"/>
        <v>667234.00000000012</v>
      </c>
      <c r="J106" s="68">
        <f t="shared" si="16"/>
        <v>0</v>
      </c>
      <c r="K106" s="68">
        <f t="shared" si="17"/>
        <v>0</v>
      </c>
      <c r="L106" s="68">
        <v>739574.00000000093</v>
      </c>
      <c r="M106" s="67">
        <v>0</v>
      </c>
      <c r="N106" s="67">
        <v>0</v>
      </c>
      <c r="O106" s="68">
        <f t="shared" si="18"/>
        <v>6600000</v>
      </c>
      <c r="P106" s="67">
        <v>660</v>
      </c>
      <c r="Q106" s="69" t="s">
        <v>364</v>
      </c>
      <c r="R106" s="67" t="s">
        <v>353</v>
      </c>
      <c r="S106" s="70">
        <v>30</v>
      </c>
      <c r="T106" s="84"/>
      <c r="U106" s="72"/>
    </row>
    <row r="107" spans="2:21" ht="21" thickBot="1">
      <c r="B107" s="63" t="s">
        <v>461</v>
      </c>
      <c r="C107" s="64" t="s">
        <v>462</v>
      </c>
      <c r="D107" s="46">
        <v>8</v>
      </c>
      <c r="E107" s="82">
        <v>400</v>
      </c>
      <c r="F107" s="83">
        <f t="shared" si="14"/>
        <v>3200</v>
      </c>
      <c r="G107" s="67">
        <v>0</v>
      </c>
      <c r="H107" s="68">
        <v>6405446.4000000004</v>
      </c>
      <c r="I107" s="68">
        <f t="shared" si="15"/>
        <v>640544.64000000013</v>
      </c>
      <c r="J107" s="68">
        <f t="shared" si="16"/>
        <v>0</v>
      </c>
      <c r="K107" s="68">
        <f t="shared" si="17"/>
        <v>0</v>
      </c>
      <c r="L107" s="68">
        <v>709991.04000000097</v>
      </c>
      <c r="M107" s="67">
        <v>0</v>
      </c>
      <c r="N107" s="67">
        <v>0</v>
      </c>
      <c r="O107" s="68">
        <f t="shared" si="18"/>
        <v>6336000</v>
      </c>
      <c r="P107" s="67">
        <v>1980</v>
      </c>
      <c r="Q107" s="69" t="s">
        <v>364</v>
      </c>
      <c r="R107" s="67" t="s">
        <v>353</v>
      </c>
      <c r="S107" s="70">
        <v>30</v>
      </c>
      <c r="T107" s="84"/>
      <c r="U107" s="72"/>
    </row>
    <row r="108" spans="2:21" ht="21" hidden="1" thickBot="1">
      <c r="B108" s="63" t="s">
        <v>463</v>
      </c>
      <c r="C108" s="64" t="s">
        <v>464</v>
      </c>
      <c r="D108" s="46">
        <v>8</v>
      </c>
      <c r="E108" s="82">
        <v>50</v>
      </c>
      <c r="F108" s="83">
        <f t="shared" si="14"/>
        <v>400</v>
      </c>
      <c r="G108" s="67">
        <v>0</v>
      </c>
      <c r="H108" s="68">
        <v>800680.8</v>
      </c>
      <c r="I108" s="68">
        <f t="shared" si="15"/>
        <v>80068.080000000016</v>
      </c>
      <c r="J108" s="68">
        <f t="shared" si="16"/>
        <v>0</v>
      </c>
      <c r="K108" s="68">
        <f t="shared" si="17"/>
        <v>0</v>
      </c>
      <c r="L108" s="68">
        <v>88748.880000000121</v>
      </c>
      <c r="M108" s="67">
        <v>0</v>
      </c>
      <c r="N108" s="67">
        <v>0</v>
      </c>
      <c r="O108" s="68">
        <f t="shared" si="18"/>
        <v>792000</v>
      </c>
      <c r="P108" s="67">
        <v>1980</v>
      </c>
      <c r="Q108" s="69" t="s">
        <v>364</v>
      </c>
      <c r="R108" s="67" t="s">
        <v>353</v>
      </c>
      <c r="S108" s="70">
        <v>30</v>
      </c>
      <c r="T108" s="84"/>
      <c r="U108" s="72"/>
    </row>
    <row r="109" spans="2:21" ht="21" hidden="1" thickBot="1">
      <c r="B109" s="63" t="s">
        <v>465</v>
      </c>
      <c r="C109" s="64" t="s">
        <v>466</v>
      </c>
      <c r="D109" s="46">
        <v>8</v>
      </c>
      <c r="E109" s="82">
        <v>20</v>
      </c>
      <c r="F109" s="83">
        <f t="shared" si="14"/>
        <v>160</v>
      </c>
      <c r="G109" s="67">
        <v>0</v>
      </c>
      <c r="H109" s="68">
        <v>320272.32</v>
      </c>
      <c r="I109" s="68">
        <f t="shared" si="15"/>
        <v>32027.232000000004</v>
      </c>
      <c r="J109" s="68">
        <f t="shared" si="16"/>
        <v>0</v>
      </c>
      <c r="K109" s="68">
        <f t="shared" si="17"/>
        <v>0</v>
      </c>
      <c r="L109" s="68">
        <v>35499.552000000025</v>
      </c>
      <c r="M109" s="67">
        <v>0</v>
      </c>
      <c r="N109" s="67">
        <v>0</v>
      </c>
      <c r="O109" s="68">
        <f t="shared" si="18"/>
        <v>316800</v>
      </c>
      <c r="P109" s="67">
        <v>1980</v>
      </c>
      <c r="Q109" s="69" t="s">
        <v>364</v>
      </c>
      <c r="R109" s="67" t="s">
        <v>353</v>
      </c>
      <c r="S109" s="70">
        <v>30</v>
      </c>
      <c r="T109" s="84"/>
      <c r="U109" s="72"/>
    </row>
    <row r="110" spans="2:21" ht="21" hidden="1" thickBot="1">
      <c r="B110" s="63" t="s">
        <v>467</v>
      </c>
      <c r="C110" s="64" t="s">
        <v>468</v>
      </c>
      <c r="D110" s="46">
        <v>8</v>
      </c>
      <c r="E110" s="82">
        <v>30</v>
      </c>
      <c r="F110" s="83">
        <f t="shared" si="14"/>
        <v>240</v>
      </c>
      <c r="G110" s="67">
        <v>0</v>
      </c>
      <c r="H110" s="68">
        <v>480408.48000000004</v>
      </c>
      <c r="I110" s="68">
        <f t="shared" si="15"/>
        <v>48040.848000000005</v>
      </c>
      <c r="J110" s="68">
        <f t="shared" si="16"/>
        <v>0</v>
      </c>
      <c r="K110" s="68">
        <f t="shared" si="17"/>
        <v>0</v>
      </c>
      <c r="L110" s="68">
        <v>53249.328000000096</v>
      </c>
      <c r="M110" s="67">
        <v>0</v>
      </c>
      <c r="N110" s="67">
        <v>0</v>
      </c>
      <c r="O110" s="68">
        <f t="shared" si="18"/>
        <v>475200</v>
      </c>
      <c r="P110" s="67">
        <v>1980</v>
      </c>
      <c r="Q110" s="69" t="s">
        <v>364</v>
      </c>
      <c r="R110" s="67" t="s">
        <v>353</v>
      </c>
      <c r="S110" s="70">
        <v>30</v>
      </c>
      <c r="T110" s="84"/>
      <c r="U110" s="72"/>
    </row>
    <row r="111" spans="2:21" ht="21" hidden="1" thickBot="1">
      <c r="B111" s="63" t="s">
        <v>469</v>
      </c>
      <c r="C111" s="64" t="s">
        <v>470</v>
      </c>
      <c r="D111" s="46">
        <v>20</v>
      </c>
      <c r="E111" s="82">
        <v>10</v>
      </c>
      <c r="F111" s="83">
        <f t="shared" si="14"/>
        <v>200</v>
      </c>
      <c r="G111" s="67">
        <v>0</v>
      </c>
      <c r="H111" s="68">
        <v>200170.2</v>
      </c>
      <c r="I111" s="68">
        <f t="shared" si="15"/>
        <v>20017.020000000004</v>
      </c>
      <c r="J111" s="68">
        <f t="shared" si="16"/>
        <v>0</v>
      </c>
      <c r="K111" s="68">
        <f t="shared" si="17"/>
        <v>0</v>
      </c>
      <c r="L111" s="68">
        <v>22187.22000000003</v>
      </c>
      <c r="M111" s="67">
        <v>0</v>
      </c>
      <c r="N111" s="67">
        <v>0</v>
      </c>
      <c r="O111" s="68">
        <f t="shared" si="18"/>
        <v>198000</v>
      </c>
      <c r="P111" s="67">
        <v>990</v>
      </c>
      <c r="Q111" s="69" t="s">
        <v>364</v>
      </c>
      <c r="R111" s="67" t="s">
        <v>353</v>
      </c>
      <c r="S111" s="70">
        <v>30</v>
      </c>
      <c r="T111" s="84"/>
      <c r="U111" s="72"/>
    </row>
    <row r="112" spans="2:21" ht="21" hidden="1" thickBot="1">
      <c r="B112" s="63" t="s">
        <v>471</v>
      </c>
      <c r="C112" s="64" t="s">
        <v>472</v>
      </c>
      <c r="D112" s="46">
        <v>6</v>
      </c>
      <c r="E112" s="82">
        <v>50</v>
      </c>
      <c r="F112" s="83">
        <f t="shared" si="14"/>
        <v>300</v>
      </c>
      <c r="G112" s="67">
        <v>0</v>
      </c>
      <c r="H112" s="68">
        <v>500425.5</v>
      </c>
      <c r="I112" s="68">
        <f t="shared" si="15"/>
        <v>50042.55</v>
      </c>
      <c r="J112" s="68">
        <f t="shared" si="16"/>
        <v>0</v>
      </c>
      <c r="K112" s="68">
        <f t="shared" si="17"/>
        <v>0</v>
      </c>
      <c r="L112" s="68">
        <v>55468.050000000047</v>
      </c>
      <c r="M112" s="67">
        <v>0</v>
      </c>
      <c r="N112" s="67">
        <v>0</v>
      </c>
      <c r="O112" s="68">
        <f t="shared" si="18"/>
        <v>495000</v>
      </c>
      <c r="P112" s="67">
        <v>1650</v>
      </c>
      <c r="Q112" s="69" t="s">
        <v>364</v>
      </c>
      <c r="R112" s="67" t="s">
        <v>353</v>
      </c>
      <c r="S112" s="70">
        <v>30</v>
      </c>
      <c r="T112" s="84"/>
      <c r="U112" s="72"/>
    </row>
    <row r="113" spans="2:21" ht="21" hidden="1" thickBot="1">
      <c r="B113" s="63" t="s">
        <v>473</v>
      </c>
      <c r="C113" s="64" t="s">
        <v>474</v>
      </c>
      <c r="D113" s="46">
        <v>6</v>
      </c>
      <c r="E113" s="82">
        <v>50</v>
      </c>
      <c r="F113" s="83">
        <f t="shared" si="14"/>
        <v>300</v>
      </c>
      <c r="G113" s="67">
        <v>0</v>
      </c>
      <c r="H113" s="68">
        <v>500425.5</v>
      </c>
      <c r="I113" s="68">
        <f t="shared" si="15"/>
        <v>50042.55</v>
      </c>
      <c r="J113" s="68">
        <f t="shared" si="16"/>
        <v>0</v>
      </c>
      <c r="K113" s="68">
        <f t="shared" si="17"/>
        <v>0</v>
      </c>
      <c r="L113" s="68">
        <v>55468.050000000047</v>
      </c>
      <c r="M113" s="67">
        <v>0</v>
      </c>
      <c r="N113" s="67">
        <v>0</v>
      </c>
      <c r="O113" s="68">
        <f t="shared" si="18"/>
        <v>495000</v>
      </c>
      <c r="P113" s="67">
        <v>1650</v>
      </c>
      <c r="Q113" s="69" t="s">
        <v>364</v>
      </c>
      <c r="R113" s="67" t="s">
        <v>353</v>
      </c>
      <c r="S113" s="70">
        <v>30</v>
      </c>
      <c r="T113" s="84"/>
      <c r="U113" s="72"/>
    </row>
    <row r="114" spans="2:21" ht="21" hidden="1" thickBot="1">
      <c r="B114" s="63" t="s">
        <v>475</v>
      </c>
      <c r="C114" s="64" t="s">
        <v>476</v>
      </c>
      <c r="D114" s="46">
        <v>6</v>
      </c>
      <c r="E114" s="82">
        <v>50</v>
      </c>
      <c r="F114" s="83">
        <f t="shared" si="14"/>
        <v>300</v>
      </c>
      <c r="G114" s="67">
        <v>0</v>
      </c>
      <c r="H114" s="68">
        <v>500425.5</v>
      </c>
      <c r="I114" s="68">
        <f t="shared" si="15"/>
        <v>50042.55</v>
      </c>
      <c r="J114" s="68">
        <f t="shared" si="16"/>
        <v>0</v>
      </c>
      <c r="K114" s="68">
        <f t="shared" si="17"/>
        <v>0</v>
      </c>
      <c r="L114" s="68">
        <v>55468.050000000047</v>
      </c>
      <c r="M114" s="67">
        <v>0</v>
      </c>
      <c r="N114" s="67">
        <v>0</v>
      </c>
      <c r="O114" s="68">
        <f t="shared" si="18"/>
        <v>495000</v>
      </c>
      <c r="P114" s="67">
        <v>1650</v>
      </c>
      <c r="Q114" s="69" t="s">
        <v>364</v>
      </c>
      <c r="R114" s="67" t="s">
        <v>353</v>
      </c>
      <c r="S114" s="70">
        <v>30</v>
      </c>
      <c r="T114" s="84"/>
      <c r="U114" s="72"/>
    </row>
    <row r="115" spans="2:21" ht="21" hidden="1" thickBot="1">
      <c r="B115" s="63" t="s">
        <v>477</v>
      </c>
      <c r="C115" s="64" t="s">
        <v>478</v>
      </c>
      <c r="D115" s="46">
        <v>24</v>
      </c>
      <c r="E115" s="82">
        <v>50</v>
      </c>
      <c r="F115" s="83">
        <f t="shared" si="14"/>
        <v>1200</v>
      </c>
      <c r="G115" s="67">
        <v>0</v>
      </c>
      <c r="H115" s="68">
        <v>2001702</v>
      </c>
      <c r="I115" s="68">
        <f t="shared" si="15"/>
        <v>200170.2</v>
      </c>
      <c r="J115" s="68">
        <f t="shared" si="16"/>
        <v>0</v>
      </c>
      <c r="K115" s="68">
        <f t="shared" si="17"/>
        <v>0</v>
      </c>
      <c r="L115" s="68">
        <v>221872.20000000019</v>
      </c>
      <c r="M115" s="67">
        <v>0</v>
      </c>
      <c r="N115" s="67">
        <v>0</v>
      </c>
      <c r="O115" s="68">
        <f t="shared" si="18"/>
        <v>1980000</v>
      </c>
      <c r="P115" s="67">
        <v>1650</v>
      </c>
      <c r="Q115" s="69" t="s">
        <v>364</v>
      </c>
      <c r="R115" s="67" t="s">
        <v>353</v>
      </c>
      <c r="S115" s="70">
        <v>30</v>
      </c>
      <c r="T115" s="84"/>
      <c r="U115" s="72"/>
    </row>
    <row r="116" spans="2:21" ht="21" hidden="1" thickBot="1">
      <c r="B116" s="63" t="s">
        <v>479</v>
      </c>
      <c r="C116" s="64" t="s">
        <v>480</v>
      </c>
      <c r="D116" s="46">
        <v>24</v>
      </c>
      <c r="E116" s="82">
        <v>50</v>
      </c>
      <c r="F116" s="83">
        <f t="shared" si="14"/>
        <v>1200</v>
      </c>
      <c r="G116" s="67">
        <v>0</v>
      </c>
      <c r="H116" s="68">
        <v>2001702</v>
      </c>
      <c r="I116" s="68">
        <f t="shared" si="15"/>
        <v>200170.2</v>
      </c>
      <c r="J116" s="68">
        <f t="shared" si="16"/>
        <v>0</v>
      </c>
      <c r="K116" s="68">
        <f t="shared" si="17"/>
        <v>0</v>
      </c>
      <c r="L116" s="68">
        <v>221872.20000000019</v>
      </c>
      <c r="M116" s="67">
        <v>0</v>
      </c>
      <c r="N116" s="67">
        <v>0</v>
      </c>
      <c r="O116" s="68">
        <f t="shared" si="18"/>
        <v>1980000</v>
      </c>
      <c r="P116" s="67">
        <v>1650</v>
      </c>
      <c r="Q116" s="69" t="s">
        <v>364</v>
      </c>
      <c r="R116" s="67" t="s">
        <v>353</v>
      </c>
      <c r="S116" s="70">
        <v>30</v>
      </c>
      <c r="T116" s="84"/>
      <c r="U116" s="72"/>
    </row>
    <row r="117" spans="2:21" ht="21" hidden="1" thickBot="1">
      <c r="B117" s="63" t="s">
        <v>481</v>
      </c>
      <c r="C117" s="64" t="s">
        <v>482</v>
      </c>
      <c r="D117" s="46">
        <v>24</v>
      </c>
      <c r="E117" s="82">
        <v>5</v>
      </c>
      <c r="F117" s="83">
        <f t="shared" si="14"/>
        <v>120</v>
      </c>
      <c r="G117" s="67">
        <v>0</v>
      </c>
      <c r="H117" s="68">
        <v>200170.2</v>
      </c>
      <c r="I117" s="68">
        <f t="shared" si="15"/>
        <v>20017.020000000004</v>
      </c>
      <c r="J117" s="68">
        <f t="shared" si="16"/>
        <v>0</v>
      </c>
      <c r="K117" s="68">
        <f t="shared" si="17"/>
        <v>0</v>
      </c>
      <c r="L117" s="68">
        <v>22187.22000000003</v>
      </c>
      <c r="M117" s="67">
        <v>0</v>
      </c>
      <c r="N117" s="67">
        <v>0</v>
      </c>
      <c r="O117" s="68">
        <f t="shared" si="18"/>
        <v>198000</v>
      </c>
      <c r="P117" s="67">
        <v>1650</v>
      </c>
      <c r="Q117" s="69" t="s">
        <v>364</v>
      </c>
      <c r="R117" s="67" t="s">
        <v>353</v>
      </c>
      <c r="S117" s="70">
        <v>30</v>
      </c>
      <c r="T117" s="84"/>
      <c r="U117" s="72"/>
    </row>
    <row r="118" spans="2:21" ht="21" hidden="1" thickBot="1">
      <c r="B118" s="63" t="s">
        <v>483</v>
      </c>
      <c r="C118" s="64" t="s">
        <v>484</v>
      </c>
      <c r="D118" s="46">
        <v>24</v>
      </c>
      <c r="E118" s="82">
        <v>5</v>
      </c>
      <c r="F118" s="83">
        <f t="shared" si="14"/>
        <v>120</v>
      </c>
      <c r="G118" s="67">
        <v>0</v>
      </c>
      <c r="H118" s="68">
        <v>200170.2</v>
      </c>
      <c r="I118" s="68">
        <f t="shared" si="15"/>
        <v>20017.020000000004</v>
      </c>
      <c r="J118" s="68">
        <f t="shared" si="16"/>
        <v>0</v>
      </c>
      <c r="K118" s="68">
        <f t="shared" si="17"/>
        <v>0</v>
      </c>
      <c r="L118" s="68">
        <v>22187.22000000003</v>
      </c>
      <c r="M118" s="67">
        <v>0</v>
      </c>
      <c r="N118" s="67">
        <v>0</v>
      </c>
      <c r="O118" s="68">
        <f t="shared" si="18"/>
        <v>198000</v>
      </c>
      <c r="P118" s="67">
        <v>1650</v>
      </c>
      <c r="Q118" s="69" t="s">
        <v>364</v>
      </c>
      <c r="R118" s="67" t="s">
        <v>353</v>
      </c>
      <c r="S118" s="70">
        <v>30</v>
      </c>
      <c r="T118" s="84"/>
      <c r="U118" s="72"/>
    </row>
    <row r="119" spans="2:21" ht="21" hidden="1" thickBot="1">
      <c r="B119" s="63" t="s">
        <v>485</v>
      </c>
      <c r="C119" s="64" t="s">
        <v>486</v>
      </c>
      <c r="D119" s="46">
        <v>24</v>
      </c>
      <c r="E119" s="82">
        <v>10</v>
      </c>
      <c r="F119" s="83">
        <f t="shared" si="14"/>
        <v>240</v>
      </c>
      <c r="G119" s="67">
        <v>0</v>
      </c>
      <c r="H119" s="68">
        <v>400340.4</v>
      </c>
      <c r="I119" s="68">
        <f t="shared" si="15"/>
        <v>40034.040000000008</v>
      </c>
      <c r="J119" s="68">
        <f t="shared" si="16"/>
        <v>0</v>
      </c>
      <c r="K119" s="68">
        <f t="shared" si="17"/>
        <v>0</v>
      </c>
      <c r="L119" s="68">
        <v>44374.440000000061</v>
      </c>
      <c r="M119" s="67">
        <v>0</v>
      </c>
      <c r="N119" s="67">
        <v>0</v>
      </c>
      <c r="O119" s="68">
        <f t="shared" si="18"/>
        <v>396000</v>
      </c>
      <c r="P119" s="67">
        <v>1650</v>
      </c>
      <c r="Q119" s="69" t="s">
        <v>364</v>
      </c>
      <c r="R119" s="67" t="s">
        <v>353</v>
      </c>
      <c r="S119" s="70">
        <v>30</v>
      </c>
      <c r="T119" s="84"/>
      <c r="U119" s="72"/>
    </row>
    <row r="120" spans="2:21" ht="21" hidden="1" thickBot="1">
      <c r="B120" s="63" t="s">
        <v>487</v>
      </c>
      <c r="C120" s="64" t="s">
        <v>488</v>
      </c>
      <c r="D120" s="46">
        <v>8</v>
      </c>
      <c r="E120" s="82">
        <v>200</v>
      </c>
      <c r="F120" s="83">
        <f t="shared" si="14"/>
        <v>1600</v>
      </c>
      <c r="G120" s="67">
        <v>0</v>
      </c>
      <c r="H120" s="68">
        <v>2668936</v>
      </c>
      <c r="I120" s="68">
        <f t="shared" si="15"/>
        <v>266893.60000000003</v>
      </c>
      <c r="J120" s="68">
        <f t="shared" si="16"/>
        <v>0</v>
      </c>
      <c r="K120" s="68">
        <f t="shared" si="17"/>
        <v>0</v>
      </c>
      <c r="L120" s="68">
        <v>295829.60000000009</v>
      </c>
      <c r="M120" s="67">
        <v>0</v>
      </c>
      <c r="N120" s="67">
        <v>0</v>
      </c>
      <c r="O120" s="68">
        <f t="shared" si="18"/>
        <v>2640000</v>
      </c>
      <c r="P120" s="67">
        <v>1650</v>
      </c>
      <c r="Q120" s="69" t="s">
        <v>364</v>
      </c>
      <c r="R120" s="67" t="s">
        <v>353</v>
      </c>
      <c r="S120" s="70">
        <v>30</v>
      </c>
      <c r="T120" s="84"/>
      <c r="U120" s="72"/>
    </row>
    <row r="121" spans="2:21" ht="21" hidden="1" thickBot="1">
      <c r="B121" s="63" t="s">
        <v>489</v>
      </c>
      <c r="C121" s="64" t="s">
        <v>490</v>
      </c>
      <c r="D121" s="46">
        <v>40</v>
      </c>
      <c r="E121" s="82">
        <v>50</v>
      </c>
      <c r="F121" s="83">
        <f t="shared" si="14"/>
        <v>2000</v>
      </c>
      <c r="G121" s="67">
        <v>0</v>
      </c>
      <c r="H121" s="68">
        <v>1668085</v>
      </c>
      <c r="I121" s="68">
        <f t="shared" si="15"/>
        <v>166808.5</v>
      </c>
      <c r="J121" s="68">
        <f t="shared" si="16"/>
        <v>0</v>
      </c>
      <c r="K121" s="68">
        <f t="shared" si="17"/>
        <v>0</v>
      </c>
      <c r="L121" s="68">
        <v>184893.5</v>
      </c>
      <c r="M121" s="67">
        <v>0</v>
      </c>
      <c r="N121" s="67">
        <v>0</v>
      </c>
      <c r="O121" s="68">
        <f t="shared" si="18"/>
        <v>1650000</v>
      </c>
      <c r="P121" s="67">
        <v>825</v>
      </c>
      <c r="Q121" s="69" t="s">
        <v>364</v>
      </c>
      <c r="R121" s="67" t="s">
        <v>353</v>
      </c>
      <c r="S121" s="70">
        <v>30</v>
      </c>
      <c r="T121" s="84"/>
      <c r="U121" s="72"/>
    </row>
    <row r="122" spans="2:21" ht="21" hidden="1" thickBot="1">
      <c r="B122" s="63" t="s">
        <v>491</v>
      </c>
      <c r="C122" s="64" t="s">
        <v>492</v>
      </c>
      <c r="D122" s="46">
        <v>6</v>
      </c>
      <c r="E122" s="82">
        <v>50</v>
      </c>
      <c r="F122" s="83">
        <f>D122*E122</f>
        <v>300</v>
      </c>
      <c r="G122" s="67">
        <v>0</v>
      </c>
      <c r="H122" s="68">
        <v>500425.5</v>
      </c>
      <c r="I122" s="68">
        <f>H122*0.1</f>
        <v>50042.55</v>
      </c>
      <c r="J122" s="68">
        <f>F122*M122</f>
        <v>0</v>
      </c>
      <c r="K122" s="68">
        <f>J122*10%</f>
        <v>0</v>
      </c>
      <c r="L122" s="68">
        <v>55468.050000000047</v>
      </c>
      <c r="M122" s="67">
        <v>0</v>
      </c>
      <c r="N122" s="67">
        <v>0</v>
      </c>
      <c r="O122" s="68">
        <f>H122+I122-J122-K122-L122</f>
        <v>495000</v>
      </c>
      <c r="P122" s="67">
        <v>1650</v>
      </c>
      <c r="Q122" s="69" t="s">
        <v>364</v>
      </c>
      <c r="R122" s="67" t="s">
        <v>353</v>
      </c>
      <c r="S122" s="70">
        <v>30</v>
      </c>
      <c r="T122" s="84"/>
      <c r="U122" s="72"/>
    </row>
    <row r="123" spans="2:21" ht="21" hidden="1" thickBot="1">
      <c r="B123" s="63">
        <v>8801062518319</v>
      </c>
      <c r="C123" s="64" t="s">
        <v>493</v>
      </c>
      <c r="D123" s="46">
        <v>8</v>
      </c>
      <c r="E123" s="82">
        <v>50</v>
      </c>
      <c r="F123" s="83">
        <f>D123*E123</f>
        <v>400</v>
      </c>
      <c r="G123" s="67">
        <v>0</v>
      </c>
      <c r="H123" s="68">
        <v>800680.8</v>
      </c>
      <c r="I123" s="68">
        <f>H123*0.1</f>
        <v>80068.080000000016</v>
      </c>
      <c r="J123" s="68">
        <f>F123*M123</f>
        <v>0</v>
      </c>
      <c r="K123" s="68">
        <f>J123*10%</f>
        <v>0</v>
      </c>
      <c r="L123" s="68">
        <v>88748.880000000121</v>
      </c>
      <c r="M123" s="67">
        <v>0</v>
      </c>
      <c r="N123" s="67">
        <v>0</v>
      </c>
      <c r="O123" s="68">
        <f>H123+I123-J123-K123-L123</f>
        <v>792000</v>
      </c>
      <c r="P123" s="67">
        <v>1980</v>
      </c>
      <c r="Q123" s="69" t="s">
        <v>364</v>
      </c>
      <c r="R123" s="67" t="s">
        <v>353</v>
      </c>
      <c r="S123" s="70">
        <v>30</v>
      </c>
      <c r="T123" s="84"/>
      <c r="U123" s="72"/>
    </row>
    <row r="124" spans="2:21" ht="21" hidden="1" thickBot="1">
      <c r="B124" s="63" t="s">
        <v>494</v>
      </c>
      <c r="C124" s="64" t="s">
        <v>495</v>
      </c>
      <c r="D124" s="46">
        <v>8</v>
      </c>
      <c r="E124" s="82">
        <v>50</v>
      </c>
      <c r="F124" s="83">
        <f>D124*E124</f>
        <v>400</v>
      </c>
      <c r="G124" s="67">
        <v>0</v>
      </c>
      <c r="H124" s="68">
        <v>800680.8</v>
      </c>
      <c r="I124" s="68">
        <f>H124*0.1</f>
        <v>80068.080000000016</v>
      </c>
      <c r="J124" s="68">
        <f>F124*M124</f>
        <v>0</v>
      </c>
      <c r="K124" s="68">
        <f>J124*10%</f>
        <v>0</v>
      </c>
      <c r="L124" s="68">
        <v>88748.880000000121</v>
      </c>
      <c r="M124" s="67">
        <v>0</v>
      </c>
      <c r="N124" s="67">
        <v>0</v>
      </c>
      <c r="O124" s="68">
        <f>H124+I124-J124-K124-L124</f>
        <v>792000</v>
      </c>
      <c r="P124" s="67">
        <v>1980</v>
      </c>
      <c r="Q124" s="69" t="s">
        <v>364</v>
      </c>
      <c r="R124" s="67" t="s">
        <v>353</v>
      </c>
      <c r="S124" s="70">
        <v>30</v>
      </c>
      <c r="T124" s="84"/>
      <c r="U124" s="72"/>
    </row>
    <row r="125" spans="2:21" ht="21" hidden="1" thickBot="1">
      <c r="B125" s="63">
        <v>8801062273355</v>
      </c>
      <c r="C125" s="64" t="s">
        <v>496</v>
      </c>
      <c r="D125" s="46">
        <v>8</v>
      </c>
      <c r="E125" s="82">
        <v>50</v>
      </c>
      <c r="F125" s="83">
        <f>D125*E125</f>
        <v>400</v>
      </c>
      <c r="G125" s="67">
        <v>0</v>
      </c>
      <c r="H125" s="68">
        <v>800680.8</v>
      </c>
      <c r="I125" s="68">
        <f>H125*0.1</f>
        <v>80068.080000000016</v>
      </c>
      <c r="J125" s="68">
        <f>F125*M125</f>
        <v>0</v>
      </c>
      <c r="K125" s="68">
        <f>J125*10%</f>
        <v>0</v>
      </c>
      <c r="L125" s="68">
        <v>88748.880000000121</v>
      </c>
      <c r="M125" s="67">
        <v>0</v>
      </c>
      <c r="N125" s="67">
        <v>0</v>
      </c>
      <c r="O125" s="68">
        <f>H125+I125-J125-K125-L125</f>
        <v>792000</v>
      </c>
      <c r="P125" s="67">
        <v>1980</v>
      </c>
      <c r="Q125" s="69" t="s">
        <v>364</v>
      </c>
      <c r="R125" s="67" t="s">
        <v>353</v>
      </c>
      <c r="S125" s="70">
        <v>30</v>
      </c>
      <c r="T125" s="84"/>
      <c r="U125" s="72"/>
    </row>
    <row r="126" spans="2:21" s="81" customFormat="1" ht="21" thickBot="1">
      <c r="B126" s="73"/>
      <c r="C126" s="74" t="s">
        <v>37</v>
      </c>
      <c r="D126" s="74"/>
      <c r="E126" s="75"/>
      <c r="F126" s="76">
        <f>SUM(F58:F125)</f>
        <v>152980</v>
      </c>
      <c r="G126" s="76">
        <v>0</v>
      </c>
      <c r="H126" s="77">
        <f t="shared" ref="H126:O126" si="19">SUM(H58:H125)</f>
        <v>114746232.68200001</v>
      </c>
      <c r="I126" s="77">
        <f t="shared" si="19"/>
        <v>11474623.268200001</v>
      </c>
      <c r="J126" s="77">
        <f t="shared" si="19"/>
        <v>0</v>
      </c>
      <c r="K126" s="77">
        <f t="shared" si="19"/>
        <v>0</v>
      </c>
      <c r="L126" s="77">
        <f t="shared" si="19"/>
        <v>12718675.950200019</v>
      </c>
      <c r="M126" s="77">
        <v>0</v>
      </c>
      <c r="N126" s="77">
        <v>0</v>
      </c>
      <c r="O126" s="77">
        <f t="shared" si="19"/>
        <v>113502180</v>
      </c>
      <c r="P126" s="78"/>
      <c r="Q126" s="78"/>
      <c r="R126" s="74"/>
      <c r="S126" s="79"/>
      <c r="T126" s="80"/>
    </row>
    <row r="127" spans="2:21" ht="21" hidden="1" thickBot="1">
      <c r="B127" s="63" t="s">
        <v>362</v>
      </c>
      <c r="C127" s="64" t="s">
        <v>363</v>
      </c>
      <c r="D127" s="46">
        <v>6</v>
      </c>
      <c r="E127" s="82">
        <v>50</v>
      </c>
      <c r="F127" s="83">
        <f t="shared" ref="F127:F169" si="20">D127*E127</f>
        <v>300</v>
      </c>
      <c r="G127" s="67">
        <v>0</v>
      </c>
      <c r="H127" s="68">
        <v>523966.20149999997</v>
      </c>
      <c r="I127" s="68">
        <f t="shared" ref="I127:I169" si="21">H127*0.1</f>
        <v>52396.620150000002</v>
      </c>
      <c r="J127" s="68">
        <f t="shared" ref="J127:J169" si="22">F127*M127</f>
        <v>0</v>
      </c>
      <c r="K127" s="68">
        <f t="shared" ref="K127:K169" si="23">J127*10%</f>
        <v>0</v>
      </c>
      <c r="L127" s="68">
        <v>81362.82164999994</v>
      </c>
      <c r="M127" s="67">
        <v>0</v>
      </c>
      <c r="N127" s="67">
        <v>0</v>
      </c>
      <c r="O127" s="68">
        <f t="shared" ref="O127:O169" si="24">H127+I127-J127-K127-L127</f>
        <v>495000</v>
      </c>
      <c r="P127" s="67">
        <v>1650</v>
      </c>
      <c r="Q127" s="69" t="s">
        <v>364</v>
      </c>
      <c r="R127" s="67" t="s">
        <v>353</v>
      </c>
      <c r="S127" s="70">
        <v>30</v>
      </c>
      <c r="T127" s="84"/>
      <c r="U127" s="72"/>
    </row>
    <row r="128" spans="2:21" ht="21" hidden="1" thickBot="1">
      <c r="B128" s="63" t="s">
        <v>365</v>
      </c>
      <c r="C128" s="64" t="s">
        <v>366</v>
      </c>
      <c r="D128" s="46">
        <v>6</v>
      </c>
      <c r="E128" s="82">
        <v>100</v>
      </c>
      <c r="F128" s="83">
        <f t="shared" si="20"/>
        <v>600</v>
      </c>
      <c r="G128" s="67">
        <v>0</v>
      </c>
      <c r="H128" s="68">
        <v>1047932.4029999999</v>
      </c>
      <c r="I128" s="68">
        <f t="shared" si="21"/>
        <v>104793.2403</v>
      </c>
      <c r="J128" s="68">
        <f t="shared" si="22"/>
        <v>0</v>
      </c>
      <c r="K128" s="68">
        <f t="shared" si="23"/>
        <v>0</v>
      </c>
      <c r="L128" s="68">
        <v>162725.64329999988</v>
      </c>
      <c r="M128" s="67">
        <v>0</v>
      </c>
      <c r="N128" s="67">
        <v>0</v>
      </c>
      <c r="O128" s="68">
        <f t="shared" si="24"/>
        <v>990000</v>
      </c>
      <c r="P128" s="67">
        <v>1650</v>
      </c>
      <c r="Q128" s="69" t="s">
        <v>364</v>
      </c>
      <c r="R128" s="67" t="s">
        <v>353</v>
      </c>
      <c r="S128" s="70">
        <v>30</v>
      </c>
      <c r="T128" s="84"/>
      <c r="U128" s="72"/>
    </row>
    <row r="129" spans="2:21" ht="21" hidden="1" thickBot="1">
      <c r="B129" s="63" t="s">
        <v>497</v>
      </c>
      <c r="C129" s="64" t="s">
        <v>498</v>
      </c>
      <c r="D129" s="46">
        <v>24</v>
      </c>
      <c r="E129" s="82">
        <v>10</v>
      </c>
      <c r="F129" s="83">
        <f t="shared" si="20"/>
        <v>240</v>
      </c>
      <c r="G129" s="67">
        <v>0</v>
      </c>
      <c r="H129" s="68">
        <v>419172.9611999999</v>
      </c>
      <c r="I129" s="68">
        <f t="shared" si="21"/>
        <v>41917.296119999992</v>
      </c>
      <c r="J129" s="68">
        <f t="shared" si="22"/>
        <v>0</v>
      </c>
      <c r="K129" s="68">
        <f t="shared" si="23"/>
        <v>0</v>
      </c>
      <c r="L129" s="68">
        <v>65090.257319999917</v>
      </c>
      <c r="M129" s="67">
        <v>0</v>
      </c>
      <c r="N129" s="67">
        <v>0</v>
      </c>
      <c r="O129" s="68">
        <f t="shared" si="24"/>
        <v>396000</v>
      </c>
      <c r="P129" s="67">
        <v>1650</v>
      </c>
      <c r="Q129" s="69" t="s">
        <v>364</v>
      </c>
      <c r="R129" s="67" t="s">
        <v>353</v>
      </c>
      <c r="S129" s="70">
        <v>30</v>
      </c>
      <c r="T129" s="84"/>
      <c r="U129" s="72"/>
    </row>
    <row r="130" spans="2:21" ht="21" hidden="1" thickBot="1">
      <c r="B130" s="63" t="s">
        <v>369</v>
      </c>
      <c r="C130" s="64" t="s">
        <v>370</v>
      </c>
      <c r="D130" s="46">
        <v>48</v>
      </c>
      <c r="E130" s="82">
        <v>300</v>
      </c>
      <c r="F130" s="83">
        <f t="shared" si="20"/>
        <v>14400</v>
      </c>
      <c r="G130" s="67">
        <v>0</v>
      </c>
      <c r="H130" s="68">
        <v>5030075.5343999993</v>
      </c>
      <c r="I130" s="68">
        <f t="shared" si="21"/>
        <v>503007.55343999993</v>
      </c>
      <c r="J130" s="68">
        <f t="shared" si="22"/>
        <v>0</v>
      </c>
      <c r="K130" s="68">
        <f t="shared" si="23"/>
        <v>0</v>
      </c>
      <c r="L130" s="68">
        <v>781083.08783999924</v>
      </c>
      <c r="M130" s="67">
        <v>0</v>
      </c>
      <c r="N130" s="67">
        <v>0</v>
      </c>
      <c r="O130" s="68">
        <f t="shared" si="24"/>
        <v>4752000</v>
      </c>
      <c r="P130" s="67">
        <v>330</v>
      </c>
      <c r="Q130" s="69" t="s">
        <v>364</v>
      </c>
      <c r="R130" s="67" t="s">
        <v>353</v>
      </c>
      <c r="S130" s="70">
        <v>30</v>
      </c>
      <c r="T130" s="84"/>
      <c r="U130" s="72"/>
    </row>
    <row r="131" spans="2:21" ht="21" hidden="1" thickBot="1">
      <c r="B131" s="63" t="s">
        <v>371</v>
      </c>
      <c r="C131" s="64" t="s">
        <v>372</v>
      </c>
      <c r="D131" s="46">
        <v>30</v>
      </c>
      <c r="E131" s="82">
        <v>700</v>
      </c>
      <c r="F131" s="83">
        <f t="shared" si="20"/>
        <v>21000</v>
      </c>
      <c r="G131" s="67">
        <v>0</v>
      </c>
      <c r="H131" s="68">
        <v>10269737.549399998</v>
      </c>
      <c r="I131" s="68">
        <f t="shared" si="21"/>
        <v>1026973.7549399999</v>
      </c>
      <c r="J131" s="68">
        <f t="shared" si="22"/>
        <v>0</v>
      </c>
      <c r="K131" s="68">
        <f t="shared" si="23"/>
        <v>0</v>
      </c>
      <c r="L131" s="68">
        <v>1594711.3043399975</v>
      </c>
      <c r="M131" s="67">
        <v>0</v>
      </c>
      <c r="N131" s="67">
        <v>0</v>
      </c>
      <c r="O131" s="68">
        <f t="shared" si="24"/>
        <v>9702000</v>
      </c>
      <c r="P131" s="67">
        <v>462</v>
      </c>
      <c r="Q131" s="69" t="s">
        <v>364</v>
      </c>
      <c r="R131" s="67" t="s">
        <v>353</v>
      </c>
      <c r="S131" s="70">
        <v>30</v>
      </c>
      <c r="T131" s="84"/>
      <c r="U131" s="72"/>
    </row>
    <row r="132" spans="2:21" ht="21" hidden="1" thickBot="1">
      <c r="B132" s="63" t="s">
        <v>373</v>
      </c>
      <c r="C132" s="64" t="s">
        <v>374</v>
      </c>
      <c r="D132" s="46">
        <v>30</v>
      </c>
      <c r="E132" s="82">
        <v>100</v>
      </c>
      <c r="F132" s="83">
        <f t="shared" si="20"/>
        <v>3000</v>
      </c>
      <c r="G132" s="67">
        <v>0</v>
      </c>
      <c r="H132" s="68">
        <v>1257518.8835999996</v>
      </c>
      <c r="I132" s="68">
        <f t="shared" si="21"/>
        <v>125751.88835999997</v>
      </c>
      <c r="J132" s="68">
        <f t="shared" si="22"/>
        <v>0</v>
      </c>
      <c r="K132" s="68">
        <f t="shared" si="23"/>
        <v>0</v>
      </c>
      <c r="L132" s="68">
        <v>195270.77195999958</v>
      </c>
      <c r="M132" s="67">
        <v>0</v>
      </c>
      <c r="N132" s="67">
        <v>0</v>
      </c>
      <c r="O132" s="68">
        <f t="shared" si="24"/>
        <v>1188000</v>
      </c>
      <c r="P132" s="67">
        <v>396</v>
      </c>
      <c r="Q132" s="69" t="s">
        <v>364</v>
      </c>
      <c r="R132" s="67" t="s">
        <v>353</v>
      </c>
      <c r="S132" s="70">
        <v>30</v>
      </c>
      <c r="T132" s="84"/>
      <c r="U132" s="72"/>
    </row>
    <row r="133" spans="2:21" ht="21" hidden="1" thickBot="1">
      <c r="B133" s="63" t="s">
        <v>375</v>
      </c>
      <c r="C133" s="64" t="s">
        <v>376</v>
      </c>
      <c r="D133" s="46">
        <v>30</v>
      </c>
      <c r="E133" s="82">
        <v>50</v>
      </c>
      <c r="F133" s="83">
        <f t="shared" si="20"/>
        <v>1500</v>
      </c>
      <c r="G133" s="67">
        <v>0</v>
      </c>
      <c r="H133" s="68">
        <v>628759.4417999998</v>
      </c>
      <c r="I133" s="68">
        <f t="shared" si="21"/>
        <v>62875.944179999984</v>
      </c>
      <c r="J133" s="68">
        <f t="shared" si="22"/>
        <v>0</v>
      </c>
      <c r="K133" s="68">
        <f t="shared" si="23"/>
        <v>0</v>
      </c>
      <c r="L133" s="68">
        <v>97635.385979999788</v>
      </c>
      <c r="M133" s="67">
        <v>0</v>
      </c>
      <c r="N133" s="67">
        <v>0</v>
      </c>
      <c r="O133" s="68">
        <f t="shared" si="24"/>
        <v>594000</v>
      </c>
      <c r="P133" s="67">
        <v>396</v>
      </c>
      <c r="Q133" s="69" t="s">
        <v>364</v>
      </c>
      <c r="R133" s="67" t="s">
        <v>353</v>
      </c>
      <c r="S133" s="70">
        <v>30</v>
      </c>
      <c r="T133" s="84"/>
      <c r="U133" s="72"/>
    </row>
    <row r="134" spans="2:21" ht="21" hidden="1" thickBot="1">
      <c r="B134" s="63" t="s">
        <v>377</v>
      </c>
      <c r="C134" s="64" t="s">
        <v>378</v>
      </c>
      <c r="D134" s="46">
        <v>24</v>
      </c>
      <c r="E134" s="82">
        <v>100</v>
      </c>
      <c r="F134" s="83">
        <f t="shared" si="20"/>
        <v>2400</v>
      </c>
      <c r="G134" s="67">
        <v>0</v>
      </c>
      <c r="H134" s="68">
        <v>1006015.1068799997</v>
      </c>
      <c r="I134" s="68">
        <f t="shared" si="21"/>
        <v>100601.51068799998</v>
      </c>
      <c r="J134" s="68">
        <f t="shared" si="22"/>
        <v>0</v>
      </c>
      <c r="K134" s="68">
        <f t="shared" si="23"/>
        <v>0</v>
      </c>
      <c r="L134" s="68">
        <v>156216.61756799975</v>
      </c>
      <c r="M134" s="67">
        <v>0</v>
      </c>
      <c r="N134" s="67">
        <v>0</v>
      </c>
      <c r="O134" s="68">
        <f t="shared" si="24"/>
        <v>950400</v>
      </c>
      <c r="P134" s="67">
        <v>396</v>
      </c>
      <c r="Q134" s="69" t="s">
        <v>364</v>
      </c>
      <c r="R134" s="67" t="s">
        <v>353</v>
      </c>
      <c r="S134" s="70">
        <v>30</v>
      </c>
      <c r="T134" s="84"/>
      <c r="U134" s="72"/>
    </row>
    <row r="135" spans="2:21" ht="21" hidden="1" thickBot="1">
      <c r="B135" s="63" t="s">
        <v>379</v>
      </c>
      <c r="C135" s="64" t="s">
        <v>380</v>
      </c>
      <c r="D135" s="46">
        <v>24</v>
      </c>
      <c r="E135" s="82">
        <v>100</v>
      </c>
      <c r="F135" s="83">
        <f t="shared" si="20"/>
        <v>2400</v>
      </c>
      <c r="G135" s="67">
        <v>0</v>
      </c>
      <c r="H135" s="68">
        <v>1006015.1068799997</v>
      </c>
      <c r="I135" s="68">
        <f t="shared" si="21"/>
        <v>100601.51068799998</v>
      </c>
      <c r="J135" s="68">
        <f t="shared" si="22"/>
        <v>0</v>
      </c>
      <c r="K135" s="68">
        <f t="shared" si="23"/>
        <v>0</v>
      </c>
      <c r="L135" s="68">
        <v>156216.61756799975</v>
      </c>
      <c r="M135" s="67">
        <v>0</v>
      </c>
      <c r="N135" s="67">
        <v>0</v>
      </c>
      <c r="O135" s="68">
        <f t="shared" si="24"/>
        <v>950400</v>
      </c>
      <c r="P135" s="67">
        <v>396</v>
      </c>
      <c r="Q135" s="69" t="s">
        <v>364</v>
      </c>
      <c r="R135" s="67" t="s">
        <v>353</v>
      </c>
      <c r="S135" s="70">
        <v>30</v>
      </c>
      <c r="T135" s="84"/>
      <c r="U135" s="72"/>
    </row>
    <row r="136" spans="2:21" ht="21" hidden="1" thickBot="1">
      <c r="B136" s="63" t="s">
        <v>385</v>
      </c>
      <c r="C136" s="64" t="s">
        <v>386</v>
      </c>
      <c r="D136" s="46">
        <v>8</v>
      </c>
      <c r="E136" s="82">
        <v>130</v>
      </c>
      <c r="F136" s="83">
        <f t="shared" si="20"/>
        <v>1040</v>
      </c>
      <c r="G136" s="67">
        <v>0</v>
      </c>
      <c r="H136" s="68">
        <v>2179699.39824</v>
      </c>
      <c r="I136" s="68">
        <f t="shared" si="21"/>
        <v>217969.939824</v>
      </c>
      <c r="J136" s="68">
        <f t="shared" si="22"/>
        <v>0</v>
      </c>
      <c r="K136" s="68">
        <f t="shared" si="23"/>
        <v>0</v>
      </c>
      <c r="L136" s="68">
        <v>338469.33806400001</v>
      </c>
      <c r="M136" s="67">
        <v>0</v>
      </c>
      <c r="N136" s="67">
        <v>0</v>
      </c>
      <c r="O136" s="68">
        <f t="shared" si="24"/>
        <v>2059200</v>
      </c>
      <c r="P136" s="67">
        <v>1980</v>
      </c>
      <c r="Q136" s="69" t="s">
        <v>364</v>
      </c>
      <c r="R136" s="67" t="s">
        <v>353</v>
      </c>
      <c r="S136" s="70">
        <v>30</v>
      </c>
      <c r="T136" s="84"/>
      <c r="U136" s="72"/>
    </row>
    <row r="137" spans="2:21" ht="21" hidden="1" thickBot="1">
      <c r="B137" s="63" t="s">
        <v>389</v>
      </c>
      <c r="C137" s="64" t="s">
        <v>390</v>
      </c>
      <c r="D137" s="46">
        <v>12</v>
      </c>
      <c r="E137" s="82">
        <v>200</v>
      </c>
      <c r="F137" s="83">
        <f t="shared" si="20"/>
        <v>2400</v>
      </c>
      <c r="G137" s="67">
        <v>0</v>
      </c>
      <c r="H137" s="68">
        <v>2682706.9516799999</v>
      </c>
      <c r="I137" s="68">
        <f t="shared" si="21"/>
        <v>268270.69516800001</v>
      </c>
      <c r="J137" s="68">
        <f t="shared" si="22"/>
        <v>0</v>
      </c>
      <c r="K137" s="68">
        <f t="shared" si="23"/>
        <v>0</v>
      </c>
      <c r="L137" s="68">
        <v>416577.64684800012</v>
      </c>
      <c r="M137" s="67">
        <v>0</v>
      </c>
      <c r="N137" s="67">
        <v>0</v>
      </c>
      <c r="O137" s="68">
        <f t="shared" si="24"/>
        <v>2534400</v>
      </c>
      <c r="P137" s="67">
        <v>1056</v>
      </c>
      <c r="Q137" s="69" t="s">
        <v>364</v>
      </c>
      <c r="R137" s="67" t="s">
        <v>353</v>
      </c>
      <c r="S137" s="70">
        <v>30</v>
      </c>
      <c r="T137" s="84"/>
      <c r="U137" s="72"/>
    </row>
    <row r="138" spans="2:21" ht="21" hidden="1" thickBot="1">
      <c r="B138" s="63" t="s">
        <v>391</v>
      </c>
      <c r="C138" s="64" t="s">
        <v>392</v>
      </c>
      <c r="D138" s="46">
        <v>9</v>
      </c>
      <c r="E138" s="82">
        <v>30</v>
      </c>
      <c r="F138" s="83">
        <f t="shared" si="20"/>
        <v>270</v>
      </c>
      <c r="G138" s="67">
        <v>0</v>
      </c>
      <c r="H138" s="68">
        <v>499863.75623099989</v>
      </c>
      <c r="I138" s="68">
        <f t="shared" si="21"/>
        <v>49986.375623099993</v>
      </c>
      <c r="J138" s="68">
        <f t="shared" si="22"/>
        <v>0</v>
      </c>
      <c r="K138" s="68">
        <f t="shared" si="23"/>
        <v>0</v>
      </c>
      <c r="L138" s="68">
        <v>77620.13185409992</v>
      </c>
      <c r="M138" s="67">
        <v>0</v>
      </c>
      <c r="N138" s="67">
        <v>0</v>
      </c>
      <c r="O138" s="68">
        <f t="shared" si="24"/>
        <v>472230</v>
      </c>
      <c r="P138" s="67">
        <v>1749</v>
      </c>
      <c r="Q138" s="69" t="s">
        <v>364</v>
      </c>
      <c r="R138" s="67" t="s">
        <v>353</v>
      </c>
      <c r="S138" s="70">
        <v>30</v>
      </c>
      <c r="T138" s="84"/>
      <c r="U138" s="72"/>
    </row>
    <row r="139" spans="2:21" ht="21" hidden="1" thickBot="1">
      <c r="B139" s="63" t="s">
        <v>393</v>
      </c>
      <c r="C139" s="64" t="s">
        <v>394</v>
      </c>
      <c r="D139" s="46">
        <v>12</v>
      </c>
      <c r="E139" s="82">
        <v>200</v>
      </c>
      <c r="F139" s="83">
        <f t="shared" si="20"/>
        <v>2400</v>
      </c>
      <c r="G139" s="67">
        <v>0</v>
      </c>
      <c r="H139" s="68">
        <v>2682706.9516799999</v>
      </c>
      <c r="I139" s="68">
        <f t="shared" si="21"/>
        <v>268270.69516800001</v>
      </c>
      <c r="J139" s="68">
        <f t="shared" si="22"/>
        <v>0</v>
      </c>
      <c r="K139" s="68">
        <f t="shared" si="23"/>
        <v>0</v>
      </c>
      <c r="L139" s="68">
        <v>416577.64684800012</v>
      </c>
      <c r="M139" s="67">
        <v>0</v>
      </c>
      <c r="N139" s="67">
        <v>0</v>
      </c>
      <c r="O139" s="68">
        <f t="shared" si="24"/>
        <v>2534400</v>
      </c>
      <c r="P139" s="67">
        <v>1056</v>
      </c>
      <c r="Q139" s="69" t="s">
        <v>364</v>
      </c>
      <c r="R139" s="67" t="s">
        <v>353</v>
      </c>
      <c r="S139" s="70">
        <v>30</v>
      </c>
      <c r="T139" s="84"/>
      <c r="U139" s="72"/>
    </row>
    <row r="140" spans="2:21" ht="21" hidden="1" thickBot="1">
      <c r="B140" s="63" t="s">
        <v>395</v>
      </c>
      <c r="C140" s="64" t="s">
        <v>396</v>
      </c>
      <c r="D140" s="46">
        <v>9</v>
      </c>
      <c r="E140" s="82">
        <v>30</v>
      </c>
      <c r="F140" s="83">
        <f t="shared" si="20"/>
        <v>270</v>
      </c>
      <c r="G140" s="67">
        <v>0</v>
      </c>
      <c r="H140" s="68">
        <v>499863.75623099989</v>
      </c>
      <c r="I140" s="68">
        <f t="shared" si="21"/>
        <v>49986.375623099993</v>
      </c>
      <c r="J140" s="68">
        <f t="shared" si="22"/>
        <v>0</v>
      </c>
      <c r="K140" s="68">
        <f t="shared" si="23"/>
        <v>0</v>
      </c>
      <c r="L140" s="68">
        <v>77620.13185409992</v>
      </c>
      <c r="M140" s="67">
        <v>0</v>
      </c>
      <c r="N140" s="67">
        <v>0</v>
      </c>
      <c r="O140" s="68">
        <f t="shared" si="24"/>
        <v>472230</v>
      </c>
      <c r="P140" s="67">
        <v>1749</v>
      </c>
      <c r="Q140" s="69" t="s">
        <v>364</v>
      </c>
      <c r="R140" s="67" t="s">
        <v>353</v>
      </c>
      <c r="S140" s="70">
        <v>30</v>
      </c>
      <c r="T140" s="84"/>
      <c r="U140" s="72"/>
    </row>
    <row r="141" spans="2:21" ht="21" hidden="1" thickBot="1">
      <c r="B141" s="63" t="s">
        <v>499</v>
      </c>
      <c r="C141" s="64" t="s">
        <v>500</v>
      </c>
      <c r="D141" s="46">
        <v>24</v>
      </c>
      <c r="E141" s="82">
        <v>15</v>
      </c>
      <c r="F141" s="83">
        <f t="shared" si="20"/>
        <v>360</v>
      </c>
      <c r="G141" s="67">
        <v>0</v>
      </c>
      <c r="H141" s="68">
        <v>754511.3301599999</v>
      </c>
      <c r="I141" s="68">
        <f t="shared" si="21"/>
        <v>75451.133015999992</v>
      </c>
      <c r="J141" s="68">
        <f t="shared" si="22"/>
        <v>0</v>
      </c>
      <c r="K141" s="68">
        <f t="shared" si="23"/>
        <v>0</v>
      </c>
      <c r="L141" s="68">
        <v>117162.46317599993</v>
      </c>
      <c r="M141" s="67">
        <v>0</v>
      </c>
      <c r="N141" s="67">
        <v>0</v>
      </c>
      <c r="O141" s="68">
        <f t="shared" si="24"/>
        <v>712800</v>
      </c>
      <c r="P141" s="67">
        <v>1980</v>
      </c>
      <c r="Q141" s="69" t="s">
        <v>364</v>
      </c>
      <c r="R141" s="67" t="s">
        <v>353</v>
      </c>
      <c r="S141" s="70">
        <v>30</v>
      </c>
      <c r="T141" s="84"/>
      <c r="U141" s="72"/>
    </row>
    <row r="142" spans="2:21" ht="21" hidden="1" thickBot="1">
      <c r="B142" s="63" t="s">
        <v>501</v>
      </c>
      <c r="C142" s="64" t="s">
        <v>502</v>
      </c>
      <c r="D142" s="46">
        <v>96</v>
      </c>
      <c r="E142" s="82">
        <v>5</v>
      </c>
      <c r="F142" s="83">
        <f t="shared" si="20"/>
        <v>480</v>
      </c>
      <c r="G142" s="67">
        <v>0</v>
      </c>
      <c r="H142" s="68">
        <v>117368.42913599998</v>
      </c>
      <c r="I142" s="68">
        <f t="shared" si="21"/>
        <v>11736.842913599998</v>
      </c>
      <c r="J142" s="68">
        <f t="shared" si="22"/>
        <v>0</v>
      </c>
      <c r="K142" s="68">
        <f t="shared" si="23"/>
        <v>0</v>
      </c>
      <c r="L142" s="68">
        <v>18225.272049599967</v>
      </c>
      <c r="M142" s="67">
        <v>0</v>
      </c>
      <c r="N142" s="67">
        <v>0</v>
      </c>
      <c r="O142" s="68">
        <f t="shared" si="24"/>
        <v>110880</v>
      </c>
      <c r="P142" s="67">
        <v>231</v>
      </c>
      <c r="Q142" s="69" t="s">
        <v>364</v>
      </c>
      <c r="R142" s="67" t="s">
        <v>353</v>
      </c>
      <c r="S142" s="70">
        <v>30</v>
      </c>
      <c r="T142" s="84"/>
      <c r="U142" s="72"/>
    </row>
    <row r="143" spans="2:21" ht="21" hidden="1" thickBot="1">
      <c r="B143" s="63" t="s">
        <v>503</v>
      </c>
      <c r="C143" s="64" t="s">
        <v>504</v>
      </c>
      <c r="D143" s="46">
        <v>96</v>
      </c>
      <c r="E143" s="82">
        <v>3</v>
      </c>
      <c r="F143" s="83">
        <f t="shared" si="20"/>
        <v>288</v>
      </c>
      <c r="G143" s="67">
        <v>0</v>
      </c>
      <c r="H143" s="68">
        <v>70421.057481599986</v>
      </c>
      <c r="I143" s="68">
        <f t="shared" si="21"/>
        <v>7042.1057481599992</v>
      </c>
      <c r="J143" s="68">
        <f t="shared" si="22"/>
        <v>0</v>
      </c>
      <c r="K143" s="68">
        <f t="shared" si="23"/>
        <v>0</v>
      </c>
      <c r="L143" s="68">
        <v>10935.163229759986</v>
      </c>
      <c r="M143" s="67">
        <v>0</v>
      </c>
      <c r="N143" s="67">
        <v>0</v>
      </c>
      <c r="O143" s="68">
        <f t="shared" si="24"/>
        <v>66528</v>
      </c>
      <c r="P143" s="67">
        <v>231</v>
      </c>
      <c r="Q143" s="69" t="s">
        <v>364</v>
      </c>
      <c r="R143" s="67" t="s">
        <v>353</v>
      </c>
      <c r="S143" s="70">
        <v>30</v>
      </c>
      <c r="T143" s="84"/>
      <c r="U143" s="72"/>
    </row>
    <row r="144" spans="2:21" ht="21" hidden="1" thickBot="1">
      <c r="B144" s="63" t="s">
        <v>505</v>
      </c>
      <c r="C144" s="64" t="s">
        <v>506</v>
      </c>
      <c r="D144" s="46">
        <v>96</v>
      </c>
      <c r="E144" s="82">
        <v>3</v>
      </c>
      <c r="F144" s="83">
        <f t="shared" si="20"/>
        <v>288</v>
      </c>
      <c r="G144" s="67">
        <v>0</v>
      </c>
      <c r="H144" s="68">
        <v>70421.057481599986</v>
      </c>
      <c r="I144" s="68">
        <f t="shared" si="21"/>
        <v>7042.1057481599992</v>
      </c>
      <c r="J144" s="68">
        <f t="shared" si="22"/>
        <v>0</v>
      </c>
      <c r="K144" s="68">
        <f t="shared" si="23"/>
        <v>0</v>
      </c>
      <c r="L144" s="68">
        <v>10935.163229759986</v>
      </c>
      <c r="M144" s="67">
        <v>0</v>
      </c>
      <c r="N144" s="67">
        <v>0</v>
      </c>
      <c r="O144" s="68">
        <f t="shared" si="24"/>
        <v>66528</v>
      </c>
      <c r="P144" s="67">
        <v>231</v>
      </c>
      <c r="Q144" s="69" t="s">
        <v>364</v>
      </c>
      <c r="R144" s="67" t="s">
        <v>353</v>
      </c>
      <c r="S144" s="70">
        <v>30</v>
      </c>
      <c r="T144" s="84"/>
      <c r="U144" s="72"/>
    </row>
    <row r="145" spans="2:21" ht="21" hidden="1" thickBot="1">
      <c r="B145" s="63" t="s">
        <v>399</v>
      </c>
      <c r="C145" s="64" t="s">
        <v>400</v>
      </c>
      <c r="D145" s="46">
        <v>12</v>
      </c>
      <c r="E145" s="82">
        <v>50</v>
      </c>
      <c r="F145" s="83">
        <f t="shared" si="20"/>
        <v>600</v>
      </c>
      <c r="G145" s="67">
        <v>0</v>
      </c>
      <c r="H145" s="68">
        <v>628759.44179999991</v>
      </c>
      <c r="I145" s="68">
        <f t="shared" si="21"/>
        <v>62875.944179999991</v>
      </c>
      <c r="J145" s="68">
        <f t="shared" si="22"/>
        <v>0</v>
      </c>
      <c r="K145" s="68">
        <f t="shared" si="23"/>
        <v>0</v>
      </c>
      <c r="L145" s="68">
        <v>97635.385979999905</v>
      </c>
      <c r="M145" s="67">
        <v>0</v>
      </c>
      <c r="N145" s="67">
        <v>0</v>
      </c>
      <c r="O145" s="68">
        <f t="shared" si="24"/>
        <v>594000</v>
      </c>
      <c r="P145" s="67">
        <v>990</v>
      </c>
      <c r="Q145" s="69" t="s">
        <v>364</v>
      </c>
      <c r="R145" s="67" t="s">
        <v>353</v>
      </c>
      <c r="S145" s="70">
        <v>30</v>
      </c>
      <c r="T145" s="84"/>
      <c r="U145" s="72"/>
    </row>
    <row r="146" spans="2:21" ht="21" hidden="1" thickBot="1">
      <c r="B146" s="63" t="s">
        <v>507</v>
      </c>
      <c r="C146" s="64" t="s">
        <v>508</v>
      </c>
      <c r="D146" s="46">
        <v>20</v>
      </c>
      <c r="E146" s="82">
        <v>10</v>
      </c>
      <c r="F146" s="83">
        <f t="shared" si="20"/>
        <v>200</v>
      </c>
      <c r="G146" s="67">
        <v>0</v>
      </c>
      <c r="H146" s="68">
        <v>139724.3204</v>
      </c>
      <c r="I146" s="68">
        <f t="shared" si="21"/>
        <v>13972.43204</v>
      </c>
      <c r="J146" s="68">
        <f t="shared" si="22"/>
        <v>0</v>
      </c>
      <c r="K146" s="68">
        <f t="shared" si="23"/>
        <v>0</v>
      </c>
      <c r="L146" s="68">
        <v>21696.752440000011</v>
      </c>
      <c r="M146" s="67">
        <v>0</v>
      </c>
      <c r="N146" s="67">
        <v>0</v>
      </c>
      <c r="O146" s="68">
        <f t="shared" si="24"/>
        <v>132000</v>
      </c>
      <c r="P146" s="67">
        <v>660</v>
      </c>
      <c r="Q146" s="69" t="s">
        <v>364</v>
      </c>
      <c r="R146" s="67" t="s">
        <v>353</v>
      </c>
      <c r="S146" s="70">
        <v>30</v>
      </c>
      <c r="T146" s="84"/>
      <c r="U146" s="72"/>
    </row>
    <row r="147" spans="2:21" ht="21" hidden="1" thickBot="1">
      <c r="B147" s="63" t="s">
        <v>509</v>
      </c>
      <c r="C147" s="64" t="s">
        <v>510</v>
      </c>
      <c r="D147" s="46">
        <v>48</v>
      </c>
      <c r="E147" s="82">
        <v>3</v>
      </c>
      <c r="F147" s="83">
        <f t="shared" si="20"/>
        <v>144</v>
      </c>
      <c r="G147" s="67">
        <v>0</v>
      </c>
      <c r="H147" s="68">
        <v>35210.528740799993</v>
      </c>
      <c r="I147" s="68">
        <f t="shared" si="21"/>
        <v>3521.0528740799996</v>
      </c>
      <c r="J147" s="68">
        <f t="shared" si="22"/>
        <v>0</v>
      </c>
      <c r="K147" s="68">
        <f t="shared" si="23"/>
        <v>0</v>
      </c>
      <c r="L147" s="68">
        <v>5467.5816148799931</v>
      </c>
      <c r="M147" s="67">
        <v>0</v>
      </c>
      <c r="N147" s="67">
        <v>0</v>
      </c>
      <c r="O147" s="68">
        <f t="shared" si="24"/>
        <v>33264</v>
      </c>
      <c r="P147" s="67">
        <v>231</v>
      </c>
      <c r="Q147" s="69" t="s">
        <v>364</v>
      </c>
      <c r="R147" s="67" t="s">
        <v>353</v>
      </c>
      <c r="S147" s="70">
        <v>30</v>
      </c>
      <c r="T147" s="84"/>
      <c r="U147" s="72"/>
    </row>
    <row r="148" spans="2:21" ht="21" hidden="1" thickBot="1">
      <c r="B148" s="63" t="s">
        <v>511</v>
      </c>
      <c r="C148" s="64" t="s">
        <v>512</v>
      </c>
      <c r="D148" s="46">
        <v>48</v>
      </c>
      <c r="E148" s="82">
        <v>3</v>
      </c>
      <c r="F148" s="83">
        <f t="shared" si="20"/>
        <v>144</v>
      </c>
      <c r="G148" s="67">
        <v>0</v>
      </c>
      <c r="H148" s="68">
        <v>35210.528740799993</v>
      </c>
      <c r="I148" s="68">
        <f t="shared" si="21"/>
        <v>3521.0528740799996</v>
      </c>
      <c r="J148" s="68">
        <f t="shared" si="22"/>
        <v>0</v>
      </c>
      <c r="K148" s="68">
        <f t="shared" si="23"/>
        <v>0</v>
      </c>
      <c r="L148" s="68">
        <v>5467.5816148799931</v>
      </c>
      <c r="M148" s="67">
        <v>0</v>
      </c>
      <c r="N148" s="67">
        <v>0</v>
      </c>
      <c r="O148" s="68">
        <f t="shared" si="24"/>
        <v>33264</v>
      </c>
      <c r="P148" s="67">
        <v>231</v>
      </c>
      <c r="Q148" s="69" t="s">
        <v>364</v>
      </c>
      <c r="R148" s="67" t="s">
        <v>353</v>
      </c>
      <c r="S148" s="70">
        <v>30</v>
      </c>
      <c r="T148" s="84"/>
      <c r="U148" s="72"/>
    </row>
    <row r="149" spans="2:21" ht="21" hidden="1" thickBot="1">
      <c r="B149" s="63" t="s">
        <v>513</v>
      </c>
      <c r="C149" s="64" t="s">
        <v>514</v>
      </c>
      <c r="D149" s="46">
        <v>96</v>
      </c>
      <c r="E149" s="82">
        <v>3</v>
      </c>
      <c r="F149" s="83">
        <f t="shared" si="20"/>
        <v>288</v>
      </c>
      <c r="G149" s="67">
        <v>0</v>
      </c>
      <c r="H149" s="68">
        <v>70421.057481599986</v>
      </c>
      <c r="I149" s="68">
        <f t="shared" si="21"/>
        <v>7042.1057481599992</v>
      </c>
      <c r="J149" s="68">
        <f t="shared" si="22"/>
        <v>0</v>
      </c>
      <c r="K149" s="68">
        <f t="shared" si="23"/>
        <v>0</v>
      </c>
      <c r="L149" s="68">
        <v>10935.163229759986</v>
      </c>
      <c r="M149" s="67">
        <v>0</v>
      </c>
      <c r="N149" s="67">
        <v>0</v>
      </c>
      <c r="O149" s="68">
        <f t="shared" si="24"/>
        <v>66528</v>
      </c>
      <c r="P149" s="67">
        <v>231</v>
      </c>
      <c r="Q149" s="69" t="s">
        <v>364</v>
      </c>
      <c r="R149" s="67" t="s">
        <v>353</v>
      </c>
      <c r="S149" s="70">
        <v>30</v>
      </c>
      <c r="T149" s="84"/>
      <c r="U149" s="72"/>
    </row>
    <row r="150" spans="2:21" ht="21" hidden="1" thickBot="1">
      <c r="B150" s="63" t="s">
        <v>515</v>
      </c>
      <c r="C150" s="64" t="s">
        <v>516</v>
      </c>
      <c r="D150" s="46">
        <v>16</v>
      </c>
      <c r="E150" s="82">
        <v>10</v>
      </c>
      <c r="F150" s="83">
        <f t="shared" si="20"/>
        <v>160</v>
      </c>
      <c r="G150" s="67">
        <v>0</v>
      </c>
      <c r="H150" s="68">
        <v>83834.592239999998</v>
      </c>
      <c r="I150" s="68">
        <f t="shared" si="21"/>
        <v>8383.4592240000002</v>
      </c>
      <c r="J150" s="68">
        <f t="shared" si="22"/>
        <v>0</v>
      </c>
      <c r="K150" s="68">
        <f t="shared" si="23"/>
        <v>0</v>
      </c>
      <c r="L150" s="68">
        <v>13018.051464000004</v>
      </c>
      <c r="M150" s="67">
        <v>0</v>
      </c>
      <c r="N150" s="67">
        <v>0</v>
      </c>
      <c r="O150" s="68">
        <f t="shared" si="24"/>
        <v>79200</v>
      </c>
      <c r="P150" s="67">
        <v>495</v>
      </c>
      <c r="Q150" s="69" t="s">
        <v>364</v>
      </c>
      <c r="R150" s="67" t="s">
        <v>353</v>
      </c>
      <c r="S150" s="70">
        <v>30</v>
      </c>
      <c r="T150" s="84"/>
      <c r="U150" s="72"/>
    </row>
    <row r="151" spans="2:21" ht="21" hidden="1" thickBot="1">
      <c r="B151" s="63" t="s">
        <v>423</v>
      </c>
      <c r="C151" s="64" t="s">
        <v>424</v>
      </c>
      <c r="D151" s="46">
        <v>24</v>
      </c>
      <c r="E151" s="82">
        <v>100</v>
      </c>
      <c r="F151" s="83">
        <f t="shared" si="20"/>
        <v>2400</v>
      </c>
      <c r="G151" s="67">
        <v>0</v>
      </c>
      <c r="H151" s="68">
        <v>1173684.2913599997</v>
      </c>
      <c r="I151" s="68">
        <f t="shared" si="21"/>
        <v>117368.42913599998</v>
      </c>
      <c r="J151" s="68">
        <f t="shared" si="22"/>
        <v>0</v>
      </c>
      <c r="K151" s="68">
        <f t="shared" si="23"/>
        <v>0</v>
      </c>
      <c r="L151" s="68">
        <v>182252.72049599956</v>
      </c>
      <c r="M151" s="67">
        <v>0</v>
      </c>
      <c r="N151" s="67">
        <v>0</v>
      </c>
      <c r="O151" s="68">
        <f t="shared" si="24"/>
        <v>1108800</v>
      </c>
      <c r="P151" s="67">
        <v>462</v>
      </c>
      <c r="Q151" s="69" t="s">
        <v>364</v>
      </c>
      <c r="R151" s="67" t="s">
        <v>353</v>
      </c>
      <c r="S151" s="70">
        <v>30</v>
      </c>
      <c r="T151" s="84"/>
      <c r="U151" s="72"/>
    </row>
    <row r="152" spans="2:21" ht="21" hidden="1" thickBot="1">
      <c r="B152" s="63" t="s">
        <v>517</v>
      </c>
      <c r="C152" s="64" t="s">
        <v>518</v>
      </c>
      <c r="D152" s="46">
        <v>32</v>
      </c>
      <c r="E152" s="82">
        <v>10</v>
      </c>
      <c r="F152" s="83">
        <f t="shared" si="20"/>
        <v>320</v>
      </c>
      <c r="G152" s="67">
        <v>0</v>
      </c>
      <c r="H152" s="68">
        <v>111779.45632</v>
      </c>
      <c r="I152" s="68">
        <f t="shared" si="21"/>
        <v>11177.945632000001</v>
      </c>
      <c r="J152" s="68">
        <f t="shared" si="22"/>
        <v>0</v>
      </c>
      <c r="K152" s="68">
        <f t="shared" si="23"/>
        <v>0</v>
      </c>
      <c r="L152" s="68">
        <v>17357.401952</v>
      </c>
      <c r="M152" s="67">
        <v>0</v>
      </c>
      <c r="N152" s="67">
        <v>0</v>
      </c>
      <c r="O152" s="68">
        <f t="shared" si="24"/>
        <v>105600</v>
      </c>
      <c r="P152" s="67">
        <v>330</v>
      </c>
      <c r="Q152" s="69" t="s">
        <v>364</v>
      </c>
      <c r="R152" s="67" t="s">
        <v>353</v>
      </c>
      <c r="S152" s="70">
        <v>30</v>
      </c>
      <c r="T152" s="84"/>
      <c r="U152" s="72"/>
    </row>
    <row r="153" spans="2:21" ht="21" hidden="1" thickBot="1">
      <c r="B153" s="63" t="s">
        <v>427</v>
      </c>
      <c r="C153" s="64" t="s">
        <v>428</v>
      </c>
      <c r="D153" s="46">
        <v>32</v>
      </c>
      <c r="E153" s="82">
        <v>200</v>
      </c>
      <c r="F153" s="83">
        <f t="shared" si="20"/>
        <v>6400</v>
      </c>
      <c r="G153" s="67">
        <v>0</v>
      </c>
      <c r="H153" s="68">
        <v>2235589.1264</v>
      </c>
      <c r="I153" s="68">
        <f t="shared" si="21"/>
        <v>223558.91264</v>
      </c>
      <c r="J153" s="68">
        <f t="shared" si="22"/>
        <v>0</v>
      </c>
      <c r="K153" s="68">
        <f t="shared" si="23"/>
        <v>0</v>
      </c>
      <c r="L153" s="68">
        <v>347148.03904000018</v>
      </c>
      <c r="M153" s="67">
        <v>0</v>
      </c>
      <c r="N153" s="67">
        <v>0</v>
      </c>
      <c r="O153" s="68">
        <f t="shared" si="24"/>
        <v>2112000</v>
      </c>
      <c r="P153" s="67">
        <v>330</v>
      </c>
      <c r="Q153" s="69" t="s">
        <v>364</v>
      </c>
      <c r="R153" s="67" t="s">
        <v>353</v>
      </c>
      <c r="S153" s="70">
        <v>30</v>
      </c>
      <c r="T153" s="84"/>
      <c r="U153" s="72"/>
    </row>
    <row r="154" spans="2:21" ht="21" hidden="1" thickBot="1">
      <c r="B154" s="63" t="s">
        <v>519</v>
      </c>
      <c r="C154" s="64" t="s">
        <v>520</v>
      </c>
      <c r="D154" s="46">
        <v>16</v>
      </c>
      <c r="E154" s="82">
        <v>10</v>
      </c>
      <c r="F154" s="83">
        <f t="shared" si="20"/>
        <v>160</v>
      </c>
      <c r="G154" s="67">
        <v>0</v>
      </c>
      <c r="H154" s="68">
        <v>167669.18448</v>
      </c>
      <c r="I154" s="68">
        <f t="shared" si="21"/>
        <v>16766.918448</v>
      </c>
      <c r="J154" s="68">
        <f t="shared" si="22"/>
        <v>0</v>
      </c>
      <c r="K154" s="68">
        <f t="shared" si="23"/>
        <v>0</v>
      </c>
      <c r="L154" s="68">
        <v>26036.102928000008</v>
      </c>
      <c r="M154" s="67">
        <v>0</v>
      </c>
      <c r="N154" s="67">
        <v>0</v>
      </c>
      <c r="O154" s="68">
        <f t="shared" si="24"/>
        <v>158400</v>
      </c>
      <c r="P154" s="67">
        <v>990</v>
      </c>
      <c r="Q154" s="69" t="s">
        <v>364</v>
      </c>
      <c r="R154" s="67" t="s">
        <v>353</v>
      </c>
      <c r="S154" s="70">
        <v>30</v>
      </c>
      <c r="T154" s="84"/>
      <c r="U154" s="72"/>
    </row>
    <row r="155" spans="2:21" ht="21" hidden="1" thickBot="1">
      <c r="B155" s="63" t="s">
        <v>433</v>
      </c>
      <c r="C155" s="64" t="s">
        <v>434</v>
      </c>
      <c r="D155" s="46">
        <v>20</v>
      </c>
      <c r="E155" s="82">
        <v>200</v>
      </c>
      <c r="F155" s="83">
        <f t="shared" si="20"/>
        <v>4000</v>
      </c>
      <c r="G155" s="67">
        <v>0</v>
      </c>
      <c r="H155" s="68">
        <v>1676691.8447999994</v>
      </c>
      <c r="I155" s="68">
        <f t="shared" si="21"/>
        <v>167669.18447999994</v>
      </c>
      <c r="J155" s="68">
        <f t="shared" si="22"/>
        <v>0</v>
      </c>
      <c r="K155" s="68">
        <f t="shared" si="23"/>
        <v>0</v>
      </c>
      <c r="L155" s="68">
        <v>260361.02927999943</v>
      </c>
      <c r="M155" s="67">
        <v>0</v>
      </c>
      <c r="N155" s="67">
        <v>0</v>
      </c>
      <c r="O155" s="68">
        <f t="shared" si="24"/>
        <v>1584000</v>
      </c>
      <c r="P155" s="67">
        <v>396</v>
      </c>
      <c r="Q155" s="69" t="s">
        <v>364</v>
      </c>
      <c r="R155" s="67" t="s">
        <v>353</v>
      </c>
      <c r="S155" s="70">
        <v>30</v>
      </c>
      <c r="T155" s="84"/>
      <c r="U155" s="72"/>
    </row>
    <row r="156" spans="2:21" ht="21" hidden="1" thickBot="1">
      <c r="B156" s="63" t="s">
        <v>521</v>
      </c>
      <c r="C156" s="64" t="s">
        <v>522</v>
      </c>
      <c r="D156" s="46">
        <v>12</v>
      </c>
      <c r="E156" s="82">
        <v>50</v>
      </c>
      <c r="F156" s="83">
        <f t="shared" si="20"/>
        <v>600</v>
      </c>
      <c r="G156" s="67">
        <v>0</v>
      </c>
      <c r="H156" s="68">
        <v>754511.3301599999</v>
      </c>
      <c r="I156" s="68">
        <f t="shared" si="21"/>
        <v>75451.133015999992</v>
      </c>
      <c r="J156" s="68">
        <f t="shared" si="22"/>
        <v>0</v>
      </c>
      <c r="K156" s="68">
        <f t="shared" si="23"/>
        <v>0</v>
      </c>
      <c r="L156" s="68">
        <v>117162.46317599993</v>
      </c>
      <c r="M156" s="67">
        <v>0</v>
      </c>
      <c r="N156" s="67">
        <v>0</v>
      </c>
      <c r="O156" s="68">
        <f t="shared" si="24"/>
        <v>712800</v>
      </c>
      <c r="P156" s="67">
        <v>1188</v>
      </c>
      <c r="Q156" s="69" t="s">
        <v>364</v>
      </c>
      <c r="R156" s="67" t="s">
        <v>353</v>
      </c>
      <c r="S156" s="70">
        <v>30</v>
      </c>
      <c r="T156" s="84"/>
      <c r="U156" s="72"/>
    </row>
    <row r="157" spans="2:21" ht="21" hidden="1" thickBot="1">
      <c r="B157" s="63" t="s">
        <v>455</v>
      </c>
      <c r="C157" s="64" t="s">
        <v>456</v>
      </c>
      <c r="D157" s="46">
        <v>12</v>
      </c>
      <c r="E157" s="82">
        <v>200</v>
      </c>
      <c r="F157" s="83">
        <f t="shared" si="20"/>
        <v>2400</v>
      </c>
      <c r="G157" s="67">
        <v>0</v>
      </c>
      <c r="H157" s="68">
        <v>2095864.8059999999</v>
      </c>
      <c r="I157" s="68">
        <f t="shared" si="21"/>
        <v>209586.48060000001</v>
      </c>
      <c r="J157" s="68">
        <f t="shared" si="22"/>
        <v>0</v>
      </c>
      <c r="K157" s="68">
        <f t="shared" si="23"/>
        <v>0</v>
      </c>
      <c r="L157" s="68">
        <v>325451.28659999976</v>
      </c>
      <c r="M157" s="67">
        <v>0</v>
      </c>
      <c r="N157" s="67">
        <v>0</v>
      </c>
      <c r="O157" s="68">
        <f t="shared" si="24"/>
        <v>1980000</v>
      </c>
      <c r="P157" s="67">
        <v>825</v>
      </c>
      <c r="Q157" s="69" t="s">
        <v>364</v>
      </c>
      <c r="R157" s="67" t="s">
        <v>353</v>
      </c>
      <c r="S157" s="70">
        <v>30</v>
      </c>
      <c r="T157" s="84"/>
      <c r="U157" s="72"/>
    </row>
    <row r="158" spans="2:21" ht="21" hidden="1" thickBot="1">
      <c r="B158" s="63" t="s">
        <v>523</v>
      </c>
      <c r="C158" s="64" t="s">
        <v>524</v>
      </c>
      <c r="D158" s="46">
        <v>72</v>
      </c>
      <c r="E158" s="82">
        <v>5</v>
      </c>
      <c r="F158" s="83">
        <f t="shared" si="20"/>
        <v>360</v>
      </c>
      <c r="G158" s="67">
        <v>0</v>
      </c>
      <c r="H158" s="68">
        <v>88026.321851999979</v>
      </c>
      <c r="I158" s="68">
        <f t="shared" si="21"/>
        <v>8802.6321851999983</v>
      </c>
      <c r="J158" s="68">
        <f t="shared" si="22"/>
        <v>0</v>
      </c>
      <c r="K158" s="68">
        <f t="shared" si="23"/>
        <v>0</v>
      </c>
      <c r="L158" s="68">
        <v>13668.954037199976</v>
      </c>
      <c r="M158" s="67">
        <v>0</v>
      </c>
      <c r="N158" s="67">
        <v>0</v>
      </c>
      <c r="O158" s="68">
        <f t="shared" si="24"/>
        <v>83160</v>
      </c>
      <c r="P158" s="67">
        <v>231</v>
      </c>
      <c r="Q158" s="69" t="s">
        <v>364</v>
      </c>
      <c r="R158" s="67" t="s">
        <v>353</v>
      </c>
      <c r="S158" s="70">
        <v>30</v>
      </c>
      <c r="T158" s="84"/>
      <c r="U158" s="72"/>
    </row>
    <row r="159" spans="2:21" ht="21" hidden="1" thickBot="1">
      <c r="B159" s="63" t="s">
        <v>459</v>
      </c>
      <c r="C159" s="64" t="s">
        <v>460</v>
      </c>
      <c r="D159" s="46">
        <v>20</v>
      </c>
      <c r="E159" s="82">
        <v>300</v>
      </c>
      <c r="F159" s="83">
        <f t="shared" si="20"/>
        <v>6000</v>
      </c>
      <c r="G159" s="67">
        <v>0</v>
      </c>
      <c r="H159" s="68">
        <v>4191729.6120000002</v>
      </c>
      <c r="I159" s="68">
        <f t="shared" si="21"/>
        <v>419172.96120000002</v>
      </c>
      <c r="J159" s="68">
        <f t="shared" si="22"/>
        <v>0</v>
      </c>
      <c r="K159" s="68">
        <f t="shared" si="23"/>
        <v>0</v>
      </c>
      <c r="L159" s="68">
        <v>650902.57320000045</v>
      </c>
      <c r="M159" s="67">
        <v>0</v>
      </c>
      <c r="N159" s="67">
        <v>0</v>
      </c>
      <c r="O159" s="68">
        <f t="shared" si="24"/>
        <v>3960000</v>
      </c>
      <c r="P159" s="67">
        <v>660</v>
      </c>
      <c r="Q159" s="69" t="s">
        <v>364</v>
      </c>
      <c r="R159" s="67" t="s">
        <v>353</v>
      </c>
      <c r="S159" s="70">
        <v>30</v>
      </c>
      <c r="T159" s="84"/>
      <c r="U159" s="72"/>
    </row>
    <row r="160" spans="2:21" ht="21" hidden="1" thickBot="1">
      <c r="B160" s="63" t="s">
        <v>525</v>
      </c>
      <c r="C160" s="64" t="s">
        <v>526</v>
      </c>
      <c r="D160" s="46">
        <v>14</v>
      </c>
      <c r="E160" s="82">
        <v>300</v>
      </c>
      <c r="F160" s="83">
        <f t="shared" si="20"/>
        <v>4200</v>
      </c>
      <c r="G160" s="67">
        <v>0</v>
      </c>
      <c r="H160" s="68">
        <v>4401316.0926000001</v>
      </c>
      <c r="I160" s="68">
        <f t="shared" si="21"/>
        <v>440131.60926000006</v>
      </c>
      <c r="J160" s="68">
        <f t="shared" si="22"/>
        <v>0</v>
      </c>
      <c r="K160" s="68">
        <f t="shared" si="23"/>
        <v>0</v>
      </c>
      <c r="L160" s="68">
        <v>683447.70186000038</v>
      </c>
      <c r="M160" s="67">
        <v>0</v>
      </c>
      <c r="N160" s="67">
        <v>0</v>
      </c>
      <c r="O160" s="68">
        <f t="shared" si="24"/>
        <v>4158000</v>
      </c>
      <c r="P160" s="67">
        <v>990</v>
      </c>
      <c r="Q160" s="69" t="s">
        <v>364</v>
      </c>
      <c r="R160" s="67" t="s">
        <v>353</v>
      </c>
      <c r="S160" s="70">
        <v>30</v>
      </c>
      <c r="T160" s="84"/>
      <c r="U160" s="72"/>
    </row>
    <row r="161" spans="2:21" ht="21" hidden="1" thickBot="1">
      <c r="B161" s="63" t="s">
        <v>463</v>
      </c>
      <c r="C161" s="64" t="s">
        <v>464</v>
      </c>
      <c r="D161" s="46">
        <v>8</v>
      </c>
      <c r="E161" s="82">
        <v>30</v>
      </c>
      <c r="F161" s="83">
        <f t="shared" si="20"/>
        <v>240</v>
      </c>
      <c r="G161" s="67">
        <v>0</v>
      </c>
      <c r="H161" s="68">
        <v>503007.55343999999</v>
      </c>
      <c r="I161" s="68">
        <f t="shared" si="21"/>
        <v>50300.755344000005</v>
      </c>
      <c r="J161" s="68">
        <f t="shared" si="22"/>
        <v>0</v>
      </c>
      <c r="K161" s="68">
        <f t="shared" si="23"/>
        <v>0</v>
      </c>
      <c r="L161" s="68">
        <v>78108.308783999993</v>
      </c>
      <c r="M161" s="67">
        <v>0</v>
      </c>
      <c r="N161" s="67">
        <v>0</v>
      </c>
      <c r="O161" s="68">
        <f t="shared" si="24"/>
        <v>475200</v>
      </c>
      <c r="P161" s="67">
        <v>1980</v>
      </c>
      <c r="Q161" s="69" t="s">
        <v>364</v>
      </c>
      <c r="R161" s="67" t="s">
        <v>353</v>
      </c>
      <c r="S161" s="70">
        <v>30</v>
      </c>
      <c r="T161" s="84"/>
      <c r="U161" s="72"/>
    </row>
    <row r="162" spans="2:21" ht="21" hidden="1" thickBot="1">
      <c r="B162" s="63" t="s">
        <v>465</v>
      </c>
      <c r="C162" s="64" t="s">
        <v>466</v>
      </c>
      <c r="D162" s="46">
        <v>8</v>
      </c>
      <c r="E162" s="82">
        <v>20</v>
      </c>
      <c r="F162" s="83">
        <f t="shared" si="20"/>
        <v>160</v>
      </c>
      <c r="G162" s="67">
        <v>0</v>
      </c>
      <c r="H162" s="68">
        <v>335338.36895999999</v>
      </c>
      <c r="I162" s="68">
        <f t="shared" si="21"/>
        <v>33533.836896000001</v>
      </c>
      <c r="J162" s="68">
        <f t="shared" si="22"/>
        <v>0</v>
      </c>
      <c r="K162" s="68">
        <f t="shared" si="23"/>
        <v>0</v>
      </c>
      <c r="L162" s="68">
        <v>52072.205856000015</v>
      </c>
      <c r="M162" s="67">
        <v>0</v>
      </c>
      <c r="N162" s="67">
        <v>0</v>
      </c>
      <c r="O162" s="68">
        <f t="shared" si="24"/>
        <v>316800</v>
      </c>
      <c r="P162" s="67">
        <v>1980</v>
      </c>
      <c r="Q162" s="69" t="s">
        <v>364</v>
      </c>
      <c r="R162" s="67" t="s">
        <v>353</v>
      </c>
      <c r="S162" s="70">
        <v>30</v>
      </c>
      <c r="T162" s="84"/>
      <c r="U162" s="72"/>
    </row>
    <row r="163" spans="2:21" ht="21" hidden="1" thickBot="1">
      <c r="B163" s="63" t="s">
        <v>467</v>
      </c>
      <c r="C163" s="64" t="s">
        <v>468</v>
      </c>
      <c r="D163" s="46">
        <v>8</v>
      </c>
      <c r="E163" s="82">
        <v>20</v>
      </c>
      <c r="F163" s="83">
        <f t="shared" si="20"/>
        <v>160</v>
      </c>
      <c r="G163" s="67">
        <v>0</v>
      </c>
      <c r="H163" s="68">
        <v>335338.36895999999</v>
      </c>
      <c r="I163" s="68">
        <f t="shared" si="21"/>
        <v>33533.836896000001</v>
      </c>
      <c r="J163" s="68">
        <f t="shared" si="22"/>
        <v>0</v>
      </c>
      <c r="K163" s="68">
        <f t="shared" si="23"/>
        <v>0</v>
      </c>
      <c r="L163" s="68">
        <v>52072.205856000015</v>
      </c>
      <c r="M163" s="67">
        <v>0</v>
      </c>
      <c r="N163" s="67">
        <v>0</v>
      </c>
      <c r="O163" s="68">
        <f t="shared" si="24"/>
        <v>316800</v>
      </c>
      <c r="P163" s="67">
        <v>1980</v>
      </c>
      <c r="Q163" s="69" t="s">
        <v>364</v>
      </c>
      <c r="R163" s="67" t="s">
        <v>353</v>
      </c>
      <c r="S163" s="70">
        <v>30</v>
      </c>
      <c r="T163" s="84"/>
      <c r="U163" s="72"/>
    </row>
    <row r="164" spans="2:21" ht="21" hidden="1" thickBot="1">
      <c r="B164" s="63" t="s">
        <v>473</v>
      </c>
      <c r="C164" s="64" t="s">
        <v>474</v>
      </c>
      <c r="D164" s="46">
        <v>6</v>
      </c>
      <c r="E164" s="82">
        <v>50</v>
      </c>
      <c r="F164" s="83">
        <f t="shared" si="20"/>
        <v>300</v>
      </c>
      <c r="G164" s="67">
        <v>0</v>
      </c>
      <c r="H164" s="68">
        <v>523966.20149999997</v>
      </c>
      <c r="I164" s="68">
        <f t="shared" si="21"/>
        <v>52396.620150000002</v>
      </c>
      <c r="J164" s="68">
        <f t="shared" si="22"/>
        <v>0</v>
      </c>
      <c r="K164" s="68">
        <f t="shared" si="23"/>
        <v>0</v>
      </c>
      <c r="L164" s="68">
        <v>81362.82164999994</v>
      </c>
      <c r="M164" s="67">
        <v>0</v>
      </c>
      <c r="N164" s="67">
        <v>0</v>
      </c>
      <c r="O164" s="68">
        <f t="shared" si="24"/>
        <v>495000</v>
      </c>
      <c r="P164" s="67">
        <v>1650</v>
      </c>
      <c r="Q164" s="69" t="s">
        <v>364</v>
      </c>
      <c r="R164" s="67" t="s">
        <v>353</v>
      </c>
      <c r="S164" s="70">
        <v>30</v>
      </c>
      <c r="T164" s="84"/>
      <c r="U164" s="72"/>
    </row>
    <row r="165" spans="2:21" ht="21" hidden="1" thickBot="1">
      <c r="B165" s="63" t="s">
        <v>475</v>
      </c>
      <c r="C165" s="64" t="s">
        <v>476</v>
      </c>
      <c r="D165" s="46">
        <v>6</v>
      </c>
      <c r="E165" s="82">
        <v>50</v>
      </c>
      <c r="F165" s="83">
        <f t="shared" si="20"/>
        <v>300</v>
      </c>
      <c r="G165" s="67">
        <v>0</v>
      </c>
      <c r="H165" s="68">
        <v>523966.20149999997</v>
      </c>
      <c r="I165" s="68">
        <f t="shared" si="21"/>
        <v>52396.620150000002</v>
      </c>
      <c r="J165" s="68">
        <f t="shared" si="22"/>
        <v>0</v>
      </c>
      <c r="K165" s="68">
        <f t="shared" si="23"/>
        <v>0</v>
      </c>
      <c r="L165" s="68">
        <v>81362.82164999994</v>
      </c>
      <c r="M165" s="67">
        <v>0</v>
      </c>
      <c r="N165" s="67">
        <v>0</v>
      </c>
      <c r="O165" s="68">
        <f t="shared" si="24"/>
        <v>495000</v>
      </c>
      <c r="P165" s="67">
        <v>1650</v>
      </c>
      <c r="Q165" s="69" t="s">
        <v>364</v>
      </c>
      <c r="R165" s="67" t="s">
        <v>353</v>
      </c>
      <c r="S165" s="70">
        <v>30</v>
      </c>
      <c r="T165" s="84"/>
      <c r="U165" s="72"/>
    </row>
    <row r="166" spans="2:21" ht="21" hidden="1" thickBot="1">
      <c r="B166" s="63" t="s">
        <v>491</v>
      </c>
      <c r="C166" s="64" t="s">
        <v>492</v>
      </c>
      <c r="D166" s="46">
        <v>6</v>
      </c>
      <c r="E166" s="82">
        <v>50</v>
      </c>
      <c r="F166" s="83">
        <f t="shared" si="20"/>
        <v>300</v>
      </c>
      <c r="G166" s="67">
        <v>0</v>
      </c>
      <c r="H166" s="68">
        <v>523966.20149999997</v>
      </c>
      <c r="I166" s="68">
        <f t="shared" si="21"/>
        <v>52396.620150000002</v>
      </c>
      <c r="J166" s="68">
        <f t="shared" si="22"/>
        <v>0</v>
      </c>
      <c r="K166" s="68">
        <f t="shared" si="23"/>
        <v>0</v>
      </c>
      <c r="L166" s="68">
        <v>81362.82164999994</v>
      </c>
      <c r="M166" s="67">
        <v>0</v>
      </c>
      <c r="N166" s="67">
        <v>0</v>
      </c>
      <c r="O166" s="68">
        <f t="shared" si="24"/>
        <v>495000</v>
      </c>
      <c r="P166" s="67">
        <v>1650</v>
      </c>
      <c r="Q166" s="69" t="s">
        <v>364</v>
      </c>
      <c r="R166" s="67" t="s">
        <v>353</v>
      </c>
      <c r="S166" s="70">
        <v>30</v>
      </c>
      <c r="T166" s="84"/>
      <c r="U166" s="72"/>
    </row>
    <row r="167" spans="2:21" ht="21" hidden="1" thickBot="1">
      <c r="B167" s="63" t="s">
        <v>527</v>
      </c>
      <c r="C167" s="64" t="s">
        <v>493</v>
      </c>
      <c r="D167" s="46">
        <v>8</v>
      </c>
      <c r="E167" s="82">
        <v>130</v>
      </c>
      <c r="F167" s="83">
        <f t="shared" si="20"/>
        <v>1040</v>
      </c>
      <c r="G167" s="67">
        <v>0</v>
      </c>
      <c r="H167" s="68">
        <v>2179699.39824</v>
      </c>
      <c r="I167" s="68">
        <f t="shared" si="21"/>
        <v>217969.939824</v>
      </c>
      <c r="J167" s="68">
        <f t="shared" si="22"/>
        <v>0</v>
      </c>
      <c r="K167" s="68">
        <f t="shared" si="23"/>
        <v>0</v>
      </c>
      <c r="L167" s="68">
        <v>338469.33806400001</v>
      </c>
      <c r="M167" s="67">
        <v>0</v>
      </c>
      <c r="N167" s="67">
        <v>0</v>
      </c>
      <c r="O167" s="68">
        <f t="shared" si="24"/>
        <v>2059200</v>
      </c>
      <c r="P167" s="67">
        <v>1980</v>
      </c>
      <c r="Q167" s="69" t="s">
        <v>364</v>
      </c>
      <c r="R167" s="67" t="s">
        <v>353</v>
      </c>
      <c r="S167" s="70">
        <v>30</v>
      </c>
      <c r="T167" s="84"/>
      <c r="U167" s="72"/>
    </row>
    <row r="168" spans="2:21" ht="21" hidden="1" thickBot="1">
      <c r="B168" s="63" t="s">
        <v>494</v>
      </c>
      <c r="C168" s="64" t="s">
        <v>495</v>
      </c>
      <c r="D168" s="46">
        <v>8</v>
      </c>
      <c r="E168" s="82">
        <v>30</v>
      </c>
      <c r="F168" s="83">
        <f t="shared" si="20"/>
        <v>240</v>
      </c>
      <c r="G168" s="67">
        <v>0</v>
      </c>
      <c r="H168" s="68">
        <v>503007.55343999999</v>
      </c>
      <c r="I168" s="68">
        <f t="shared" si="21"/>
        <v>50300.755344000005</v>
      </c>
      <c r="J168" s="68">
        <f t="shared" si="22"/>
        <v>0</v>
      </c>
      <c r="K168" s="68">
        <f t="shared" si="23"/>
        <v>0</v>
      </c>
      <c r="L168" s="68">
        <v>78108.308783999993</v>
      </c>
      <c r="M168" s="67">
        <v>0</v>
      </c>
      <c r="N168" s="67">
        <v>0</v>
      </c>
      <c r="O168" s="68">
        <f t="shared" si="24"/>
        <v>475200</v>
      </c>
      <c r="P168" s="67">
        <v>1980</v>
      </c>
      <c r="Q168" s="69" t="s">
        <v>364</v>
      </c>
      <c r="R168" s="67" t="s">
        <v>353</v>
      </c>
      <c r="S168" s="70">
        <v>30</v>
      </c>
      <c r="T168" s="84"/>
      <c r="U168" s="72"/>
    </row>
    <row r="169" spans="2:21" ht="21" hidden="1" thickBot="1">
      <c r="B169" s="63" t="s">
        <v>528</v>
      </c>
      <c r="C169" s="64" t="s">
        <v>496</v>
      </c>
      <c r="D169" s="46">
        <v>8</v>
      </c>
      <c r="E169" s="82">
        <v>70</v>
      </c>
      <c r="F169" s="83">
        <f t="shared" si="20"/>
        <v>560</v>
      </c>
      <c r="G169" s="67">
        <v>0</v>
      </c>
      <c r="H169" s="68">
        <v>1173684.2913599999</v>
      </c>
      <c r="I169" s="68">
        <f t="shared" si="21"/>
        <v>117368.42913599999</v>
      </c>
      <c r="J169" s="68">
        <f t="shared" si="22"/>
        <v>0</v>
      </c>
      <c r="K169" s="68">
        <f t="shared" si="23"/>
        <v>0</v>
      </c>
      <c r="L169" s="68">
        <v>182252.72049599979</v>
      </c>
      <c r="M169" s="67">
        <v>0</v>
      </c>
      <c r="N169" s="67">
        <v>0</v>
      </c>
      <c r="O169" s="68">
        <f t="shared" si="24"/>
        <v>1108800</v>
      </c>
      <c r="P169" s="67">
        <v>1980</v>
      </c>
      <c r="Q169" s="69" t="s">
        <v>364</v>
      </c>
      <c r="R169" s="67" t="s">
        <v>353</v>
      </c>
      <c r="S169" s="70">
        <v>30</v>
      </c>
      <c r="T169" s="84"/>
      <c r="U169" s="72"/>
    </row>
    <row r="170" spans="2:21" s="81" customFormat="1" ht="21" thickBot="1">
      <c r="B170" s="73"/>
      <c r="C170" s="74" t="s">
        <v>37</v>
      </c>
      <c r="D170" s="74"/>
      <c r="E170" s="75"/>
      <c r="F170" s="76">
        <f>SUM(F127:F169)</f>
        <v>85312</v>
      </c>
      <c r="G170" s="76"/>
      <c r="H170" s="77">
        <f t="shared" ref="H170:O170" si="25">SUM(H127:H169)</f>
        <v>55238752.551256388</v>
      </c>
      <c r="I170" s="77">
        <f t="shared" si="25"/>
        <v>5523875.25512564</v>
      </c>
      <c r="J170" s="77">
        <f t="shared" si="25"/>
        <v>0</v>
      </c>
      <c r="K170" s="77">
        <f t="shared" si="25"/>
        <v>0</v>
      </c>
      <c r="L170" s="77">
        <f t="shared" si="25"/>
        <v>8577615.806382034</v>
      </c>
      <c r="M170" s="77">
        <v>0</v>
      </c>
      <c r="N170" s="77">
        <v>0</v>
      </c>
      <c r="O170" s="77">
        <f t="shared" si="25"/>
        <v>52185012</v>
      </c>
      <c r="P170" s="78"/>
      <c r="Q170" s="78"/>
      <c r="R170" s="74"/>
      <c r="S170" s="79"/>
      <c r="T170" s="80"/>
    </row>
    <row r="171" spans="2:21" ht="20.25">
      <c r="B171" s="401" t="s">
        <v>189</v>
      </c>
      <c r="C171" s="402" t="s">
        <v>529</v>
      </c>
      <c r="D171" s="403">
        <v>8</v>
      </c>
      <c r="E171" s="404">
        <f>E40+E46+E47+E50+E52+E53+E56</f>
        <v>2850</v>
      </c>
      <c r="F171" s="405">
        <f>D171*E171</f>
        <v>22800</v>
      </c>
      <c r="G171" s="405">
        <v>2575</v>
      </c>
      <c r="H171" s="406">
        <f>F171*G171</f>
        <v>58710000</v>
      </c>
      <c r="I171" s="406">
        <f>H171*0.1</f>
        <v>5871000</v>
      </c>
      <c r="J171" s="406">
        <f>F171*M171</f>
        <v>2935500</v>
      </c>
      <c r="K171" s="406">
        <f>J171*10%</f>
        <v>293550</v>
      </c>
      <c r="L171" s="406">
        <f>F171*N171</f>
        <v>1710000</v>
      </c>
      <c r="M171" s="405">
        <v>128.75</v>
      </c>
      <c r="N171" s="405">
        <v>75</v>
      </c>
      <c r="O171" s="406">
        <f>H171+I171-J171-K171-L171</f>
        <v>59641950</v>
      </c>
      <c r="P171" s="405">
        <v>2615.875</v>
      </c>
      <c r="Q171" s="407" t="s">
        <v>530</v>
      </c>
      <c r="R171" s="405"/>
      <c r="S171" s="408"/>
      <c r="T171" s="409"/>
      <c r="U171" s="72"/>
    </row>
    <row r="172" spans="2:21" ht="21" thickBot="1">
      <c r="B172" s="401" t="s">
        <v>236</v>
      </c>
      <c r="C172" s="402" t="s">
        <v>531</v>
      </c>
      <c r="D172" s="403">
        <v>8</v>
      </c>
      <c r="E172" s="404">
        <f>E39+E45</f>
        <v>1000</v>
      </c>
      <c r="F172" s="405">
        <f>D172*E172</f>
        <v>8000</v>
      </c>
      <c r="G172" s="405">
        <v>2142</v>
      </c>
      <c r="H172" s="406">
        <f>F172*G172</f>
        <v>17136000</v>
      </c>
      <c r="I172" s="406">
        <f>H172*0.1</f>
        <v>1713600</v>
      </c>
      <c r="J172" s="406">
        <f>F172*M172</f>
        <v>856800.00000000012</v>
      </c>
      <c r="K172" s="406">
        <f>J172*10%</f>
        <v>85680.000000000015</v>
      </c>
      <c r="L172" s="406">
        <f>F172*N172</f>
        <v>549120</v>
      </c>
      <c r="M172" s="405">
        <v>107.10000000000001</v>
      </c>
      <c r="N172" s="405">
        <v>68.64</v>
      </c>
      <c r="O172" s="406">
        <f>H172+I172-J172-K172-L172</f>
        <v>17358000</v>
      </c>
      <c r="P172" s="405">
        <v>2169.75</v>
      </c>
      <c r="Q172" s="407" t="s">
        <v>530</v>
      </c>
      <c r="R172" s="405"/>
      <c r="S172" s="408"/>
      <c r="T172" s="409"/>
      <c r="U172" s="72"/>
    </row>
    <row r="173" spans="2:21" s="81" customFormat="1" ht="21" thickBot="1">
      <c r="B173" s="410"/>
      <c r="C173" s="411" t="s">
        <v>37</v>
      </c>
      <c r="D173" s="411"/>
      <c r="E173" s="412"/>
      <c r="F173" s="413">
        <f>SUM(F171:F172)</f>
        <v>30800</v>
      </c>
      <c r="G173" s="413"/>
      <c r="H173" s="414">
        <f t="shared" ref="H173:O173" si="26">SUM(H171:H172)</f>
        <v>75846000</v>
      </c>
      <c r="I173" s="414">
        <f t="shared" si="26"/>
        <v>7584600</v>
      </c>
      <c r="J173" s="414">
        <f t="shared" si="26"/>
        <v>3792300</v>
      </c>
      <c r="K173" s="414">
        <f t="shared" si="26"/>
        <v>379230</v>
      </c>
      <c r="L173" s="414">
        <f t="shared" si="26"/>
        <v>2259120</v>
      </c>
      <c r="M173" s="414">
        <v>235.85000000000002</v>
      </c>
      <c r="N173" s="414">
        <v>143.63999999999999</v>
      </c>
      <c r="O173" s="414">
        <f t="shared" si="26"/>
        <v>76999950</v>
      </c>
      <c r="P173" s="415"/>
      <c r="Q173" s="415"/>
      <c r="R173" s="411"/>
      <c r="S173" s="416"/>
      <c r="T173" s="417"/>
    </row>
    <row r="174" spans="2:21" ht="27">
      <c r="L174" s="486">
        <f>SUBTOTAL(9,L173,L170,L126,L57,L55,L51,L48,L43,L41,L37,L34,L28,L26,L24,L22,L20,L18,L15,L12,L10)</f>
        <v>44798973.536582053</v>
      </c>
      <c r="N174" s="48" ph="1"/>
    </row>
    <row r="175" spans="2:21" ht="33.75">
      <c r="D175" s="418" t="s">
        <v>22</v>
      </c>
      <c r="E175" s="419" t="s">
        <v>532</v>
      </c>
      <c r="F175" s="420" t="s">
        <v>533</v>
      </c>
      <c r="G175" s="46"/>
      <c r="O175" s="421"/>
    </row>
    <row r="176" spans="2:21">
      <c r="C176" s="422" t="s">
        <v>534</v>
      </c>
      <c r="D176" s="423">
        <v>8</v>
      </c>
      <c r="E176" s="424">
        <v>3135</v>
      </c>
      <c r="F176" s="425">
        <f>D176*E176</f>
        <v>25080</v>
      </c>
      <c r="G176" s="46"/>
    </row>
    <row r="177" spans="2:19">
      <c r="B177" s="63"/>
      <c r="C177" s="422" t="s">
        <v>535</v>
      </c>
      <c r="D177" s="423">
        <v>8</v>
      </c>
      <c r="E177" s="424">
        <v>1100</v>
      </c>
      <c r="F177" s="425">
        <f>D177*E177</f>
        <v>8800</v>
      </c>
      <c r="G177" s="46"/>
      <c r="M177" s="86"/>
      <c r="N177" s="87" t="s">
        <v>536</v>
      </c>
      <c r="O177" s="88">
        <v>0</v>
      </c>
    </row>
    <row r="178" spans="2:19">
      <c r="C178" s="64"/>
      <c r="F178" s="46"/>
      <c r="G178" s="46"/>
      <c r="H178" s="89">
        <f t="shared" ref="H178:N178" si="27">H10+H12+H15+H18+H20+H22+H24+H26+H28+H34+H37+H41+H43+H48+H51+H55+H57+H126+H170</f>
        <v>556318635.33507466</v>
      </c>
      <c r="I178" s="89">
        <f t="shared" si="27"/>
        <v>45977010.933507465</v>
      </c>
      <c r="J178" s="89">
        <f t="shared" si="27"/>
        <v>27225531.419999994</v>
      </c>
      <c r="K178" s="89">
        <f t="shared" si="27"/>
        <v>2722553.1420000009</v>
      </c>
      <c r="L178" s="89">
        <f t="shared" si="27"/>
        <v>42539853.536582053</v>
      </c>
      <c r="M178" s="89">
        <f t="shared" si="27"/>
        <v>1408.6000000000001</v>
      </c>
      <c r="N178" s="89">
        <f t="shared" si="27"/>
        <v>833.11</v>
      </c>
      <c r="O178" s="89">
        <f>O10+O12+O15+O18+O20+O22+O24+O26+O28+O34+O37+O41+O43+O48+O51+O55+O57+O126+O170</f>
        <v>529807708.16999996</v>
      </c>
    </row>
    <row r="179" spans="2:19">
      <c r="C179" s="64"/>
      <c r="H179" s="47">
        <f>SUBTOTAL(9,H178:I178)</f>
        <v>602295646.26858211</v>
      </c>
      <c r="M179" s="90"/>
      <c r="N179" s="91" t="s">
        <v>56</v>
      </c>
      <c r="O179" s="92">
        <v>99000000</v>
      </c>
    </row>
    <row r="180" spans="2:19" ht="36">
      <c r="E180" s="426" t="s">
        <v>537</v>
      </c>
      <c r="F180" s="426" t="s">
        <v>538</v>
      </c>
      <c r="M180" s="90"/>
      <c r="N180" s="91" t="s">
        <v>57</v>
      </c>
      <c r="O180" s="92">
        <v>15142892</v>
      </c>
    </row>
    <row r="181" spans="2:19">
      <c r="B181" s="40"/>
      <c r="C181" s="422" t="s">
        <v>539</v>
      </c>
      <c r="D181" s="40"/>
      <c r="E181" s="427">
        <f>O171/F176</f>
        <v>2378.068181818182</v>
      </c>
      <c r="F181" s="428">
        <f>D176*E181</f>
        <v>19024.545454545456</v>
      </c>
      <c r="H181" s="40"/>
      <c r="I181" s="40"/>
      <c r="J181" s="40"/>
      <c r="K181" s="40"/>
      <c r="L181" s="40"/>
      <c r="M181" s="90"/>
      <c r="N181" s="91" t="s">
        <v>58</v>
      </c>
      <c r="O181" s="92">
        <v>200000000</v>
      </c>
      <c r="R181" s="40"/>
      <c r="S181" s="40"/>
    </row>
    <row r="182" spans="2:19">
      <c r="B182" s="40"/>
      <c r="C182" s="422" t="s">
        <v>540</v>
      </c>
      <c r="D182" s="40"/>
      <c r="E182" s="427">
        <f>O172/F177</f>
        <v>1972.5</v>
      </c>
      <c r="F182" s="428">
        <f>D177*E182</f>
        <v>15780</v>
      </c>
      <c r="H182" s="40"/>
      <c r="I182" s="40"/>
      <c r="J182" s="40"/>
      <c r="K182" s="40"/>
      <c r="L182" s="40"/>
      <c r="M182" s="90"/>
      <c r="N182" s="91" t="s">
        <v>541</v>
      </c>
      <c r="O182" s="92">
        <v>60000000</v>
      </c>
      <c r="R182" s="40"/>
      <c r="S182" s="40"/>
    </row>
    <row r="183" spans="2:19">
      <c r="B183" s="40"/>
      <c r="D183" s="40"/>
      <c r="H183" s="40"/>
      <c r="I183" s="40"/>
      <c r="J183" s="40"/>
      <c r="K183" s="40"/>
      <c r="L183" s="40"/>
      <c r="M183" s="90"/>
      <c r="N183" s="91" t="s">
        <v>542</v>
      </c>
      <c r="O183" s="92">
        <v>210000000</v>
      </c>
      <c r="R183" s="40"/>
      <c r="S183" s="40"/>
    </row>
    <row r="184" spans="2:19">
      <c r="B184" s="40"/>
      <c r="D184" s="40"/>
      <c r="H184" s="40"/>
      <c r="I184" s="40"/>
      <c r="J184" s="40"/>
      <c r="K184" s="40"/>
      <c r="L184" s="40"/>
      <c r="M184" s="90"/>
      <c r="N184" s="91"/>
      <c r="O184" s="92"/>
      <c r="R184" s="40"/>
      <c r="S184" s="40"/>
    </row>
    <row r="185" spans="2:19">
      <c r="B185" s="40"/>
      <c r="D185" s="40"/>
      <c r="H185" s="40"/>
      <c r="I185" s="40"/>
      <c r="J185" s="40"/>
      <c r="K185" s="40"/>
      <c r="L185" s="40"/>
      <c r="M185" s="90"/>
      <c r="N185" s="91"/>
      <c r="O185" s="92"/>
      <c r="R185" s="40"/>
      <c r="S185" s="40"/>
    </row>
    <row r="186" spans="2:19">
      <c r="B186" s="40"/>
      <c r="D186" s="40"/>
      <c r="H186" s="40"/>
      <c r="I186" s="40"/>
      <c r="J186" s="40"/>
      <c r="K186" s="40"/>
      <c r="L186" s="40"/>
      <c r="M186" s="93"/>
      <c r="N186" s="94" t="s">
        <v>543</v>
      </c>
      <c r="O186" s="95">
        <f>SUM(O179:O185)</f>
        <v>584142892</v>
      </c>
      <c r="R186" s="40"/>
      <c r="S186" s="40"/>
    </row>
    <row r="187" spans="2:19">
      <c r="B187" s="40"/>
      <c r="D187" s="40"/>
      <c r="H187" s="40"/>
      <c r="I187" s="40"/>
      <c r="J187" s="40"/>
      <c r="K187" s="40"/>
      <c r="L187" s="40"/>
      <c r="M187" s="96"/>
      <c r="N187" s="97" t="s">
        <v>544</v>
      </c>
      <c r="O187" s="429"/>
      <c r="R187" s="40"/>
      <c r="S187" s="40"/>
    </row>
    <row r="188" spans="2:19">
      <c r="B188" s="40"/>
      <c r="D188" s="40"/>
      <c r="H188" s="40"/>
      <c r="I188" s="40"/>
      <c r="J188" s="40"/>
      <c r="K188" s="40"/>
      <c r="L188" s="40"/>
      <c r="M188" s="98"/>
      <c r="N188" s="99" t="s">
        <v>545</v>
      </c>
      <c r="O188" s="100">
        <f>O186-O178</f>
        <v>54335183.830000043</v>
      </c>
      <c r="R188" s="40"/>
      <c r="S188" s="40"/>
    </row>
    <row r="189" spans="2:19" ht="27">
      <c r="N189" s="48" ph="1"/>
    </row>
    <row r="195" spans="14:14" ht="27">
      <c r="N195" s="48" ph="1"/>
    </row>
    <row r="196" spans="14:14" ht="27">
      <c r="N196" s="48" ph="1"/>
    </row>
    <row r="197" spans="14:14" ht="27">
      <c r="N197" s="48" ph="1"/>
    </row>
    <row r="199" spans="14:14" ht="27">
      <c r="N199" s="48" ph="1"/>
    </row>
    <row r="202" spans="14:14" ht="27">
      <c r="N202" s="48" ph="1"/>
    </row>
    <row r="203" spans="14:14" ht="27">
      <c r="N203" s="48" ph="1"/>
    </row>
    <row r="204" spans="14:14" ht="27">
      <c r="N204" s="48" ph="1"/>
    </row>
    <row r="205" spans="14:14" ht="27">
      <c r="N205" s="48" ph="1"/>
    </row>
    <row r="207" spans="14:14" ht="27">
      <c r="N207" s="48" ph="1"/>
    </row>
    <row r="211" spans="14:14" ht="27">
      <c r="N211" s="48" ph="1"/>
    </row>
    <row r="212" spans="14:14" ht="27">
      <c r="N212" s="48" ph="1"/>
    </row>
    <row r="214" spans="14:14" ht="27">
      <c r="N214" s="48" ph="1"/>
    </row>
    <row r="217" spans="14:14" ht="27">
      <c r="N217" s="48" ph="1"/>
    </row>
    <row r="219" spans="14:14" ht="27">
      <c r="N219" s="48" ph="1"/>
    </row>
    <row r="221" spans="14:14" ht="27">
      <c r="N221" s="48" ph="1"/>
    </row>
    <row r="223" spans="14:14" ht="27">
      <c r="N223" s="48" ph="1"/>
    </row>
    <row r="226" spans="14:14" ht="27">
      <c r="N226" s="48" ph="1"/>
    </row>
    <row r="228" spans="14:14" ht="27">
      <c r="N228" s="48" ph="1"/>
    </row>
    <row r="230" spans="14:14" ht="27">
      <c r="N230" s="48" ph="1"/>
    </row>
    <row r="232" spans="14:14" ht="27">
      <c r="N232" s="48" ph="1"/>
    </row>
    <row r="235" spans="14:14" ht="27">
      <c r="N235" s="48" ph="1"/>
    </row>
    <row r="237" spans="14:14" ht="27">
      <c r="N237" s="48" ph="1"/>
    </row>
    <row r="239" spans="14:14" ht="27">
      <c r="N239" s="48" ph="1"/>
    </row>
    <row r="241" spans="14:14" ht="27">
      <c r="N241" s="48" ph="1"/>
    </row>
    <row r="244" spans="14:14" ht="27">
      <c r="N244" s="48" ph="1"/>
    </row>
    <row r="246" spans="14:14" ht="27">
      <c r="N246" s="48" ph="1"/>
    </row>
    <row r="248" spans="14:14" ht="27">
      <c r="N248" s="48" ph="1"/>
    </row>
    <row r="250" spans="14:14" ht="27">
      <c r="N250" s="48" ph="1"/>
    </row>
    <row r="251" spans="14:14" ht="27">
      <c r="N251" s="48" ph="1"/>
    </row>
    <row r="253" spans="14:14" ht="27">
      <c r="N253" s="48" ph="1"/>
    </row>
    <row r="255" spans="14:14" ht="27">
      <c r="N255" s="48" ph="1"/>
    </row>
    <row r="257" spans="14:14" ht="27">
      <c r="N257" s="48" ph="1"/>
    </row>
    <row r="259" spans="14:14" ht="27">
      <c r="N259" s="48" ph="1"/>
    </row>
    <row r="260" spans="14:14" ht="27">
      <c r="N260" s="48" ph="1"/>
    </row>
    <row r="262" spans="14:14" ht="27">
      <c r="N262" s="48" ph="1"/>
    </row>
    <row r="264" spans="14:14" ht="27">
      <c r="N264" s="48" ph="1"/>
    </row>
    <row r="266" spans="14:14" ht="27">
      <c r="N266" s="48" ph="1"/>
    </row>
    <row r="267" spans="14:14" ht="27">
      <c r="N267" s="48" ph="1"/>
    </row>
    <row r="269" spans="14:14" ht="27">
      <c r="N269" s="48" ph="1"/>
    </row>
    <row r="271" spans="14:14" ht="27">
      <c r="N271" s="48" ph="1"/>
    </row>
    <row r="273" spans="14:14" ht="27">
      <c r="N273" s="48" ph="1"/>
    </row>
    <row r="275" spans="14:14" ht="27">
      <c r="N275" s="48" ph="1"/>
    </row>
    <row r="276" spans="14:14" ht="27">
      <c r="N276" s="48" ph="1"/>
    </row>
    <row r="277" spans="14:14" ht="27">
      <c r="N277" s="48" ph="1"/>
    </row>
    <row r="278" spans="14:14" ht="27">
      <c r="N278" s="48" ph="1"/>
    </row>
    <row r="279" spans="14:14" ht="27">
      <c r="N279" s="48" ph="1"/>
    </row>
    <row r="280" spans="14:14" ht="27">
      <c r="N280" s="48" ph="1"/>
    </row>
    <row r="281" spans="14:14" ht="27">
      <c r="N281" s="48" ph="1"/>
    </row>
    <row r="282" spans="14:14" ht="27">
      <c r="N282" s="48" ph="1"/>
    </row>
    <row r="283" spans="14:14" ht="27">
      <c r="N283" s="48" ph="1"/>
    </row>
    <row r="284" spans="14:14" ht="27">
      <c r="N284" s="48" ph="1"/>
    </row>
    <row r="285" spans="14:14" ht="27">
      <c r="N285" s="48" ph="1"/>
    </row>
    <row r="287" spans="14:14" ht="27">
      <c r="N287" s="48" ph="1"/>
    </row>
    <row r="289" spans="14:14" ht="27">
      <c r="N289" s="48" ph="1"/>
    </row>
    <row r="290" spans="14:14" ht="27">
      <c r="N290" s="48" ph="1"/>
    </row>
    <row r="291" spans="14:14" ht="27">
      <c r="N291" s="48" ph="1"/>
    </row>
    <row r="292" spans="14:14" ht="27">
      <c r="N292" s="48" ph="1"/>
    </row>
    <row r="293" spans="14:14" ht="27">
      <c r="N293" s="48" ph="1"/>
    </row>
    <row r="294" spans="14:14" ht="27">
      <c r="N294" s="48" ph="1"/>
    </row>
    <row r="295" spans="14:14" ht="27">
      <c r="N295" s="48" ph="1"/>
    </row>
    <row r="296" spans="14:14" ht="27">
      <c r="N296" s="48" ph="1"/>
    </row>
    <row r="297" spans="14:14" ht="27">
      <c r="N297" s="48" ph="1"/>
    </row>
    <row r="298" spans="14:14" ht="27">
      <c r="N298" s="48" ph="1"/>
    </row>
    <row r="300" spans="14:14" ht="27">
      <c r="N300" s="48" ph="1"/>
    </row>
    <row r="302" spans="14:14" ht="27">
      <c r="N302" s="48" ph="1"/>
    </row>
    <row r="303" spans="14:14" ht="27">
      <c r="N303" s="48" ph="1"/>
    </row>
    <row r="304" spans="14:14" ht="27">
      <c r="N304" s="48" ph="1"/>
    </row>
    <row r="306" spans="14:14" ht="27">
      <c r="N306" s="48" ph="1"/>
    </row>
    <row r="308" spans="14:14" ht="27">
      <c r="N308" s="48" ph="1"/>
    </row>
    <row r="310" spans="14:14" ht="27">
      <c r="N310" s="48" ph="1"/>
    </row>
    <row r="312" spans="14:14" ht="27">
      <c r="N312" s="48" ph="1"/>
    </row>
    <row r="313" spans="14:14" ht="27">
      <c r="N313" s="48" ph="1"/>
    </row>
    <row r="315" spans="14:14" ht="27">
      <c r="N315" s="48" ph="1"/>
    </row>
    <row r="317" spans="14:14" ht="27">
      <c r="N317" s="48" ph="1"/>
    </row>
    <row r="319" spans="14:14" ht="27">
      <c r="N319" s="48" ph="1"/>
    </row>
    <row r="320" spans="14:14" ht="27">
      <c r="N320" s="48" ph="1"/>
    </row>
    <row r="322" spans="14:14" ht="27">
      <c r="N322" s="48" ph="1"/>
    </row>
    <row r="324" spans="14:14" ht="27">
      <c r="N324" s="48" ph="1"/>
    </row>
    <row r="326" spans="14:14" ht="27">
      <c r="N326" s="48" ph="1"/>
    </row>
    <row r="328" spans="14:14" ht="27">
      <c r="N328" s="48" ph="1"/>
    </row>
    <row r="329" spans="14:14" ht="27">
      <c r="N329" s="48" ph="1"/>
    </row>
    <row r="330" spans="14:14" ht="27">
      <c r="N330" s="48" ph="1"/>
    </row>
    <row r="331" spans="14:14" ht="27">
      <c r="N331" s="48" ph="1"/>
    </row>
    <row r="332" spans="14:14" ht="27">
      <c r="N332" s="48" ph="1"/>
    </row>
    <row r="333" spans="14:14" ht="27">
      <c r="N333" s="48" ph="1"/>
    </row>
    <row r="334" spans="14:14" ht="27">
      <c r="N334" s="48" ph="1"/>
    </row>
    <row r="335" spans="14:14" ht="27">
      <c r="N335" s="48" ph="1"/>
    </row>
    <row r="336" spans="14:14" ht="27">
      <c r="N336" s="48" ph="1"/>
    </row>
    <row r="337" spans="14:14" ht="27">
      <c r="N337" s="48" ph="1"/>
    </row>
    <row r="338" spans="14:14" ht="27">
      <c r="N338" s="48" ph="1"/>
    </row>
    <row r="340" spans="14:14" ht="27">
      <c r="N340" s="48" ph="1"/>
    </row>
    <row r="342" spans="14:14" ht="27">
      <c r="N342" s="48" ph="1"/>
    </row>
    <row r="343" spans="14:14" ht="27">
      <c r="N343" s="48" ph="1"/>
    </row>
    <row r="344" spans="14:14" ht="27">
      <c r="N344" s="48" ph="1"/>
    </row>
    <row r="345" spans="14:14" ht="27">
      <c r="N345" s="48" ph="1"/>
    </row>
    <row r="346" spans="14:14" ht="27">
      <c r="N346" s="48" ph="1"/>
    </row>
    <row r="347" spans="14:14" ht="27">
      <c r="N347" s="48" ph="1"/>
    </row>
    <row r="348" spans="14:14" ht="27">
      <c r="N348" s="48" ph="1"/>
    </row>
    <row r="349" spans="14:14" ht="27">
      <c r="N349" s="48" ph="1"/>
    </row>
    <row r="350" spans="14:14" ht="27">
      <c r="N350" s="48" ph="1"/>
    </row>
    <row r="351" spans="14:14" ht="27">
      <c r="N351" s="48" ph="1"/>
    </row>
    <row r="353" spans="14:14" ht="27">
      <c r="N353" s="48" ph="1"/>
    </row>
    <row r="355" spans="14:14" ht="27">
      <c r="N355" s="48" ph="1"/>
    </row>
  </sheetData>
  <autoFilter ref="B8:X173">
    <filterColumn colId="1">
      <filters>
        <filter val="LG)귀애랑울날중18P"/>
        <filter val="동서)맥스웰블루엣185ml"/>
        <filter val="동서)맥스웰오리지날185ml"/>
        <filter val="롯데)몽쉘바나나360g"/>
        <filter val="삼양)삼양라면(5입)"/>
        <filter val="삼양)삼양라면(계산서총계)"/>
        <filter val="오뚜기)3분쇠고기짜장200g"/>
        <filter val="오뚜기)맛있는오뚜기밥3+1"/>
        <filter val="총계"/>
        <filter val="코카)스프라이트1.5L"/>
        <filter val="팔도)비빔면(5입)"/>
        <filter val="팔도)비빔면(계산서총계)"/>
        <filter val="해태)강원평창수2L"/>
      </filters>
    </filterColumn>
  </autoFilter>
  <mergeCells count="7">
    <mergeCell ref="H2:J3"/>
    <mergeCell ref="B2:B6"/>
    <mergeCell ref="D2:G2"/>
    <mergeCell ref="D3:G3"/>
    <mergeCell ref="D4:G4"/>
    <mergeCell ref="D5:G5"/>
    <mergeCell ref="D6:G6"/>
  </mergeCells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N21"/>
  <sheetViews>
    <sheetView workbookViewId="0">
      <selection activeCell="K15" sqref="K15"/>
    </sheetView>
  </sheetViews>
  <sheetFormatPr defaultColWidth="8.75" defaultRowHeight="16.5"/>
  <cols>
    <col min="1" max="1" width="2.125" style="9" customWidth="1"/>
    <col min="2" max="2" width="8.75" style="9"/>
    <col min="3" max="3" width="26" style="9" bestFit="1" customWidth="1"/>
    <col min="4" max="5" width="5.125" style="9" customWidth="1"/>
    <col min="6" max="16384" width="8.75" style="9"/>
  </cols>
  <sheetData>
    <row r="1" spans="1:14" ht="2.4500000000000002" customHeight="1"/>
    <row r="2" spans="1:14" ht="24">
      <c r="A2" s="229" t="s">
        <v>183</v>
      </c>
    </row>
    <row r="3" spans="1:14" ht="33">
      <c r="B3" s="230" t="s">
        <v>184</v>
      </c>
      <c r="C3" s="230" t="s">
        <v>185</v>
      </c>
      <c r="D3" s="230" t="s">
        <v>22</v>
      </c>
      <c r="E3" s="231" t="s">
        <v>146</v>
      </c>
      <c r="F3" s="232" t="s">
        <v>150</v>
      </c>
      <c r="G3" s="232" t="s">
        <v>154</v>
      </c>
      <c r="H3" s="232" t="s">
        <v>186</v>
      </c>
      <c r="I3" s="232" t="s">
        <v>187</v>
      </c>
      <c r="J3" s="232" t="s">
        <v>152</v>
      </c>
      <c r="K3" s="232" t="s">
        <v>147</v>
      </c>
      <c r="L3" s="1039" t="s">
        <v>188</v>
      </c>
      <c r="M3" s="1039"/>
    </row>
    <row r="4" spans="1:14">
      <c r="B4" s="233" t="s">
        <v>189</v>
      </c>
      <c r="C4" s="234" t="s">
        <v>116</v>
      </c>
      <c r="D4" s="235">
        <v>8</v>
      </c>
      <c r="E4" s="236">
        <v>56</v>
      </c>
      <c r="F4" s="237">
        <v>392</v>
      </c>
      <c r="G4" s="237">
        <v>560</v>
      </c>
      <c r="H4" s="237">
        <v>448</v>
      </c>
      <c r="I4" s="237">
        <v>280</v>
      </c>
      <c r="J4" s="237">
        <v>560</v>
      </c>
      <c r="K4" s="237">
        <v>560</v>
      </c>
      <c r="L4" s="1040" t="s">
        <v>190</v>
      </c>
      <c r="M4" s="1041"/>
      <c r="N4" s="9" t="s">
        <v>777</v>
      </c>
    </row>
    <row r="5" spans="1:14">
      <c r="B5" s="233" t="s">
        <v>191</v>
      </c>
      <c r="C5" s="234" t="s">
        <v>192</v>
      </c>
      <c r="D5" s="235">
        <v>32</v>
      </c>
      <c r="E5" s="236">
        <v>56</v>
      </c>
      <c r="F5" s="237"/>
      <c r="G5" s="237"/>
      <c r="H5" s="237">
        <v>240</v>
      </c>
      <c r="I5" s="237">
        <v>112</v>
      </c>
      <c r="J5" s="237"/>
      <c r="K5" s="237"/>
      <c r="L5" s="1040"/>
      <c r="M5" s="1041"/>
      <c r="N5" s="9" t="s">
        <v>777</v>
      </c>
    </row>
    <row r="6" spans="1:14">
      <c r="B6" s="1042" t="s">
        <v>5</v>
      </c>
      <c r="C6" s="1042"/>
      <c r="D6" s="1042"/>
      <c r="E6" s="1042"/>
      <c r="F6" s="238">
        <f t="shared" ref="F6:K6" si="0">SUM(F4:F5)</f>
        <v>392</v>
      </c>
      <c r="G6" s="238">
        <f t="shared" si="0"/>
        <v>560</v>
      </c>
      <c r="H6" s="238">
        <f t="shared" si="0"/>
        <v>688</v>
      </c>
      <c r="I6" s="238">
        <f t="shared" si="0"/>
        <v>392</v>
      </c>
      <c r="J6" s="238">
        <f t="shared" si="0"/>
        <v>560</v>
      </c>
      <c r="K6" s="238">
        <f t="shared" si="0"/>
        <v>560</v>
      </c>
      <c r="L6" s="1043"/>
      <c r="M6" s="1043"/>
    </row>
    <row r="8" spans="1:14" ht="33">
      <c r="B8" s="230" t="s">
        <v>184</v>
      </c>
      <c r="C8" s="230" t="s">
        <v>185</v>
      </c>
      <c r="D8" s="230" t="s">
        <v>22</v>
      </c>
      <c r="E8" s="231" t="s">
        <v>146</v>
      </c>
      <c r="F8" s="232" t="s">
        <v>150</v>
      </c>
      <c r="G8" s="232" t="s">
        <v>186</v>
      </c>
      <c r="H8" s="1039" t="s">
        <v>188</v>
      </c>
      <c r="I8" s="1039"/>
    </row>
    <row r="9" spans="1:14">
      <c r="B9" s="233">
        <v>210321</v>
      </c>
      <c r="C9" s="234" t="s">
        <v>193</v>
      </c>
      <c r="D9" s="235">
        <v>8</v>
      </c>
      <c r="E9" s="236">
        <v>56</v>
      </c>
      <c r="F9" s="237">
        <v>560</v>
      </c>
      <c r="G9" s="237">
        <v>448</v>
      </c>
      <c r="H9" s="1040" t="s">
        <v>190</v>
      </c>
      <c r="I9" s="1041"/>
      <c r="J9" s="9" t="s">
        <v>777</v>
      </c>
    </row>
    <row r="10" spans="1:14">
      <c r="B10" s="1042" t="s">
        <v>5</v>
      </c>
      <c r="C10" s="1042"/>
      <c r="D10" s="1042"/>
      <c r="E10" s="1042"/>
      <c r="F10" s="238">
        <f>SUM(F9:F9)</f>
        <v>560</v>
      </c>
      <c r="G10" s="238">
        <f>SUM(G9:G9)</f>
        <v>448</v>
      </c>
      <c r="H10" s="1043"/>
      <c r="I10" s="1043"/>
    </row>
    <row r="12" spans="1:14" ht="33">
      <c r="B12" s="230" t="s">
        <v>184</v>
      </c>
      <c r="C12" s="230" t="s">
        <v>185</v>
      </c>
      <c r="D12" s="230" t="s">
        <v>22</v>
      </c>
      <c r="E12" s="231" t="s">
        <v>146</v>
      </c>
      <c r="F12" s="232" t="s">
        <v>150</v>
      </c>
      <c r="G12" s="232" t="s">
        <v>154</v>
      </c>
      <c r="H12" s="232" t="s">
        <v>186</v>
      </c>
      <c r="I12" s="232" t="s">
        <v>187</v>
      </c>
      <c r="J12" s="232" t="s">
        <v>152</v>
      </c>
      <c r="K12" s="1039" t="s">
        <v>188</v>
      </c>
      <c r="L12" s="1039"/>
    </row>
    <row r="13" spans="1:14">
      <c r="B13" s="233" t="s">
        <v>194</v>
      </c>
      <c r="C13" s="234" t="s">
        <v>195</v>
      </c>
      <c r="D13" s="235">
        <v>30</v>
      </c>
      <c r="E13" s="236">
        <v>30</v>
      </c>
      <c r="F13" s="237">
        <v>18</v>
      </c>
      <c r="G13" s="237">
        <v>17</v>
      </c>
      <c r="H13" s="237">
        <v>80</v>
      </c>
      <c r="I13" s="237">
        <v>22</v>
      </c>
      <c r="J13" s="237">
        <v>15</v>
      </c>
      <c r="K13" s="1044" t="s">
        <v>202</v>
      </c>
      <c r="L13" s="1045"/>
    </row>
    <row r="14" spans="1:14">
      <c r="B14" s="1046" t="s">
        <v>5</v>
      </c>
      <c r="C14" s="1047"/>
      <c r="D14" s="1047"/>
      <c r="E14" s="239"/>
      <c r="F14" s="238">
        <f>SUM(F13:F13)</f>
        <v>18</v>
      </c>
      <c r="G14" s="238">
        <f>SUM(G13:G13)</f>
        <v>17</v>
      </c>
      <c r="H14" s="238">
        <f>SUM(H13:H13)</f>
        <v>80</v>
      </c>
      <c r="I14" s="238">
        <f>SUM(I13:I13)</f>
        <v>22</v>
      </c>
      <c r="J14" s="238">
        <f>SUM(J13:J13)</f>
        <v>15</v>
      </c>
      <c r="K14" s="1043"/>
      <c r="L14" s="1043"/>
    </row>
    <row r="15" spans="1:14">
      <c r="J15" s="118">
        <f>SUM(F14:J14)</f>
        <v>152</v>
      </c>
    </row>
    <row r="16" spans="1:14" ht="33">
      <c r="B16" s="230" t="s">
        <v>184</v>
      </c>
      <c r="C16" s="230" t="s">
        <v>185</v>
      </c>
      <c r="D16" s="230" t="s">
        <v>22</v>
      </c>
      <c r="E16" s="231" t="s">
        <v>146</v>
      </c>
      <c r="F16" s="232" t="s">
        <v>186</v>
      </c>
      <c r="G16" s="232" t="s">
        <v>187</v>
      </c>
      <c r="H16" s="232" t="s">
        <v>196</v>
      </c>
      <c r="I16" s="232" t="s">
        <v>197</v>
      </c>
      <c r="J16" s="1039" t="s">
        <v>188</v>
      </c>
      <c r="K16" s="1039"/>
    </row>
    <row r="17" spans="2:11">
      <c r="B17" s="233" t="s">
        <v>46</v>
      </c>
      <c r="C17" s="234" t="s">
        <v>198</v>
      </c>
      <c r="D17" s="235">
        <v>24</v>
      </c>
      <c r="E17" s="236">
        <v>96</v>
      </c>
      <c r="F17" s="240">
        <v>150</v>
      </c>
      <c r="G17" s="240">
        <v>128</v>
      </c>
      <c r="H17" s="240">
        <v>139</v>
      </c>
      <c r="I17" s="240">
        <v>565</v>
      </c>
      <c r="J17" s="1044" t="s">
        <v>202</v>
      </c>
      <c r="K17" s="1045"/>
    </row>
    <row r="18" spans="2:11">
      <c r="B18" s="1042" t="s">
        <v>5</v>
      </c>
      <c r="C18" s="1042"/>
      <c r="D18" s="241"/>
      <c r="E18" s="241"/>
      <c r="F18" s="238">
        <f>SUM(F17:F17)</f>
        <v>150</v>
      </c>
      <c r="G18" s="238">
        <f>SUM(G17:G17)</f>
        <v>128</v>
      </c>
      <c r="H18" s="238">
        <f>SUM(H17:H17)</f>
        <v>139</v>
      </c>
      <c r="I18" s="238">
        <f>SUM(I17:I17)</f>
        <v>565</v>
      </c>
      <c r="J18" s="1043"/>
      <c r="K18" s="1043"/>
    </row>
    <row r="19" spans="2:11">
      <c r="B19" s="9" t="s">
        <v>199</v>
      </c>
    </row>
    <row r="20" spans="2:11">
      <c r="B20" s="9" t="s">
        <v>200</v>
      </c>
    </row>
    <row r="21" spans="2:11">
      <c r="B21" s="9" t="s">
        <v>201</v>
      </c>
    </row>
  </sheetData>
  <mergeCells count="17">
    <mergeCell ref="J16:K16"/>
    <mergeCell ref="J17:K17"/>
    <mergeCell ref="B18:C18"/>
    <mergeCell ref="J18:K18"/>
    <mergeCell ref="H9:I9"/>
    <mergeCell ref="B10:E10"/>
    <mergeCell ref="H10:I10"/>
    <mergeCell ref="K12:L12"/>
    <mergeCell ref="K13:L13"/>
    <mergeCell ref="B14:D14"/>
    <mergeCell ref="K14:L14"/>
    <mergeCell ref="H8:I8"/>
    <mergeCell ref="L3:M3"/>
    <mergeCell ref="L4:M4"/>
    <mergeCell ref="L5:M5"/>
    <mergeCell ref="B6:E6"/>
    <mergeCell ref="L6:M6"/>
  </mergeCells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4"/>
  <sheetViews>
    <sheetView workbookViewId="0">
      <pane xSplit="5" ySplit="4" topLeftCell="F20" activePane="bottomRight" state="frozen"/>
      <selection pane="topRight" activeCell="F1" sqref="F1"/>
      <selection pane="bottomLeft" activeCell="A5" sqref="A5"/>
      <selection pane="bottomRight" activeCell="P16" sqref="P16"/>
    </sheetView>
  </sheetViews>
  <sheetFormatPr defaultColWidth="8.75" defaultRowHeight="16.5"/>
  <cols>
    <col min="1" max="1" width="0.875" style="9" customWidth="1"/>
    <col min="2" max="2" width="7.5" style="9" customWidth="1"/>
    <col min="3" max="3" width="24.625" style="9" customWidth="1"/>
    <col min="4" max="4" width="5.25" style="9" customWidth="1"/>
    <col min="5" max="5" width="8.625" style="7" customWidth="1"/>
    <col min="6" max="6" width="8.125" style="9" customWidth="1"/>
    <col min="7" max="7" width="11.5" style="9" customWidth="1"/>
    <col min="8" max="8" width="6.875" style="9" customWidth="1"/>
    <col min="9" max="9" width="5.875" style="242" customWidth="1"/>
    <col min="10" max="10" width="7.875" style="7" customWidth="1"/>
    <col min="11" max="11" width="7.125" style="243" customWidth="1"/>
    <col min="12" max="12" width="7.875" style="7" customWidth="1"/>
    <col min="13" max="13" width="7.125" style="7" customWidth="1"/>
    <col min="14" max="14" width="8" style="7" customWidth="1"/>
    <col min="15" max="15" width="10.875" style="244" customWidth="1"/>
    <col min="16" max="16" width="7.125" style="244" customWidth="1"/>
    <col min="17" max="17" width="12.375" style="7" customWidth="1"/>
    <col min="18" max="18" width="3.75" style="2" customWidth="1"/>
    <col min="19" max="27" width="7.75" style="9" customWidth="1"/>
    <col min="28" max="28" width="9.125" style="9" customWidth="1"/>
    <col min="29" max="29" width="26.75" style="9" customWidth="1"/>
    <col min="30" max="16384" width="8.75" style="9"/>
  </cols>
  <sheetData>
    <row r="1" spans="2:28" ht="1.1499999999999999" customHeight="1"/>
    <row r="2" spans="2:28" ht="26.25">
      <c r="B2" s="245" t="s">
        <v>207</v>
      </c>
      <c r="J2" s="246"/>
    </row>
    <row r="3" spans="2:28">
      <c r="B3" s="247"/>
      <c r="C3" s="247"/>
      <c r="D3" s="247"/>
      <c r="E3" s="248"/>
      <c r="F3" s="1048" t="s">
        <v>208</v>
      </c>
      <c r="G3" s="1049"/>
      <c r="H3" s="1049"/>
      <c r="I3" s="249"/>
      <c r="J3" s="250"/>
      <c r="K3" s="251"/>
      <c r="L3" s="250" t="s">
        <v>209</v>
      </c>
      <c r="M3" s="250"/>
      <c r="N3" s="1050" t="s">
        <v>210</v>
      </c>
      <c r="O3" s="1050"/>
      <c r="P3" s="250"/>
      <c r="Q3" s="250"/>
      <c r="R3" s="252"/>
      <c r="S3" s="1051" t="s">
        <v>3</v>
      </c>
      <c r="T3" s="1052"/>
      <c r="U3" s="1052"/>
      <c r="V3" s="1052"/>
      <c r="W3" s="1052"/>
      <c r="X3" s="1052"/>
      <c r="Y3" s="1052"/>
      <c r="Z3" s="1052"/>
      <c r="AA3" s="1052"/>
      <c r="AB3" s="1053"/>
    </row>
    <row r="4" spans="2:28">
      <c r="B4" s="253" t="s">
        <v>211</v>
      </c>
      <c r="C4" s="253" t="s">
        <v>185</v>
      </c>
      <c r="D4" s="253" t="s">
        <v>22</v>
      </c>
      <c r="E4" s="250" t="s">
        <v>212</v>
      </c>
      <c r="F4" s="253" t="s">
        <v>213</v>
      </c>
      <c r="G4" s="253"/>
      <c r="H4" s="253" t="s">
        <v>214</v>
      </c>
      <c r="I4" s="254" t="s">
        <v>215</v>
      </c>
      <c r="J4" s="250" t="s">
        <v>216</v>
      </c>
      <c r="K4" s="251"/>
      <c r="L4" s="250" t="s">
        <v>217</v>
      </c>
      <c r="M4" s="250"/>
      <c r="N4" s="250" t="s">
        <v>213</v>
      </c>
      <c r="O4" s="255" t="s">
        <v>218</v>
      </c>
      <c r="P4" s="255"/>
      <c r="Q4" s="250" t="s">
        <v>219</v>
      </c>
      <c r="R4" s="252"/>
      <c r="S4" s="250" t="s">
        <v>163</v>
      </c>
      <c r="T4" s="250" t="s">
        <v>102</v>
      </c>
      <c r="U4" s="250" t="s">
        <v>101</v>
      </c>
      <c r="V4" s="250" t="s">
        <v>220</v>
      </c>
      <c r="W4" s="250" t="s">
        <v>127</v>
      </c>
      <c r="X4" s="250" t="s">
        <v>221</v>
      </c>
      <c r="Y4" s="250" t="s">
        <v>222</v>
      </c>
      <c r="Z4" s="250" t="s">
        <v>223</v>
      </c>
      <c r="AA4" s="250" t="s">
        <v>224</v>
      </c>
      <c r="AB4" s="250" t="s">
        <v>134</v>
      </c>
    </row>
    <row r="5" spans="2:28">
      <c r="B5" s="256" t="s">
        <v>49</v>
      </c>
      <c r="C5" s="257" t="s">
        <v>50</v>
      </c>
      <c r="D5" s="258">
        <v>6</v>
      </c>
      <c r="E5" s="259">
        <v>5000</v>
      </c>
      <c r="F5" s="260">
        <v>13713.6</v>
      </c>
      <c r="G5" s="260">
        <f t="shared" ref="G5:G17" si="0">E5*F5</f>
        <v>68568000</v>
      </c>
      <c r="H5" s="260">
        <f>F5/24</f>
        <v>571.4</v>
      </c>
      <c r="I5" s="261">
        <v>0.17</v>
      </c>
      <c r="J5" s="260">
        <f>F5*(100%-I5)</f>
        <v>11382.288</v>
      </c>
      <c r="K5" s="262">
        <f>J5/24</f>
        <v>474.262</v>
      </c>
      <c r="L5" s="260">
        <f>530*24</f>
        <v>12720</v>
      </c>
      <c r="M5" s="263">
        <f>L5/24</f>
        <v>530</v>
      </c>
      <c r="N5" s="260">
        <f>L5-J5</f>
        <v>1337.7119999999995</v>
      </c>
      <c r="O5" s="264">
        <f>E5*N5</f>
        <v>6688559.9999999981</v>
      </c>
      <c r="P5" s="265">
        <f t="shared" ref="P5:P17" si="1">O5/Q5</f>
        <v>0.11752575580586255</v>
      </c>
      <c r="Q5" s="260">
        <f>E5*J5</f>
        <v>56911440</v>
      </c>
      <c r="S5" s="266"/>
      <c r="T5" s="266">
        <v>5000</v>
      </c>
      <c r="U5" s="266"/>
      <c r="V5" s="266"/>
      <c r="W5" s="266"/>
      <c r="X5" s="266"/>
      <c r="Y5" s="266"/>
      <c r="Z5" s="266"/>
      <c r="AA5" s="267"/>
      <c r="AB5" s="267"/>
    </row>
    <row r="6" spans="2:28">
      <c r="B6" s="268" t="s">
        <v>49</v>
      </c>
      <c r="C6" s="269" t="s">
        <v>50</v>
      </c>
      <c r="D6" s="258">
        <v>6</v>
      </c>
      <c r="E6" s="259">
        <v>3168</v>
      </c>
      <c r="F6" s="260">
        <v>13821</v>
      </c>
      <c r="G6" s="260">
        <f t="shared" si="0"/>
        <v>43784928</v>
      </c>
      <c r="H6" s="260">
        <f>F6/24</f>
        <v>575.875</v>
      </c>
      <c r="I6" s="261">
        <v>0.17</v>
      </c>
      <c r="J6" s="260">
        <f>F6*(100%-I6)</f>
        <v>11471.43</v>
      </c>
      <c r="K6" s="262">
        <f>J6/24</f>
        <v>477.97624999999999</v>
      </c>
      <c r="L6" s="260">
        <f>530*24</f>
        <v>12720</v>
      </c>
      <c r="M6" s="263">
        <v>545</v>
      </c>
      <c r="N6" s="260">
        <f>L6-J6</f>
        <v>1248.5699999999997</v>
      </c>
      <c r="O6" s="264">
        <f>E6*N6</f>
        <v>3955469.7599999988</v>
      </c>
      <c r="P6" s="265">
        <f t="shared" si="1"/>
        <v>0.10884170500103296</v>
      </c>
      <c r="Q6" s="260">
        <f>E6*J6</f>
        <v>36341490.240000002</v>
      </c>
      <c r="S6" s="266"/>
      <c r="T6" s="266"/>
      <c r="U6" s="266"/>
      <c r="V6" s="266"/>
      <c r="W6" s="266"/>
      <c r="X6" s="270">
        <v>3168</v>
      </c>
      <c r="Y6" s="270"/>
      <c r="Z6" s="266"/>
      <c r="AA6" s="267"/>
      <c r="AB6" s="267"/>
    </row>
    <row r="7" spans="2:28">
      <c r="B7" s="271" t="s">
        <v>49</v>
      </c>
      <c r="C7" s="272" t="s">
        <v>50</v>
      </c>
      <c r="D7" s="258">
        <v>6</v>
      </c>
      <c r="E7" s="273">
        <v>3000</v>
      </c>
      <c r="F7" s="260">
        <v>13821</v>
      </c>
      <c r="G7" s="260">
        <f t="shared" si="0"/>
        <v>41463000</v>
      </c>
      <c r="H7" s="260">
        <f>F7/24</f>
        <v>575.875</v>
      </c>
      <c r="I7" s="261">
        <v>0.17</v>
      </c>
      <c r="J7" s="260">
        <f>F7*(100%-I7)</f>
        <v>11471.43</v>
      </c>
      <c r="K7" s="262">
        <f>J7/24</f>
        <v>477.97624999999999</v>
      </c>
      <c r="L7" s="260">
        <v>13200</v>
      </c>
      <c r="M7" s="263">
        <f>L7/24</f>
        <v>550</v>
      </c>
      <c r="N7" s="260">
        <f>L7-J7</f>
        <v>1728.5699999999997</v>
      </c>
      <c r="O7" s="264">
        <f>E7*N7</f>
        <v>5185709.9999999991</v>
      </c>
      <c r="P7" s="265">
        <f t="shared" si="1"/>
        <v>0.15068478820861914</v>
      </c>
      <c r="Q7" s="260">
        <f>E7*J7</f>
        <v>34414290</v>
      </c>
      <c r="S7" s="274"/>
      <c r="T7" s="266"/>
      <c r="U7" s="266">
        <v>3000</v>
      </c>
      <c r="V7" s="267"/>
      <c r="W7" s="267"/>
      <c r="X7" s="267"/>
      <c r="Y7" s="267"/>
      <c r="Z7" s="267"/>
      <c r="AA7" s="267"/>
      <c r="AB7" s="267"/>
    </row>
    <row r="8" spans="2:28">
      <c r="B8" s="275"/>
      <c r="C8" s="276"/>
      <c r="D8" s="277" t="s">
        <v>5</v>
      </c>
      <c r="E8" s="278">
        <f>SUM(E5:E7)</f>
        <v>11168</v>
      </c>
      <c r="F8" s="279"/>
      <c r="G8" s="280"/>
      <c r="H8" s="280"/>
      <c r="I8" s="281"/>
      <c r="J8" s="280"/>
      <c r="K8" s="282"/>
      <c r="L8" s="280"/>
      <c r="M8" s="283"/>
      <c r="N8" s="280"/>
      <c r="O8" s="284">
        <f>SUM(O5:O7)</f>
        <v>15829739.759999998</v>
      </c>
      <c r="P8" s="284"/>
      <c r="Q8" s="285">
        <f>SUM(Q5:Q7)</f>
        <v>127667220.24000001</v>
      </c>
      <c r="S8" s="286"/>
      <c r="T8" s="287"/>
      <c r="U8" s="287"/>
      <c r="V8" s="280"/>
      <c r="W8" s="280"/>
      <c r="X8" s="288" t="s">
        <v>225</v>
      </c>
      <c r="Y8" s="288"/>
      <c r="Z8" s="289">
        <f>E8-AB8</f>
        <v>0</v>
      </c>
      <c r="AA8" s="290" t="s">
        <v>5</v>
      </c>
      <c r="AB8" s="291">
        <f>SUM(S5:AB7)</f>
        <v>11168</v>
      </c>
    </row>
    <row r="9" spans="2:28">
      <c r="B9" s="256" t="s">
        <v>194</v>
      </c>
      <c r="C9" s="257" t="s">
        <v>195</v>
      </c>
      <c r="D9" s="258">
        <v>30</v>
      </c>
      <c r="E9" s="259">
        <v>150</v>
      </c>
      <c r="F9" s="260">
        <v>57582.9</v>
      </c>
      <c r="G9" s="260">
        <f t="shared" si="0"/>
        <v>8637435</v>
      </c>
      <c r="H9" s="260">
        <f>F9/D9</f>
        <v>1919.43</v>
      </c>
      <c r="I9" s="261">
        <v>0.1</v>
      </c>
      <c r="J9" s="260">
        <f>F9*(100%-I9)</f>
        <v>51824.61</v>
      </c>
      <c r="K9" s="262">
        <f>J9/30</f>
        <v>1727.4870000000001</v>
      </c>
      <c r="L9" s="260">
        <v>60000</v>
      </c>
      <c r="M9" s="263"/>
      <c r="N9" s="260">
        <f>L9-J9</f>
        <v>8175.3899999999994</v>
      </c>
      <c r="O9" s="264">
        <f>E9*N9</f>
        <v>1226308.5</v>
      </c>
      <c r="P9" s="265">
        <f t="shared" si="1"/>
        <v>0.15775111476960463</v>
      </c>
      <c r="Q9" s="260">
        <f>E9*J9</f>
        <v>7773691.5</v>
      </c>
      <c r="S9" s="266"/>
      <c r="T9" s="266">
        <v>150</v>
      </c>
      <c r="U9" s="266"/>
      <c r="V9" s="260"/>
      <c r="W9" s="260"/>
      <c r="X9" s="260"/>
      <c r="Y9" s="260"/>
      <c r="Z9" s="260"/>
      <c r="AA9" s="260"/>
      <c r="AB9" s="260"/>
    </row>
    <row r="10" spans="2:28">
      <c r="B10" s="292" t="s">
        <v>226</v>
      </c>
      <c r="C10" s="293" t="s">
        <v>227</v>
      </c>
      <c r="D10" s="258">
        <v>30</v>
      </c>
      <c r="E10" s="259">
        <v>200</v>
      </c>
      <c r="F10" s="260">
        <v>57582.9</v>
      </c>
      <c r="G10" s="260">
        <f t="shared" si="0"/>
        <v>11516580</v>
      </c>
      <c r="H10" s="260">
        <f>F10/D10</f>
        <v>1919.43</v>
      </c>
      <c r="I10" s="261">
        <v>0.1</v>
      </c>
      <c r="J10" s="260">
        <f>F10*(100%-I10)</f>
        <v>51824.61</v>
      </c>
      <c r="K10" s="262"/>
      <c r="L10" s="260">
        <v>61500</v>
      </c>
      <c r="M10" s="263"/>
      <c r="N10" s="260">
        <f>L10-J10</f>
        <v>9675.39</v>
      </c>
      <c r="O10" s="264">
        <f>E10*N10</f>
        <v>1935078</v>
      </c>
      <c r="P10" s="265">
        <f t="shared" si="1"/>
        <v>0.18669489263884476</v>
      </c>
      <c r="Q10" s="260">
        <f>E10*J10</f>
        <v>10364922</v>
      </c>
      <c r="S10" s="266"/>
      <c r="T10" s="266">
        <v>200</v>
      </c>
      <c r="U10" s="266"/>
      <c r="V10" s="260"/>
      <c r="W10" s="260"/>
      <c r="X10" s="260"/>
      <c r="Y10" s="260"/>
      <c r="Z10" s="260"/>
      <c r="AA10" s="260"/>
      <c r="AB10" s="260"/>
    </row>
    <row r="11" spans="2:28">
      <c r="B11" s="294" t="s">
        <v>228</v>
      </c>
      <c r="C11" s="295" t="s">
        <v>229</v>
      </c>
      <c r="D11" s="258">
        <v>30</v>
      </c>
      <c r="E11" s="259">
        <v>50</v>
      </c>
      <c r="F11" s="260">
        <v>57583.9</v>
      </c>
      <c r="G11" s="260">
        <f t="shared" si="0"/>
        <v>2879195</v>
      </c>
      <c r="H11" s="260">
        <f>F11/D11</f>
        <v>1919.4633333333334</v>
      </c>
      <c r="I11" s="261">
        <v>0.1</v>
      </c>
      <c r="J11" s="260">
        <f>F11*(100%-I11)</f>
        <v>51825.51</v>
      </c>
      <c r="K11" s="262"/>
      <c r="L11" s="260">
        <v>58000</v>
      </c>
      <c r="M11" s="263"/>
      <c r="N11" s="260">
        <f>L11-J11</f>
        <v>6174.489999999998</v>
      </c>
      <c r="O11" s="264">
        <f>E11*N11</f>
        <v>308724.49999999988</v>
      </c>
      <c r="P11" s="265">
        <f t="shared" si="1"/>
        <v>0.11913997566063504</v>
      </c>
      <c r="Q11" s="260">
        <f>E11*J11</f>
        <v>2591275.5</v>
      </c>
      <c r="S11" s="266">
        <v>50</v>
      </c>
      <c r="T11" s="266"/>
      <c r="U11" s="266"/>
      <c r="V11" s="260"/>
      <c r="W11" s="260"/>
      <c r="X11" s="260"/>
      <c r="Y11" s="260"/>
      <c r="Z11" s="260"/>
      <c r="AA11" s="260"/>
      <c r="AB11" s="260"/>
    </row>
    <row r="12" spans="2:28">
      <c r="B12" s="275"/>
      <c r="C12" s="276"/>
      <c r="D12" s="277" t="s">
        <v>5</v>
      </c>
      <c r="E12" s="278">
        <f>SUM(E9:E11)</f>
        <v>400</v>
      </c>
      <c r="F12" s="279"/>
      <c r="G12" s="280"/>
      <c r="H12" s="280"/>
      <c r="I12" s="281"/>
      <c r="J12" s="280"/>
      <c r="K12" s="282"/>
      <c r="L12" s="280"/>
      <c r="M12" s="283"/>
      <c r="N12" s="280"/>
      <c r="O12" s="284">
        <f>SUM(O9:O11)</f>
        <v>3470111</v>
      </c>
      <c r="P12" s="296"/>
      <c r="Q12" s="297"/>
      <c r="S12" s="286"/>
      <c r="T12" s="287"/>
      <c r="U12" s="287"/>
      <c r="V12" s="280"/>
      <c r="W12" s="280"/>
      <c r="X12" s="298" t="s">
        <v>225</v>
      </c>
      <c r="Y12" s="298"/>
      <c r="Z12" s="289">
        <f>E12-AB12</f>
        <v>0</v>
      </c>
      <c r="AA12" s="290" t="s">
        <v>5</v>
      </c>
      <c r="AB12" s="291">
        <f>SUM(S9:AB11)</f>
        <v>400</v>
      </c>
    </row>
    <row r="13" spans="2:28">
      <c r="B13" s="299" t="s">
        <v>230</v>
      </c>
      <c r="C13" s="300" t="s">
        <v>231</v>
      </c>
      <c r="D13" s="258">
        <v>24</v>
      </c>
      <c r="E13" s="259">
        <v>1000</v>
      </c>
      <c r="F13" s="260">
        <v>14176.8</v>
      </c>
      <c r="G13" s="260">
        <f t="shared" si="0"/>
        <v>14176800</v>
      </c>
      <c r="H13" s="260">
        <f>F13/D13</f>
        <v>590.69999999999993</v>
      </c>
      <c r="I13" s="261">
        <v>0.1</v>
      </c>
      <c r="J13" s="260">
        <f>F13*(100%-I13)</f>
        <v>12759.119999999999</v>
      </c>
      <c r="K13" s="262">
        <f>J13/24</f>
        <v>531.63</v>
      </c>
      <c r="L13" s="260">
        <f>M13*D13</f>
        <v>12480</v>
      </c>
      <c r="M13" s="263">
        <v>520</v>
      </c>
      <c r="N13" s="260">
        <f>L13-J13</f>
        <v>-279.11999999999898</v>
      </c>
      <c r="O13" s="264">
        <f>E13*N13</f>
        <v>-279119.99999999895</v>
      </c>
      <c r="P13" s="265">
        <f t="shared" si="1"/>
        <v>-2.1876116848183809E-2</v>
      </c>
      <c r="Q13" s="260">
        <f>E13*J13</f>
        <v>12759119.999999998</v>
      </c>
      <c r="S13" s="266"/>
      <c r="T13" s="266"/>
      <c r="U13" s="266"/>
      <c r="V13" s="260"/>
      <c r="W13" s="260"/>
      <c r="X13" s="260"/>
      <c r="Y13" s="260"/>
      <c r="Z13" s="260"/>
      <c r="AA13" s="260"/>
      <c r="AB13" s="260"/>
    </row>
    <row r="14" spans="2:28">
      <c r="B14" s="294" t="s">
        <v>232</v>
      </c>
      <c r="C14" s="295" t="s">
        <v>233</v>
      </c>
      <c r="D14" s="258"/>
      <c r="E14" s="259"/>
      <c r="F14" s="260"/>
      <c r="G14" s="260">
        <f t="shared" si="0"/>
        <v>0</v>
      </c>
      <c r="H14" s="260"/>
      <c r="I14" s="261"/>
      <c r="J14" s="260"/>
      <c r="K14" s="262"/>
      <c r="L14" s="260"/>
      <c r="M14" s="263"/>
      <c r="N14" s="260"/>
      <c r="O14" s="264"/>
      <c r="P14" s="265"/>
      <c r="Q14" s="260"/>
      <c r="S14" s="266"/>
      <c r="T14" s="266"/>
      <c r="U14" s="266"/>
      <c r="V14" s="260"/>
      <c r="W14" s="260"/>
      <c r="X14" s="260"/>
      <c r="Y14" s="260"/>
      <c r="Z14" s="260"/>
      <c r="AA14" s="260"/>
      <c r="AB14" s="260"/>
    </row>
    <row r="15" spans="2:28">
      <c r="B15" s="275"/>
      <c r="C15" s="276"/>
      <c r="D15" s="277" t="s">
        <v>5</v>
      </c>
      <c r="E15" s="278">
        <f>SUM(E13:E14)</f>
        <v>1000</v>
      </c>
      <c r="F15" s="279"/>
      <c r="G15" s="280"/>
      <c r="H15" s="280"/>
      <c r="I15" s="281"/>
      <c r="J15" s="280"/>
      <c r="K15" s="282"/>
      <c r="L15" s="280"/>
      <c r="M15" s="283"/>
      <c r="N15" s="280"/>
      <c r="O15" s="284">
        <f>SUM(O13:O14)</f>
        <v>-279119.99999999895</v>
      </c>
      <c r="P15" s="296"/>
      <c r="Q15" s="297"/>
      <c r="S15" s="286"/>
      <c r="T15" s="287"/>
      <c r="U15" s="287"/>
      <c r="V15" s="280"/>
      <c r="W15" s="280"/>
      <c r="X15" s="298" t="s">
        <v>225</v>
      </c>
      <c r="Y15" s="298"/>
      <c r="Z15" s="289">
        <f>E15-AB15</f>
        <v>1000</v>
      </c>
      <c r="AA15" s="290" t="s">
        <v>5</v>
      </c>
      <c r="AB15" s="291">
        <f>SUM(S13:AB14)</f>
        <v>0</v>
      </c>
    </row>
    <row r="16" spans="2:28">
      <c r="B16" s="256" t="s">
        <v>189</v>
      </c>
      <c r="C16" s="257" t="s">
        <v>116</v>
      </c>
      <c r="D16" s="258">
        <v>8</v>
      </c>
      <c r="E16" s="259">
        <v>1120</v>
      </c>
      <c r="F16" s="260">
        <v>21060</v>
      </c>
      <c r="G16" s="260">
        <f t="shared" si="0"/>
        <v>23587200</v>
      </c>
      <c r="H16" s="260">
        <f>F16/40</f>
        <v>526.5</v>
      </c>
      <c r="I16" s="261">
        <v>0.1</v>
      </c>
      <c r="J16" s="260">
        <f>F16*(100%-I16)</f>
        <v>18954</v>
      </c>
      <c r="K16" s="262"/>
      <c r="L16" s="301">
        <v>21000</v>
      </c>
      <c r="M16" s="263">
        <f>L16/40</f>
        <v>525</v>
      </c>
      <c r="N16" s="260">
        <f t="shared" ref="N16:N28" si="2">L16-J16</f>
        <v>2046</v>
      </c>
      <c r="O16" s="264">
        <f>E16*N16</f>
        <v>2291520</v>
      </c>
      <c r="P16" s="265">
        <f t="shared" si="1"/>
        <v>0.10794555238999684</v>
      </c>
      <c r="Q16" s="260">
        <f>E16*J16</f>
        <v>21228480</v>
      </c>
      <c r="S16" s="266"/>
      <c r="T16" s="302"/>
      <c r="U16" s="302"/>
      <c r="V16" s="266"/>
      <c r="W16" s="266"/>
      <c r="X16" s="266"/>
      <c r="Y16" s="266"/>
      <c r="Z16" s="266"/>
      <c r="AA16" s="266"/>
      <c r="AB16" s="266"/>
    </row>
    <row r="17" spans="2:29" ht="14.45" customHeight="1">
      <c r="B17" s="294" t="s">
        <v>234</v>
      </c>
      <c r="C17" s="295" t="s">
        <v>235</v>
      </c>
      <c r="D17" s="258">
        <v>8</v>
      </c>
      <c r="E17" s="259">
        <v>560</v>
      </c>
      <c r="F17" s="260">
        <v>20927</v>
      </c>
      <c r="G17" s="260">
        <f t="shared" si="0"/>
        <v>11719120</v>
      </c>
      <c r="H17" s="260">
        <f>F17/40</f>
        <v>523.17499999999995</v>
      </c>
      <c r="I17" s="261">
        <v>0.1</v>
      </c>
      <c r="J17" s="260">
        <f>F17*(100%-I17)</f>
        <v>18834.3</v>
      </c>
      <c r="K17" s="262"/>
      <c r="L17" s="303">
        <v>21000</v>
      </c>
      <c r="M17" s="263">
        <f>L17/40</f>
        <v>525</v>
      </c>
      <c r="N17" s="260">
        <f t="shared" si="2"/>
        <v>2165.7000000000007</v>
      </c>
      <c r="O17" s="264">
        <f>E17*N17</f>
        <v>1212792.0000000005</v>
      </c>
      <c r="P17" s="265">
        <f t="shared" si="1"/>
        <v>0.11498701836542907</v>
      </c>
      <c r="Q17" s="260">
        <f>E17*J17</f>
        <v>10547208</v>
      </c>
      <c r="S17" s="266"/>
      <c r="T17" s="266"/>
      <c r="U17" s="266"/>
      <c r="V17" s="266"/>
      <c r="W17" s="266"/>
      <c r="X17" s="266"/>
      <c r="Y17" s="266"/>
      <c r="Z17" s="266"/>
      <c r="AA17" s="266"/>
      <c r="AB17" s="266"/>
    </row>
    <row r="18" spans="2:29" ht="14.45" customHeight="1">
      <c r="B18" s="275"/>
      <c r="C18" s="276"/>
      <c r="D18" s="277" t="s">
        <v>5</v>
      </c>
      <c r="E18" s="278">
        <f>SUM(E16:E17)</f>
        <v>1680</v>
      </c>
      <c r="F18" s="279"/>
      <c r="G18" s="280"/>
      <c r="H18" s="280"/>
      <c r="I18" s="281"/>
      <c r="J18" s="280"/>
      <c r="K18" s="282"/>
      <c r="L18" s="280"/>
      <c r="M18" s="283"/>
      <c r="N18" s="280"/>
      <c r="O18" s="284">
        <f>SUM(O16:O17)</f>
        <v>3504312.0000000005</v>
      </c>
      <c r="P18" s="296"/>
      <c r="Q18" s="297"/>
      <c r="S18" s="286"/>
      <c r="T18" s="287"/>
      <c r="U18" s="287"/>
      <c r="V18" s="280"/>
      <c r="W18" s="280"/>
      <c r="X18" s="298" t="s">
        <v>225</v>
      </c>
      <c r="Y18" s="298"/>
      <c r="Z18" s="289">
        <f>E18-AB18</f>
        <v>1680</v>
      </c>
      <c r="AA18" s="290" t="s">
        <v>5</v>
      </c>
      <c r="AB18" s="291">
        <f>SUM(S16:AB17)</f>
        <v>0</v>
      </c>
    </row>
    <row r="19" spans="2:29" ht="14.45" customHeight="1">
      <c r="B19" s="256" t="s">
        <v>236</v>
      </c>
      <c r="C19" s="257" t="s">
        <v>114</v>
      </c>
      <c r="D19" s="258">
        <v>8</v>
      </c>
      <c r="E19" s="259">
        <v>560</v>
      </c>
      <c r="F19" s="260">
        <v>17358</v>
      </c>
      <c r="G19" s="260">
        <f>E19*F19</f>
        <v>9720480</v>
      </c>
      <c r="H19" s="260">
        <f>F19/40</f>
        <v>433.95</v>
      </c>
      <c r="I19" s="261">
        <v>0.1</v>
      </c>
      <c r="J19" s="260">
        <f>F19*(100%-I19)</f>
        <v>15622.2</v>
      </c>
      <c r="K19" s="262"/>
      <c r="L19" s="260">
        <v>17000</v>
      </c>
      <c r="M19" s="263"/>
      <c r="N19" s="260">
        <f t="shared" si="2"/>
        <v>1377.7999999999993</v>
      </c>
      <c r="O19" s="264">
        <f t="shared" ref="O19:O28" si="3">E19*N19</f>
        <v>771567.99999999953</v>
      </c>
      <c r="P19" s="265">
        <f>O19/Q19</f>
        <v>8.8195004544814382E-2</v>
      </c>
      <c r="Q19" s="260">
        <f>E19*J19</f>
        <v>8748432</v>
      </c>
      <c r="S19" s="266">
        <v>560</v>
      </c>
      <c r="T19" s="266"/>
      <c r="U19" s="266"/>
      <c r="V19" s="266"/>
      <c r="W19" s="266"/>
      <c r="X19" s="266"/>
      <c r="Y19" s="266"/>
      <c r="Z19" s="266"/>
      <c r="AA19" s="266"/>
      <c r="AB19" s="266"/>
    </row>
    <row r="20" spans="2:29" ht="14.45" customHeight="1">
      <c r="B20" s="271" t="s">
        <v>237</v>
      </c>
      <c r="C20" s="272" t="s">
        <v>238</v>
      </c>
      <c r="D20" s="258">
        <v>8</v>
      </c>
      <c r="E20" s="259">
        <v>560</v>
      </c>
      <c r="F20" s="260">
        <v>17358</v>
      </c>
      <c r="G20" s="260">
        <f t="shared" ref="G20:G34" si="4">E20*F20</f>
        <v>9720480</v>
      </c>
      <c r="H20" s="260">
        <f>F20/40</f>
        <v>433.95</v>
      </c>
      <c r="I20" s="261">
        <v>0.1</v>
      </c>
      <c r="J20" s="260">
        <f>F20*(100%-I20)</f>
        <v>15622.2</v>
      </c>
      <c r="K20" s="262"/>
      <c r="L20" s="260">
        <v>17200</v>
      </c>
      <c r="M20" s="263"/>
      <c r="N20" s="260">
        <f t="shared" si="2"/>
        <v>1577.7999999999993</v>
      </c>
      <c r="O20" s="264">
        <f t="shared" si="3"/>
        <v>883567.99999999953</v>
      </c>
      <c r="P20" s="265">
        <f t="shared" ref="P20:P40" si="5">O20/Q20</f>
        <v>0.10099729871592984</v>
      </c>
      <c r="Q20" s="260">
        <f>E20*J20</f>
        <v>8748432</v>
      </c>
      <c r="S20" s="266"/>
      <c r="T20" s="266">
        <v>560</v>
      </c>
      <c r="U20" s="266"/>
      <c r="V20" s="266"/>
      <c r="W20" s="266"/>
      <c r="X20" s="266"/>
      <c r="Y20" s="266"/>
      <c r="Z20" s="266"/>
      <c r="AA20" s="266"/>
      <c r="AB20" s="266"/>
    </row>
    <row r="21" spans="2:29" ht="14.45" customHeight="1">
      <c r="B21" s="275"/>
      <c r="C21" s="276"/>
      <c r="D21" s="277" t="s">
        <v>5</v>
      </c>
      <c r="E21" s="278">
        <f>SUM(E19:E20)</f>
        <v>1120</v>
      </c>
      <c r="F21" s="279"/>
      <c r="G21" s="280"/>
      <c r="H21" s="280"/>
      <c r="I21" s="281"/>
      <c r="J21" s="280"/>
      <c r="K21" s="282"/>
      <c r="L21" s="280"/>
      <c r="M21" s="283"/>
      <c r="N21" s="280"/>
      <c r="O21" s="284">
        <f>SUM(O19:O20)</f>
        <v>1655135.9999999991</v>
      </c>
      <c r="P21" s="296"/>
      <c r="Q21" s="297"/>
      <c r="S21" s="286"/>
      <c r="T21" s="287"/>
      <c r="U21" s="287"/>
      <c r="V21" s="280"/>
      <c r="W21" s="280"/>
      <c r="X21" s="298" t="s">
        <v>225</v>
      </c>
      <c r="Y21" s="298"/>
      <c r="Z21" s="289">
        <f>E21-AB21</f>
        <v>0</v>
      </c>
      <c r="AA21" s="290" t="s">
        <v>5</v>
      </c>
      <c r="AB21" s="291">
        <f>SUM(S19:AB20)</f>
        <v>1120</v>
      </c>
    </row>
    <row r="22" spans="2:29" ht="14.45" customHeight="1">
      <c r="B22" s="256" t="s">
        <v>239</v>
      </c>
      <c r="C22" s="257" t="s">
        <v>240</v>
      </c>
      <c r="D22" s="304">
        <v>8</v>
      </c>
      <c r="E22" s="305">
        <v>560</v>
      </c>
      <c r="F22" s="306">
        <v>30238</v>
      </c>
      <c r="G22" s="306">
        <f t="shared" si="4"/>
        <v>16933280</v>
      </c>
      <c r="H22" s="306">
        <f>F22/32</f>
        <v>944.9375</v>
      </c>
      <c r="I22" s="307">
        <v>0.1</v>
      </c>
      <c r="J22" s="306">
        <f t="shared" ref="J22:J28" si="6">F22*(100%-I22)</f>
        <v>27214.2</v>
      </c>
      <c r="K22" s="308"/>
      <c r="L22" s="306">
        <v>30000</v>
      </c>
      <c r="M22" s="309"/>
      <c r="N22" s="306">
        <f t="shared" si="2"/>
        <v>2785.7999999999993</v>
      </c>
      <c r="O22" s="310">
        <f t="shared" si="3"/>
        <v>1560047.9999999995</v>
      </c>
      <c r="P22" s="311">
        <f t="shared" si="5"/>
        <v>0.10236567674228893</v>
      </c>
      <c r="Q22" s="306">
        <f t="shared" ref="Q22:Q28" si="7">E22*J22</f>
        <v>15239952</v>
      </c>
      <c r="S22" s="266">
        <v>560</v>
      </c>
      <c r="T22" s="266"/>
      <c r="U22" s="266"/>
      <c r="V22" s="266"/>
      <c r="W22" s="266"/>
      <c r="X22" s="266"/>
      <c r="Y22" s="266"/>
      <c r="Z22" s="266"/>
      <c r="AA22" s="266"/>
      <c r="AB22" s="266"/>
    </row>
    <row r="23" spans="2:29" ht="14.45" customHeight="1">
      <c r="B23" s="312" t="s">
        <v>241</v>
      </c>
      <c r="C23" s="313" t="s">
        <v>242</v>
      </c>
      <c r="D23" s="314">
        <v>8</v>
      </c>
      <c r="E23" s="315">
        <v>560</v>
      </c>
      <c r="F23" s="316">
        <v>22513</v>
      </c>
      <c r="G23" s="316">
        <f t="shared" si="4"/>
        <v>12607280</v>
      </c>
      <c r="H23" s="316">
        <f t="shared" ref="H23:H28" si="8">F23/40</f>
        <v>562.82500000000005</v>
      </c>
      <c r="I23" s="317">
        <v>0.14000000000000001</v>
      </c>
      <c r="J23" s="316">
        <f t="shared" si="6"/>
        <v>19361.18</v>
      </c>
      <c r="K23" s="318"/>
      <c r="L23" s="319">
        <v>20500</v>
      </c>
      <c r="M23" s="320"/>
      <c r="N23" s="316">
        <f t="shared" si="2"/>
        <v>1138.8199999999997</v>
      </c>
      <c r="O23" s="321">
        <f t="shared" si="3"/>
        <v>637739.19999999984</v>
      </c>
      <c r="P23" s="322">
        <f t="shared" si="5"/>
        <v>5.8819762018637277E-2</v>
      </c>
      <c r="Q23" s="316">
        <f t="shared" si="7"/>
        <v>10842260.800000001</v>
      </c>
      <c r="S23" s="266">
        <v>560</v>
      </c>
      <c r="T23" s="266"/>
      <c r="U23" s="266"/>
      <c r="V23" s="266"/>
      <c r="W23" s="266"/>
      <c r="X23" s="266"/>
      <c r="Y23" s="266"/>
      <c r="Z23" s="266"/>
      <c r="AA23" s="266"/>
      <c r="AB23" s="266"/>
    </row>
    <row r="24" spans="2:29" ht="14.45" customHeight="1">
      <c r="B24" s="268" t="s">
        <v>243</v>
      </c>
      <c r="C24" s="269" t="s">
        <v>244</v>
      </c>
      <c r="D24" s="258">
        <v>8</v>
      </c>
      <c r="E24" s="259">
        <v>336</v>
      </c>
      <c r="F24" s="260">
        <v>22513</v>
      </c>
      <c r="G24" s="260">
        <f t="shared" si="4"/>
        <v>7564368</v>
      </c>
      <c r="H24" s="260">
        <f t="shared" si="8"/>
        <v>562.82500000000005</v>
      </c>
      <c r="I24" s="317">
        <v>0.14000000000000001</v>
      </c>
      <c r="J24" s="260">
        <f t="shared" si="6"/>
        <v>19361.18</v>
      </c>
      <c r="K24" s="262"/>
      <c r="L24" s="323">
        <v>20700</v>
      </c>
      <c r="M24" s="263"/>
      <c r="N24" s="260">
        <f t="shared" si="2"/>
        <v>1338.8199999999997</v>
      </c>
      <c r="O24" s="264">
        <f t="shared" si="3"/>
        <v>449843.5199999999</v>
      </c>
      <c r="P24" s="265">
        <f t="shared" si="5"/>
        <v>6.9149710916380072E-2</v>
      </c>
      <c r="Q24" s="260">
        <f t="shared" si="7"/>
        <v>6505356.4800000004</v>
      </c>
      <c r="S24" s="266"/>
      <c r="T24" s="266">
        <v>336</v>
      </c>
      <c r="U24" s="266"/>
      <c r="V24" s="266"/>
      <c r="W24" s="266"/>
      <c r="X24" s="266"/>
      <c r="Y24" s="266"/>
      <c r="Z24" s="266"/>
      <c r="AA24" s="266"/>
      <c r="AB24" s="266"/>
    </row>
    <row r="25" spans="2:29" ht="14.45" customHeight="1">
      <c r="B25" s="268" t="s">
        <v>245</v>
      </c>
      <c r="C25" s="269" t="s">
        <v>246</v>
      </c>
      <c r="D25" s="258">
        <v>8</v>
      </c>
      <c r="E25" s="259">
        <v>560</v>
      </c>
      <c r="F25" s="260">
        <v>22513</v>
      </c>
      <c r="G25" s="260">
        <f t="shared" si="4"/>
        <v>12607280</v>
      </c>
      <c r="H25" s="260">
        <f t="shared" si="8"/>
        <v>562.82500000000005</v>
      </c>
      <c r="I25" s="317">
        <v>0.14000000000000001</v>
      </c>
      <c r="J25" s="260">
        <f t="shared" si="6"/>
        <v>19361.18</v>
      </c>
      <c r="K25" s="262"/>
      <c r="L25" s="323">
        <v>20900</v>
      </c>
      <c r="M25" s="263"/>
      <c r="N25" s="260">
        <f t="shared" si="2"/>
        <v>1538.8199999999997</v>
      </c>
      <c r="O25" s="264">
        <f t="shared" si="3"/>
        <v>861739.19999999984</v>
      </c>
      <c r="P25" s="265">
        <f t="shared" si="5"/>
        <v>7.9479659814122874E-2</v>
      </c>
      <c r="Q25" s="260">
        <f t="shared" si="7"/>
        <v>10842260.800000001</v>
      </c>
      <c r="S25" s="266"/>
      <c r="T25" s="266"/>
      <c r="U25" s="266"/>
      <c r="V25" s="266"/>
      <c r="W25" s="266"/>
      <c r="X25" s="266">
        <v>560</v>
      </c>
      <c r="Y25" s="266"/>
      <c r="Z25" s="266"/>
      <c r="AA25" s="266"/>
      <c r="AB25" s="266"/>
      <c r="AC25" s="324" t="s">
        <v>247</v>
      </c>
    </row>
    <row r="26" spans="2:29" ht="14.45" customHeight="1">
      <c r="B26" s="268" t="s">
        <v>248</v>
      </c>
      <c r="C26" s="269" t="s">
        <v>249</v>
      </c>
      <c r="D26" s="258">
        <v>8</v>
      </c>
      <c r="E26" s="259">
        <v>560</v>
      </c>
      <c r="F26" s="260">
        <v>22513</v>
      </c>
      <c r="G26" s="260">
        <f t="shared" si="4"/>
        <v>12607280</v>
      </c>
      <c r="H26" s="260">
        <f t="shared" si="8"/>
        <v>562.82500000000005</v>
      </c>
      <c r="I26" s="317">
        <v>0.14000000000000001</v>
      </c>
      <c r="J26" s="260">
        <f t="shared" si="6"/>
        <v>19361.18</v>
      </c>
      <c r="K26" s="262"/>
      <c r="L26" s="323">
        <v>20900</v>
      </c>
      <c r="M26" s="263"/>
      <c r="N26" s="260">
        <f t="shared" si="2"/>
        <v>1538.8199999999997</v>
      </c>
      <c r="O26" s="264">
        <f t="shared" si="3"/>
        <v>861739.19999999984</v>
      </c>
      <c r="P26" s="265">
        <f t="shared" si="5"/>
        <v>7.9479659814122874E-2</v>
      </c>
      <c r="Q26" s="260">
        <f t="shared" si="7"/>
        <v>10842260.800000001</v>
      </c>
      <c r="S26" s="266"/>
      <c r="T26" s="266"/>
      <c r="U26" s="266"/>
      <c r="V26" s="266"/>
      <c r="W26" s="266"/>
      <c r="X26" s="266"/>
      <c r="Y26" s="266"/>
      <c r="Z26" s="266">
        <v>560</v>
      </c>
      <c r="AA26" s="266"/>
      <c r="AB26" s="266"/>
    </row>
    <row r="27" spans="2:29" ht="14.45" customHeight="1">
      <c r="B27" s="268" t="s">
        <v>250</v>
      </c>
      <c r="C27" s="269" t="s">
        <v>251</v>
      </c>
      <c r="D27" s="258">
        <v>8</v>
      </c>
      <c r="E27" s="259">
        <v>1120</v>
      </c>
      <c r="F27" s="260">
        <v>22513</v>
      </c>
      <c r="G27" s="260">
        <f t="shared" si="4"/>
        <v>25214560</v>
      </c>
      <c r="H27" s="260">
        <f t="shared" si="8"/>
        <v>562.82500000000005</v>
      </c>
      <c r="I27" s="317">
        <v>0.14000000000000001</v>
      </c>
      <c r="J27" s="260">
        <f t="shared" si="6"/>
        <v>19361.18</v>
      </c>
      <c r="K27" s="262"/>
      <c r="L27" s="323">
        <v>20600</v>
      </c>
      <c r="M27" s="263"/>
      <c r="N27" s="260">
        <f t="shared" si="2"/>
        <v>1238.8199999999997</v>
      </c>
      <c r="O27" s="264">
        <f t="shared" si="3"/>
        <v>1387478.3999999997</v>
      </c>
      <c r="P27" s="265">
        <f t="shared" si="5"/>
        <v>6.3984736467508671E-2</v>
      </c>
      <c r="Q27" s="260">
        <f t="shared" si="7"/>
        <v>21684521.600000001</v>
      </c>
      <c r="S27" s="266"/>
      <c r="T27" s="266"/>
      <c r="U27" s="266"/>
      <c r="V27" s="266"/>
      <c r="W27" s="266"/>
      <c r="X27" s="266"/>
      <c r="Y27" s="266"/>
      <c r="Z27" s="266"/>
      <c r="AA27" s="266">
        <v>1120</v>
      </c>
      <c r="AB27" s="266"/>
      <c r="AC27" s="325" t="s">
        <v>252</v>
      </c>
    </row>
    <row r="28" spans="2:29" ht="14.45" customHeight="1">
      <c r="B28" s="271" t="s">
        <v>253</v>
      </c>
      <c r="C28" s="272" t="s">
        <v>254</v>
      </c>
      <c r="D28" s="258">
        <v>8</v>
      </c>
      <c r="E28" s="259"/>
      <c r="F28" s="260">
        <v>22513</v>
      </c>
      <c r="G28" s="260">
        <f t="shared" si="4"/>
        <v>0</v>
      </c>
      <c r="H28" s="260">
        <f t="shared" si="8"/>
        <v>562.82500000000005</v>
      </c>
      <c r="I28" s="317">
        <v>0.14000000000000001</v>
      </c>
      <c r="J28" s="260">
        <f t="shared" si="6"/>
        <v>19361.18</v>
      </c>
      <c r="K28" s="262"/>
      <c r="L28" s="323">
        <v>20600</v>
      </c>
      <c r="M28" s="263"/>
      <c r="N28" s="260">
        <f t="shared" si="2"/>
        <v>1238.8199999999997</v>
      </c>
      <c r="O28" s="264">
        <f t="shared" si="3"/>
        <v>0</v>
      </c>
      <c r="P28" s="265" t="e">
        <f t="shared" si="5"/>
        <v>#DIV/0!</v>
      </c>
      <c r="Q28" s="260">
        <f t="shared" si="7"/>
        <v>0</v>
      </c>
      <c r="S28" s="266"/>
      <c r="T28" s="266"/>
      <c r="U28" s="266"/>
      <c r="V28" s="266"/>
      <c r="W28" s="266"/>
      <c r="X28" s="266"/>
      <c r="Y28" s="266"/>
      <c r="Z28" s="266"/>
      <c r="AA28" s="266"/>
      <c r="AB28" s="266"/>
    </row>
    <row r="29" spans="2:29" ht="14.45" customHeight="1">
      <c r="B29" s="275"/>
      <c r="C29" s="276"/>
      <c r="D29" s="277" t="s">
        <v>5</v>
      </c>
      <c r="E29" s="278">
        <f>SUM(E22:E28)</f>
        <v>3696</v>
      </c>
      <c r="F29" s="279"/>
      <c r="G29" s="280"/>
      <c r="H29" s="280"/>
      <c r="I29" s="281"/>
      <c r="J29" s="280"/>
      <c r="K29" s="282"/>
      <c r="L29" s="280"/>
      <c r="M29" s="283"/>
      <c r="N29" s="280"/>
      <c r="O29" s="284">
        <f>SUM(O22:O28)</f>
        <v>5758587.5199999986</v>
      </c>
      <c r="P29" s="296"/>
      <c r="Q29" s="297"/>
      <c r="S29" s="286"/>
      <c r="T29" s="287"/>
      <c r="U29" s="287"/>
      <c r="V29" s="280"/>
      <c r="W29" s="280"/>
      <c r="X29" s="298" t="s">
        <v>225</v>
      </c>
      <c r="Y29" s="298"/>
      <c r="Z29" s="289">
        <f>E29-AB29</f>
        <v>0</v>
      </c>
      <c r="AA29" s="290" t="s">
        <v>5</v>
      </c>
      <c r="AB29" s="291">
        <f>SUM(S22:AB28)</f>
        <v>3696</v>
      </c>
    </row>
    <row r="30" spans="2:29" ht="14.45" customHeight="1">
      <c r="B30" s="299" t="s">
        <v>255</v>
      </c>
      <c r="C30" s="300" t="s">
        <v>256</v>
      </c>
      <c r="D30" s="258">
        <v>24</v>
      </c>
      <c r="E30" s="259">
        <v>3000</v>
      </c>
      <c r="F30" s="260">
        <v>15628.560000000001</v>
      </c>
      <c r="G30" s="260">
        <f t="shared" si="4"/>
        <v>46885680.000000007</v>
      </c>
      <c r="H30" s="260">
        <f>F30/D30</f>
        <v>651.19000000000005</v>
      </c>
      <c r="I30" s="261">
        <v>0.1</v>
      </c>
      <c r="J30" s="260">
        <f>F30*(100%-I30)</f>
        <v>14065.704000000002</v>
      </c>
      <c r="K30" s="262">
        <f>J30/D30</f>
        <v>586.07100000000003</v>
      </c>
      <c r="L30" s="260">
        <f>M30*D30</f>
        <v>15600</v>
      </c>
      <c r="M30" s="263">
        <v>650</v>
      </c>
      <c r="N30" s="260">
        <f>L30-J30</f>
        <v>1534.2959999999985</v>
      </c>
      <c r="O30" s="264">
        <f>E30*N30</f>
        <v>4602887.9999999953</v>
      </c>
      <c r="P30" s="265">
        <f t="shared" si="5"/>
        <v>0.10908064040022442</v>
      </c>
      <c r="Q30" s="260">
        <f>E30*J30</f>
        <v>42197112.000000007</v>
      </c>
      <c r="S30" s="266"/>
      <c r="T30" s="266"/>
      <c r="U30" s="266"/>
      <c r="V30" s="266"/>
      <c r="W30" s="266"/>
      <c r="X30" s="266"/>
      <c r="Y30" s="266"/>
      <c r="Z30" s="266"/>
      <c r="AA30" s="266"/>
      <c r="AB30" s="266">
        <v>3000</v>
      </c>
    </row>
    <row r="31" spans="2:29" ht="14.45" customHeight="1">
      <c r="B31" s="294" t="s">
        <v>257</v>
      </c>
      <c r="C31" s="295" t="s">
        <v>258</v>
      </c>
      <c r="D31" s="258"/>
      <c r="E31" s="259"/>
      <c r="F31" s="260"/>
      <c r="G31" s="260">
        <f t="shared" si="4"/>
        <v>0</v>
      </c>
      <c r="H31" s="260"/>
      <c r="I31" s="261"/>
      <c r="J31" s="260"/>
      <c r="K31" s="262"/>
      <c r="L31" s="260"/>
      <c r="M31" s="263">
        <v>630</v>
      </c>
      <c r="N31" s="260"/>
      <c r="O31" s="264"/>
      <c r="P31" s="265" t="e">
        <f t="shared" si="5"/>
        <v>#DIV/0!</v>
      </c>
      <c r="Q31" s="260"/>
      <c r="S31" s="266"/>
      <c r="T31" s="266"/>
      <c r="U31" s="266"/>
      <c r="V31" s="266"/>
      <c r="W31" s="266"/>
      <c r="X31" s="266"/>
      <c r="Y31" s="266"/>
      <c r="Z31" s="266"/>
      <c r="AA31" s="266"/>
      <c r="AB31" s="266"/>
    </row>
    <row r="32" spans="2:29" ht="14.45" customHeight="1">
      <c r="B32" s="275"/>
      <c r="C32" s="276"/>
      <c r="D32" s="277" t="s">
        <v>5</v>
      </c>
      <c r="E32" s="278">
        <f>SUM(E30:E31)</f>
        <v>3000</v>
      </c>
      <c r="F32" s="279"/>
      <c r="G32" s="280"/>
      <c r="H32" s="280"/>
      <c r="I32" s="281"/>
      <c r="J32" s="280"/>
      <c r="K32" s="282"/>
      <c r="L32" s="280"/>
      <c r="M32" s="283"/>
      <c r="N32" s="280"/>
      <c r="O32" s="284">
        <f>SUM(O30:O31)</f>
        <v>4602887.9999999953</v>
      </c>
      <c r="P32" s="296"/>
      <c r="Q32" s="297"/>
      <c r="S32" s="286"/>
      <c r="T32" s="287"/>
      <c r="U32" s="287"/>
      <c r="V32" s="280"/>
      <c r="W32" s="280"/>
      <c r="X32" s="288" t="s">
        <v>225</v>
      </c>
      <c r="Y32" s="288"/>
      <c r="Z32" s="289">
        <f>E32-AB32</f>
        <v>0</v>
      </c>
      <c r="AA32" s="290" t="s">
        <v>5</v>
      </c>
      <c r="AB32" s="291">
        <f>SUM(S30:AB31)</f>
        <v>3000</v>
      </c>
    </row>
    <row r="33" spans="2:29" ht="14.45" customHeight="1">
      <c r="B33" s="299" t="s">
        <v>259</v>
      </c>
      <c r="C33" s="300" t="s">
        <v>115</v>
      </c>
      <c r="D33" s="258">
        <v>12</v>
      </c>
      <c r="E33" s="259">
        <v>1804</v>
      </c>
      <c r="F33" s="260">
        <v>9120.48</v>
      </c>
      <c r="G33" s="260">
        <f t="shared" si="4"/>
        <v>16453345.92</v>
      </c>
      <c r="H33" s="260">
        <f>F33/D33</f>
        <v>760.04</v>
      </c>
      <c r="I33" s="261">
        <v>0</v>
      </c>
      <c r="J33" s="260">
        <f>F33*(100%-I33)</f>
        <v>9120.48</v>
      </c>
      <c r="K33" s="262"/>
      <c r="L33" s="260">
        <v>9800</v>
      </c>
      <c r="M33" s="263">
        <v>825</v>
      </c>
      <c r="N33" s="260">
        <f>L33-J33</f>
        <v>679.52000000000044</v>
      </c>
      <c r="O33" s="264">
        <f>E33*N33</f>
        <v>1225854.0800000008</v>
      </c>
      <c r="P33" s="265">
        <f t="shared" si="5"/>
        <v>7.4504850621897142E-2</v>
      </c>
      <c r="Q33" s="260">
        <f>E33*J33</f>
        <v>16453345.92</v>
      </c>
      <c r="S33" s="266"/>
      <c r="T33" s="266"/>
      <c r="U33" s="266"/>
      <c r="V33" s="266"/>
      <c r="W33" s="266"/>
      <c r="X33" s="266"/>
      <c r="Y33" s="266"/>
      <c r="Z33" s="266">
        <v>1804</v>
      </c>
      <c r="AA33" s="266"/>
      <c r="AB33" s="266"/>
      <c r="AC33" s="9" t="s">
        <v>260</v>
      </c>
    </row>
    <row r="34" spans="2:29" ht="14.45" customHeight="1">
      <c r="B34" s="294" t="s">
        <v>261</v>
      </c>
      <c r="C34" s="295" t="s">
        <v>262</v>
      </c>
      <c r="D34" s="258">
        <v>12</v>
      </c>
      <c r="E34" s="259">
        <v>396</v>
      </c>
      <c r="F34" s="260">
        <v>9120.48</v>
      </c>
      <c r="G34" s="260">
        <f t="shared" si="4"/>
        <v>3611710.0799999996</v>
      </c>
      <c r="H34" s="260">
        <f>F34/D34</f>
        <v>760.04</v>
      </c>
      <c r="I34" s="261">
        <v>0</v>
      </c>
      <c r="J34" s="260">
        <f>F34*(100%-I34)</f>
        <v>9120.48</v>
      </c>
      <c r="K34" s="262"/>
      <c r="L34" s="326">
        <v>10000</v>
      </c>
      <c r="M34" s="263"/>
      <c r="N34" s="260">
        <f>L34-J34</f>
        <v>879.52000000000044</v>
      </c>
      <c r="O34" s="264">
        <f>E34*N34</f>
        <v>348289.92000000016</v>
      </c>
      <c r="P34" s="265">
        <f t="shared" si="5"/>
        <v>9.6433521042752185E-2</v>
      </c>
      <c r="Q34" s="260">
        <f>E34*J34</f>
        <v>3611710.0799999996</v>
      </c>
      <c r="S34" s="266"/>
      <c r="T34" s="327">
        <v>396</v>
      </c>
      <c r="U34" s="327"/>
      <c r="V34" s="266"/>
      <c r="W34" s="266"/>
      <c r="X34" s="266"/>
      <c r="Y34" s="266"/>
      <c r="Z34" s="266"/>
      <c r="AA34" s="266"/>
      <c r="AB34" s="266"/>
    </row>
    <row r="35" spans="2:29" ht="14.45" customHeight="1">
      <c r="B35" s="275"/>
      <c r="C35" s="276"/>
      <c r="D35" s="277" t="s">
        <v>5</v>
      </c>
      <c r="E35" s="278">
        <f>SUM(E33:E34)</f>
        <v>2200</v>
      </c>
      <c r="F35" s="279"/>
      <c r="G35" s="280"/>
      <c r="H35" s="280"/>
      <c r="I35" s="281"/>
      <c r="J35" s="280"/>
      <c r="K35" s="282"/>
      <c r="L35" s="280"/>
      <c r="M35" s="283"/>
      <c r="N35" s="280"/>
      <c r="O35" s="284">
        <f>SUM(O33:O34)</f>
        <v>1574144.0000000009</v>
      </c>
      <c r="P35" s="296"/>
      <c r="Q35" s="297"/>
      <c r="S35" s="286"/>
      <c r="T35" s="287"/>
      <c r="U35" s="287"/>
      <c r="V35" s="280"/>
      <c r="W35" s="280"/>
      <c r="X35" s="298" t="s">
        <v>225</v>
      </c>
      <c r="Y35" s="298"/>
      <c r="Z35" s="289">
        <f>E35-AB35</f>
        <v>0</v>
      </c>
      <c r="AA35" s="290" t="s">
        <v>5</v>
      </c>
      <c r="AB35" s="291">
        <f>SUM(S33:AB34)</f>
        <v>2200</v>
      </c>
    </row>
    <row r="36" spans="2:29" s="324" customFormat="1">
      <c r="E36" s="328"/>
      <c r="I36" s="329"/>
      <c r="J36" s="328"/>
      <c r="K36" s="330"/>
      <c r="L36" s="328"/>
      <c r="M36" s="331"/>
      <c r="N36" s="328"/>
      <c r="O36" s="332">
        <f>O8+O12+O15+O18+O29+O32+O35</f>
        <v>34460662.279999994</v>
      </c>
      <c r="P36" s="333"/>
      <c r="Q36" s="328"/>
      <c r="R36" s="2"/>
    </row>
    <row r="37" spans="2:29" s="324" customFormat="1">
      <c r="E37" s="328"/>
      <c r="I37" s="329"/>
      <c r="J37" s="328"/>
      <c r="K37" s="330"/>
      <c r="L37" s="328"/>
      <c r="M37" s="331"/>
      <c r="N37" s="328"/>
      <c r="O37" s="333"/>
      <c r="P37" s="333"/>
      <c r="Q37" s="328"/>
      <c r="R37" s="2"/>
    </row>
    <row r="38" spans="2:29">
      <c r="B38" s="256" t="s">
        <v>263</v>
      </c>
      <c r="C38" s="257" t="s">
        <v>264</v>
      </c>
      <c r="D38" s="304">
        <v>16</v>
      </c>
      <c r="E38" s="305">
        <v>800</v>
      </c>
      <c r="F38" s="306">
        <v>28078.400000000001</v>
      </c>
      <c r="G38" s="306">
        <f>E38*F38</f>
        <v>22462720</v>
      </c>
      <c r="H38" s="334">
        <f>F38/16</f>
        <v>1754.9</v>
      </c>
      <c r="I38" s="261">
        <v>0.15</v>
      </c>
      <c r="J38" s="260">
        <f>F38*(100%-I38)</f>
        <v>23866.639999999999</v>
      </c>
      <c r="K38" s="262"/>
      <c r="L38" s="266">
        <v>26500</v>
      </c>
      <c r="M38" s="263">
        <v>1500</v>
      </c>
      <c r="N38" s="260">
        <f>L38-J38</f>
        <v>2633.3600000000006</v>
      </c>
      <c r="O38" s="264">
        <f>E38*N38</f>
        <v>2106688.0000000005</v>
      </c>
      <c r="P38" s="265">
        <f t="shared" si="5"/>
        <v>0.11033643613009626</v>
      </c>
      <c r="Q38" s="260">
        <f>E38*J38</f>
        <v>19093312</v>
      </c>
      <c r="S38" s="260"/>
      <c r="T38" s="335"/>
      <c r="U38" s="335"/>
      <c r="V38" s="260"/>
      <c r="W38" s="260"/>
      <c r="X38" s="260"/>
      <c r="Y38" s="260"/>
      <c r="Z38" s="260"/>
      <c r="AA38" s="260"/>
      <c r="AB38" s="260"/>
      <c r="AC38" s="9" t="s">
        <v>265</v>
      </c>
    </row>
    <row r="39" spans="2:29">
      <c r="B39" s="336" t="s">
        <v>266</v>
      </c>
      <c r="C39" s="337" t="s">
        <v>267</v>
      </c>
      <c r="D39" s="258">
        <v>16</v>
      </c>
      <c r="E39" s="259">
        <v>400</v>
      </c>
      <c r="F39" s="260">
        <v>28078.400000000001</v>
      </c>
      <c r="G39" s="306">
        <f>E39*F39</f>
        <v>11231360</v>
      </c>
      <c r="H39" s="334">
        <f>F39/16</f>
        <v>1754.9</v>
      </c>
      <c r="I39" s="261">
        <v>0.15</v>
      </c>
      <c r="J39" s="260">
        <f>F39*(100%-I39)</f>
        <v>23866.639999999999</v>
      </c>
      <c r="K39" s="262"/>
      <c r="L39" s="266">
        <v>26500</v>
      </c>
      <c r="M39" s="263">
        <v>1500</v>
      </c>
      <c r="N39" s="260">
        <f>L39-J39</f>
        <v>2633.3600000000006</v>
      </c>
      <c r="O39" s="264">
        <f>E39*N39</f>
        <v>1053344.0000000002</v>
      </c>
      <c r="P39" s="265">
        <f t="shared" si="5"/>
        <v>0.11033643613009626</v>
      </c>
      <c r="Q39" s="260">
        <f>E39*J39</f>
        <v>9546656</v>
      </c>
      <c r="S39" s="260"/>
      <c r="T39" s="260"/>
      <c r="U39" s="260"/>
      <c r="V39" s="260"/>
      <c r="W39" s="260"/>
      <c r="X39" s="260"/>
      <c r="Y39" s="260"/>
      <c r="Z39" s="260"/>
      <c r="AA39" s="260"/>
      <c r="AB39" s="260"/>
      <c r="AC39" s="9" t="s">
        <v>268</v>
      </c>
    </row>
    <row r="40" spans="2:29" s="324" customFormat="1">
      <c r="B40" s="324" t="s">
        <v>269</v>
      </c>
      <c r="C40" s="324" t="s">
        <v>270</v>
      </c>
      <c r="D40" s="5">
        <v>36</v>
      </c>
      <c r="E40" s="338">
        <v>600</v>
      </c>
      <c r="F40" s="324">
        <v>32541.3</v>
      </c>
      <c r="G40" s="306">
        <f>E40*F40</f>
        <v>19524780</v>
      </c>
      <c r="H40" s="334">
        <f>F40/16</f>
        <v>2033.83125</v>
      </c>
      <c r="I40" s="261">
        <v>0.15</v>
      </c>
      <c r="J40" s="260">
        <f>F40*(100%-I40)</f>
        <v>27660.105</v>
      </c>
      <c r="K40" s="330"/>
      <c r="L40" s="339">
        <v>30900</v>
      </c>
      <c r="M40" s="263">
        <v>1501</v>
      </c>
      <c r="N40" s="260">
        <f>L40-J40</f>
        <v>3239.8950000000004</v>
      </c>
      <c r="O40" s="264">
        <f>E40*N40</f>
        <v>1943937.0000000002</v>
      </c>
      <c r="P40" s="265">
        <f t="shared" si="5"/>
        <v>0.11713241869472298</v>
      </c>
      <c r="Q40" s="260">
        <f>E40*J40</f>
        <v>16596063</v>
      </c>
      <c r="R40" s="2"/>
      <c r="S40" s="260"/>
      <c r="T40" s="260"/>
      <c r="U40" s="260"/>
      <c r="V40" s="260"/>
      <c r="W40" s="260"/>
      <c r="X40" s="260"/>
      <c r="Y40" s="260"/>
      <c r="Z40" s="260"/>
      <c r="AA40" s="260"/>
      <c r="AB40" s="260"/>
      <c r="AC40" s="9" t="s">
        <v>271</v>
      </c>
    </row>
    <row r="41" spans="2:29" s="324" customFormat="1">
      <c r="E41" s="328"/>
      <c r="I41" s="329"/>
      <c r="J41" s="328"/>
      <c r="K41" s="330"/>
      <c r="L41" s="328"/>
      <c r="M41" s="331"/>
      <c r="N41" s="328"/>
      <c r="O41" s="333"/>
      <c r="P41" s="333"/>
      <c r="Q41" s="328"/>
      <c r="R41" s="2"/>
    </row>
    <row r="42" spans="2:29" s="324" customFormat="1">
      <c r="E42" s="328"/>
      <c r="I42" s="329"/>
      <c r="J42" s="328"/>
      <c r="K42" s="330"/>
      <c r="L42" s="328"/>
      <c r="M42" s="331"/>
      <c r="N42" s="328"/>
      <c r="O42" s="333"/>
      <c r="P42" s="333"/>
      <c r="Q42" s="328"/>
      <c r="R42" s="2"/>
    </row>
    <row r="43" spans="2:29" s="324" customFormat="1">
      <c r="E43" s="328"/>
      <c r="F43" s="328"/>
      <c r="G43" s="328"/>
      <c r="H43" s="328"/>
      <c r="I43" s="328"/>
      <c r="J43" s="328"/>
      <c r="K43" s="330"/>
      <c r="L43" s="328"/>
      <c r="M43" s="328"/>
      <c r="N43" s="328"/>
      <c r="O43" s="333"/>
      <c r="P43" s="333"/>
      <c r="Q43" s="328"/>
      <c r="R43" s="2"/>
    </row>
    <row r="44" spans="2:29" s="324" customFormat="1">
      <c r="E44" s="328"/>
      <c r="I44" s="329"/>
      <c r="J44" s="328"/>
      <c r="K44" s="330"/>
      <c r="L44" s="328"/>
      <c r="M44" s="328"/>
      <c r="N44" s="328"/>
      <c r="O44" s="333"/>
      <c r="P44" s="333"/>
      <c r="Q44" s="328"/>
      <c r="R44" s="2"/>
    </row>
    <row r="45" spans="2:29" s="324" customFormat="1">
      <c r="E45" s="328"/>
      <c r="I45" s="329"/>
      <c r="J45" s="328"/>
      <c r="K45" s="330"/>
      <c r="L45" s="328"/>
      <c r="M45" s="328"/>
      <c r="N45" s="328"/>
      <c r="O45" s="333"/>
      <c r="P45" s="333"/>
      <c r="Q45" s="328"/>
      <c r="R45" s="2"/>
    </row>
    <row r="46" spans="2:29" s="324" customFormat="1">
      <c r="E46" s="328"/>
      <c r="I46" s="329"/>
      <c r="J46" s="328"/>
      <c r="K46" s="330"/>
      <c r="L46" s="328"/>
      <c r="M46" s="328"/>
      <c r="N46" s="328"/>
      <c r="O46" s="333"/>
      <c r="P46" s="333"/>
      <c r="Q46" s="328"/>
      <c r="R46" s="2"/>
    </row>
    <row r="47" spans="2:29" s="324" customFormat="1">
      <c r="E47" s="328"/>
      <c r="I47" s="329"/>
      <c r="J47" s="328"/>
      <c r="K47" s="330"/>
      <c r="L47" s="328"/>
      <c r="M47" s="328"/>
      <c r="N47" s="328"/>
      <c r="O47" s="333"/>
      <c r="P47" s="333"/>
      <c r="Q47" s="328"/>
      <c r="R47" s="2"/>
    </row>
    <row r="48" spans="2:29" s="324" customFormat="1">
      <c r="E48" s="328"/>
      <c r="I48" s="329"/>
      <c r="J48" s="328"/>
      <c r="K48" s="330"/>
      <c r="L48" s="328"/>
      <c r="M48" s="328"/>
      <c r="N48" s="328"/>
      <c r="O48" s="333"/>
      <c r="P48" s="333"/>
      <c r="Q48" s="328"/>
      <c r="R48" s="2"/>
    </row>
    <row r="49" spans="5:18" s="324" customFormat="1">
      <c r="E49" s="328"/>
      <c r="I49" s="329"/>
      <c r="J49" s="328"/>
      <c r="K49" s="330"/>
      <c r="L49" s="328"/>
      <c r="M49" s="328"/>
      <c r="N49" s="328"/>
      <c r="O49" s="333"/>
      <c r="P49" s="333"/>
      <c r="Q49" s="328"/>
      <c r="R49" s="2"/>
    </row>
    <row r="50" spans="5:18" s="324" customFormat="1">
      <c r="E50" s="328"/>
      <c r="I50" s="329"/>
      <c r="J50" s="328"/>
      <c r="K50" s="330"/>
      <c r="L50" s="328"/>
      <c r="M50" s="328"/>
      <c r="N50" s="328"/>
      <c r="O50" s="333"/>
      <c r="P50" s="333"/>
      <c r="Q50" s="328"/>
      <c r="R50" s="2"/>
    </row>
    <row r="51" spans="5:18" s="324" customFormat="1">
      <c r="E51" s="328"/>
      <c r="I51" s="329"/>
      <c r="J51" s="328"/>
      <c r="K51" s="330"/>
      <c r="L51" s="328"/>
      <c r="M51" s="328"/>
      <c r="N51" s="328"/>
      <c r="O51" s="333"/>
      <c r="P51" s="333"/>
      <c r="Q51" s="328"/>
      <c r="R51" s="2"/>
    </row>
    <row r="52" spans="5:18" s="324" customFormat="1" ht="13.5">
      <c r="E52" s="328"/>
      <c r="I52" s="329"/>
      <c r="J52" s="328"/>
      <c r="K52" s="330"/>
      <c r="L52" s="328"/>
      <c r="M52" s="328"/>
      <c r="N52" s="328"/>
      <c r="O52" s="333"/>
      <c r="P52" s="333"/>
      <c r="Q52" s="328"/>
      <c r="R52" s="5"/>
    </row>
    <row r="53" spans="5:18" s="324" customFormat="1" ht="13.5">
      <c r="E53" s="328"/>
      <c r="I53" s="329"/>
      <c r="J53" s="328"/>
      <c r="K53" s="330"/>
      <c r="L53" s="328"/>
      <c r="M53" s="328"/>
      <c r="N53" s="328"/>
      <c r="O53" s="333"/>
      <c r="P53" s="333"/>
      <c r="Q53" s="328"/>
      <c r="R53" s="5"/>
    </row>
    <row r="54" spans="5:18" s="324" customFormat="1" ht="13.5">
      <c r="E54" s="328"/>
      <c r="I54" s="329"/>
      <c r="J54" s="328"/>
      <c r="K54" s="330"/>
      <c r="L54" s="328"/>
      <c r="M54" s="328"/>
      <c r="N54" s="328"/>
      <c r="O54" s="333"/>
      <c r="P54" s="333"/>
      <c r="Q54" s="328"/>
      <c r="R54" s="5"/>
    </row>
  </sheetData>
  <mergeCells count="3">
    <mergeCell ref="F3:H3"/>
    <mergeCell ref="N3:O3"/>
    <mergeCell ref="S3:AB3"/>
  </mergeCells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N283"/>
  <sheetViews>
    <sheetView zoomScale="85" zoomScaleNormal="85" workbookViewId="0">
      <selection activeCell="E193" sqref="E193"/>
    </sheetView>
  </sheetViews>
  <sheetFormatPr defaultColWidth="10" defaultRowHeight="15.75"/>
  <cols>
    <col min="1" max="1" width="1.5" style="431" customWidth="1"/>
    <col min="2" max="2" width="16" style="432" customWidth="1"/>
    <col min="3" max="3" width="33.25" style="431" customWidth="1"/>
    <col min="4" max="4" width="6.125" style="432" customWidth="1"/>
    <col min="5" max="6" width="9.75" style="431" customWidth="1"/>
    <col min="7" max="7" width="12" style="431" customWidth="1"/>
    <col min="8" max="8" width="9.75" style="431" customWidth="1"/>
    <col min="9" max="9" width="15.875" style="431" customWidth="1"/>
    <col min="10" max="10" width="9.75" style="431" customWidth="1"/>
    <col min="11" max="11" width="9.625" style="432" customWidth="1"/>
    <col min="12" max="12" width="12" style="432" customWidth="1"/>
    <col min="13" max="13" width="9.5" style="436" customWidth="1"/>
    <col min="14" max="14" width="16.375" style="432" customWidth="1"/>
    <col min="15" max="16384" width="10" style="431"/>
  </cols>
  <sheetData>
    <row r="1" spans="2:14" ht="31.15" customHeight="1">
      <c r="B1" s="430" t="s">
        <v>546</v>
      </c>
      <c r="F1" s="433">
        <v>0.33</v>
      </c>
      <c r="G1" s="433"/>
      <c r="H1" s="434">
        <v>0.36</v>
      </c>
      <c r="I1" s="434"/>
      <c r="J1" s="433"/>
      <c r="K1" s="435"/>
      <c r="L1" s="435"/>
    </row>
    <row r="2" spans="2:14" ht="18.600000000000001" customHeight="1">
      <c r="B2" s="1059" t="s">
        <v>547</v>
      </c>
      <c r="C2" s="1059" t="s">
        <v>185</v>
      </c>
      <c r="D2" s="1060" t="s">
        <v>22</v>
      </c>
      <c r="E2" s="1061" t="s">
        <v>548</v>
      </c>
      <c r="F2" s="437"/>
      <c r="G2" s="437"/>
      <c r="H2" s="438" t="s">
        <v>343</v>
      </c>
      <c r="I2" s="438"/>
      <c r="J2" s="1062" t="s">
        <v>210</v>
      </c>
      <c r="K2" s="1060" t="s">
        <v>549</v>
      </c>
      <c r="L2" s="1054" t="s">
        <v>550</v>
      </c>
      <c r="M2" s="1056" t="s">
        <v>551</v>
      </c>
      <c r="N2" s="1056" t="s">
        <v>552</v>
      </c>
    </row>
    <row r="3" spans="2:14" ht="18.600000000000001" customHeight="1">
      <c r="B3" s="1059"/>
      <c r="C3" s="1059"/>
      <c r="D3" s="1060"/>
      <c r="E3" s="1061"/>
      <c r="F3" s="439"/>
      <c r="G3" s="439"/>
      <c r="H3" s="440" t="s">
        <v>553</v>
      </c>
      <c r="I3" s="441"/>
      <c r="J3" s="1063"/>
      <c r="K3" s="1060"/>
      <c r="L3" s="1055"/>
      <c r="M3" s="1056"/>
      <c r="N3" s="1056"/>
    </row>
    <row r="4" spans="2:14" ht="15" hidden="1" customHeight="1">
      <c r="B4" s="442" t="s">
        <v>362</v>
      </c>
      <c r="C4" s="443" t="s">
        <v>363</v>
      </c>
      <c r="D4" s="444">
        <v>6</v>
      </c>
      <c r="E4" s="445">
        <v>5000</v>
      </c>
      <c r="F4" s="445"/>
      <c r="G4" s="445"/>
      <c r="H4" s="446">
        <f>E4*$H$1</f>
        <v>1800</v>
      </c>
      <c r="I4" s="446"/>
      <c r="J4" s="446"/>
      <c r="K4" s="447"/>
      <c r="L4" s="447"/>
      <c r="M4" s="448">
        <v>12</v>
      </c>
      <c r="N4" s="449"/>
    </row>
    <row r="5" spans="2:14" ht="15" hidden="1" customHeight="1">
      <c r="B5" s="442" t="s">
        <v>365</v>
      </c>
      <c r="C5" s="443" t="s">
        <v>366</v>
      </c>
      <c r="D5" s="444">
        <v>6</v>
      </c>
      <c r="E5" s="445">
        <v>5000</v>
      </c>
      <c r="F5" s="445"/>
      <c r="G5" s="445"/>
      <c r="H5" s="446">
        <f t="shared" ref="H5:H68" si="0">E5*$H$1</f>
        <v>1800</v>
      </c>
      <c r="I5" s="446"/>
      <c r="J5" s="446"/>
      <c r="K5" s="447"/>
      <c r="L5" s="447"/>
      <c r="M5" s="448">
        <v>12</v>
      </c>
      <c r="N5" s="449"/>
    </row>
    <row r="6" spans="2:14" ht="15" hidden="1" customHeight="1">
      <c r="B6" s="442" t="s">
        <v>554</v>
      </c>
      <c r="C6" s="443" t="s">
        <v>555</v>
      </c>
      <c r="D6" s="444">
        <v>24</v>
      </c>
      <c r="E6" s="445">
        <v>3000</v>
      </c>
      <c r="F6" s="445"/>
      <c r="G6" s="445"/>
      <c r="H6" s="446">
        <f t="shared" si="0"/>
        <v>1080</v>
      </c>
      <c r="I6" s="446"/>
      <c r="J6" s="446"/>
      <c r="K6" s="447"/>
      <c r="L6" s="447"/>
      <c r="M6" s="448">
        <v>12</v>
      </c>
      <c r="N6" s="449"/>
    </row>
    <row r="7" spans="2:14" ht="15" hidden="1" customHeight="1">
      <c r="B7" s="442" t="s">
        <v>367</v>
      </c>
      <c r="C7" s="443" t="s">
        <v>368</v>
      </c>
      <c r="D7" s="444">
        <v>24</v>
      </c>
      <c r="E7" s="445">
        <v>5000</v>
      </c>
      <c r="F7" s="445"/>
      <c r="G7" s="445"/>
      <c r="H7" s="446">
        <f t="shared" si="0"/>
        <v>1800</v>
      </c>
      <c r="I7" s="446"/>
      <c r="J7" s="446"/>
      <c r="K7" s="447"/>
      <c r="L7" s="447"/>
      <c r="M7" s="448">
        <v>12</v>
      </c>
      <c r="N7" s="449"/>
    </row>
    <row r="8" spans="2:14" ht="15" hidden="1" customHeight="1">
      <c r="B8" s="442" t="s">
        <v>497</v>
      </c>
      <c r="C8" s="443" t="s">
        <v>498</v>
      </c>
      <c r="D8" s="444">
        <v>24</v>
      </c>
      <c r="E8" s="445">
        <v>5000</v>
      </c>
      <c r="F8" s="445"/>
      <c r="G8" s="445"/>
      <c r="H8" s="446">
        <f t="shared" si="0"/>
        <v>1800</v>
      </c>
      <c r="I8" s="446"/>
      <c r="J8" s="446"/>
      <c r="K8" s="447"/>
      <c r="L8" s="447"/>
      <c r="M8" s="448">
        <v>12</v>
      </c>
      <c r="N8" s="449"/>
    </row>
    <row r="9" spans="2:14" ht="15" hidden="1" customHeight="1">
      <c r="B9" s="442" t="s">
        <v>369</v>
      </c>
      <c r="C9" s="443" t="s">
        <v>556</v>
      </c>
      <c r="D9" s="444">
        <v>48</v>
      </c>
      <c r="E9" s="445">
        <v>1000</v>
      </c>
      <c r="F9" s="445"/>
      <c r="G9" s="445"/>
      <c r="H9" s="446">
        <f t="shared" si="0"/>
        <v>360</v>
      </c>
      <c r="I9" s="446"/>
      <c r="J9" s="446"/>
      <c r="K9" s="447"/>
      <c r="L9" s="447"/>
      <c r="M9" s="448">
        <v>12</v>
      </c>
      <c r="N9" s="449"/>
    </row>
    <row r="10" spans="2:14" ht="15" hidden="1" customHeight="1">
      <c r="B10" s="442" t="s">
        <v>371</v>
      </c>
      <c r="C10" s="443" t="s">
        <v>372</v>
      </c>
      <c r="D10" s="444">
        <v>30</v>
      </c>
      <c r="E10" s="445">
        <v>1200</v>
      </c>
      <c r="F10" s="445"/>
      <c r="G10" s="445"/>
      <c r="H10" s="446">
        <f t="shared" si="0"/>
        <v>432</v>
      </c>
      <c r="I10" s="446"/>
      <c r="J10" s="446"/>
      <c r="K10" s="447"/>
      <c r="L10" s="447"/>
      <c r="M10" s="448">
        <v>12</v>
      </c>
      <c r="N10" s="449"/>
    </row>
    <row r="11" spans="2:14" ht="15" hidden="1" customHeight="1">
      <c r="B11" s="442" t="s">
        <v>373</v>
      </c>
      <c r="C11" s="443" t="s">
        <v>374</v>
      </c>
      <c r="D11" s="444">
        <v>30</v>
      </c>
      <c r="E11" s="445">
        <v>1200</v>
      </c>
      <c r="F11" s="445"/>
      <c r="G11" s="445"/>
      <c r="H11" s="446">
        <f t="shared" si="0"/>
        <v>432</v>
      </c>
      <c r="I11" s="446"/>
      <c r="J11" s="446"/>
      <c r="K11" s="447"/>
      <c r="L11" s="447"/>
      <c r="M11" s="448">
        <v>12</v>
      </c>
      <c r="N11" s="449"/>
    </row>
    <row r="12" spans="2:14" ht="15" hidden="1" customHeight="1">
      <c r="B12" s="442" t="s">
        <v>375</v>
      </c>
      <c r="C12" s="443" t="s">
        <v>376</v>
      </c>
      <c r="D12" s="444">
        <v>30</v>
      </c>
      <c r="E12" s="445">
        <v>1200</v>
      </c>
      <c r="F12" s="445"/>
      <c r="G12" s="445"/>
      <c r="H12" s="446">
        <f t="shared" si="0"/>
        <v>432</v>
      </c>
      <c r="I12" s="446"/>
      <c r="J12" s="446"/>
      <c r="K12" s="447"/>
      <c r="L12" s="447"/>
      <c r="M12" s="448">
        <v>12</v>
      </c>
      <c r="N12" s="449"/>
    </row>
    <row r="13" spans="2:14" ht="15" hidden="1" customHeight="1">
      <c r="B13" s="442" t="s">
        <v>557</v>
      </c>
      <c r="C13" s="443" t="s">
        <v>558</v>
      </c>
      <c r="D13" s="444">
        <v>20</v>
      </c>
      <c r="E13" s="445">
        <v>2400</v>
      </c>
      <c r="F13" s="445"/>
      <c r="G13" s="445"/>
      <c r="H13" s="446">
        <f t="shared" si="0"/>
        <v>864</v>
      </c>
      <c r="I13" s="446"/>
      <c r="J13" s="446"/>
      <c r="K13" s="447"/>
      <c r="L13" s="447"/>
      <c r="M13" s="448">
        <v>9</v>
      </c>
      <c r="N13" s="449"/>
    </row>
    <row r="14" spans="2:14" ht="15" hidden="1" customHeight="1">
      <c r="B14" s="442" t="s">
        <v>377</v>
      </c>
      <c r="C14" s="443" t="s">
        <v>559</v>
      </c>
      <c r="D14" s="444">
        <v>24</v>
      </c>
      <c r="E14" s="445">
        <v>1200</v>
      </c>
      <c r="F14" s="445"/>
      <c r="G14" s="445"/>
      <c r="H14" s="446">
        <f t="shared" si="0"/>
        <v>432</v>
      </c>
      <c r="I14" s="446"/>
      <c r="J14" s="446"/>
      <c r="K14" s="447"/>
      <c r="L14" s="447"/>
      <c r="M14" s="448">
        <v>12</v>
      </c>
      <c r="N14" s="449"/>
    </row>
    <row r="15" spans="2:14" ht="15" hidden="1" customHeight="1">
      <c r="B15" s="442" t="s">
        <v>379</v>
      </c>
      <c r="C15" s="443" t="s">
        <v>560</v>
      </c>
      <c r="D15" s="444">
        <v>24</v>
      </c>
      <c r="E15" s="445">
        <v>1200</v>
      </c>
      <c r="F15" s="445"/>
      <c r="G15" s="445"/>
      <c r="H15" s="446">
        <f t="shared" si="0"/>
        <v>432</v>
      </c>
      <c r="I15" s="446"/>
      <c r="J15" s="446"/>
      <c r="K15" s="447"/>
      <c r="L15" s="447"/>
      <c r="M15" s="448">
        <v>12</v>
      </c>
      <c r="N15" s="449"/>
    </row>
    <row r="16" spans="2:14" ht="14.25" hidden="1" customHeight="1">
      <c r="B16" s="442" t="s">
        <v>381</v>
      </c>
      <c r="C16" s="443" t="s">
        <v>382</v>
      </c>
      <c r="D16" s="444">
        <v>30</v>
      </c>
      <c r="E16" s="445">
        <v>1400</v>
      </c>
      <c r="F16" s="445"/>
      <c r="G16" s="445"/>
      <c r="H16" s="446">
        <f t="shared" si="0"/>
        <v>504</v>
      </c>
      <c r="I16" s="446"/>
      <c r="J16" s="446"/>
      <c r="K16" s="447"/>
      <c r="L16" s="447"/>
      <c r="M16" s="448">
        <v>12</v>
      </c>
      <c r="N16" s="449"/>
    </row>
    <row r="17" spans="2:14" ht="15" hidden="1" customHeight="1">
      <c r="B17" s="442" t="s">
        <v>383</v>
      </c>
      <c r="C17" s="443" t="s">
        <v>384</v>
      </c>
      <c r="D17" s="444">
        <v>12</v>
      </c>
      <c r="E17" s="445">
        <v>3600</v>
      </c>
      <c r="F17" s="445"/>
      <c r="G17" s="445"/>
      <c r="H17" s="446">
        <f t="shared" si="0"/>
        <v>1296</v>
      </c>
      <c r="I17" s="446"/>
      <c r="J17" s="446"/>
      <c r="K17" s="447"/>
      <c r="L17" s="447"/>
      <c r="M17" s="448">
        <v>12</v>
      </c>
      <c r="N17" s="449"/>
    </row>
    <row r="18" spans="2:14" ht="15" hidden="1" customHeight="1">
      <c r="B18" s="442" t="s">
        <v>561</v>
      </c>
      <c r="C18" s="443" t="s">
        <v>562</v>
      </c>
      <c r="D18" s="444">
        <v>16</v>
      </c>
      <c r="E18" s="445">
        <v>3000</v>
      </c>
      <c r="F18" s="445"/>
      <c r="G18" s="445"/>
      <c r="H18" s="446">
        <f t="shared" si="0"/>
        <v>1080</v>
      </c>
      <c r="I18" s="446"/>
      <c r="J18" s="446"/>
      <c r="K18" s="447"/>
      <c r="L18" s="447"/>
      <c r="M18" s="448">
        <v>6</v>
      </c>
      <c r="N18" s="449"/>
    </row>
    <row r="19" spans="2:14" ht="15" customHeight="1">
      <c r="B19" s="442" t="s">
        <v>385</v>
      </c>
      <c r="C19" s="443" t="s">
        <v>563</v>
      </c>
      <c r="D19" s="444">
        <v>8</v>
      </c>
      <c r="E19" s="445">
        <v>6000</v>
      </c>
      <c r="F19" s="450">
        <f>E19*$F$1</f>
        <v>1980</v>
      </c>
      <c r="G19" s="451">
        <f>D19*F19*K19</f>
        <v>475200</v>
      </c>
      <c r="H19" s="450">
        <f t="shared" si="0"/>
        <v>2160</v>
      </c>
      <c r="I19" s="450">
        <f>D19*H19*K19</f>
        <v>518400</v>
      </c>
      <c r="J19" s="452">
        <f>H19-F19</f>
        <v>180</v>
      </c>
      <c r="K19" s="453">
        <v>30</v>
      </c>
      <c r="L19" s="454">
        <f>D19*J19*K19</f>
        <v>43200</v>
      </c>
      <c r="M19" s="448">
        <v>6</v>
      </c>
      <c r="N19" s="449"/>
    </row>
    <row r="20" spans="2:14" ht="15" hidden="1" customHeight="1">
      <c r="B20" s="442" t="s">
        <v>564</v>
      </c>
      <c r="C20" s="443" t="s">
        <v>565</v>
      </c>
      <c r="D20" s="444">
        <v>16</v>
      </c>
      <c r="E20" s="445">
        <v>3000</v>
      </c>
      <c r="F20" s="445"/>
      <c r="G20" s="445"/>
      <c r="H20" s="446">
        <f t="shared" si="0"/>
        <v>1080</v>
      </c>
      <c r="I20" s="446"/>
      <c r="J20" s="446"/>
      <c r="K20" s="447"/>
      <c r="L20" s="447"/>
      <c r="M20" s="448">
        <v>6</v>
      </c>
      <c r="N20" s="449"/>
    </row>
    <row r="21" spans="2:14" ht="15" hidden="1" customHeight="1">
      <c r="B21" s="442" t="s">
        <v>387</v>
      </c>
      <c r="C21" s="443" t="s">
        <v>388</v>
      </c>
      <c r="D21" s="444">
        <v>12</v>
      </c>
      <c r="E21" s="445">
        <v>3000</v>
      </c>
      <c r="F21" s="445"/>
      <c r="G21" s="445"/>
      <c r="H21" s="446">
        <f t="shared" si="0"/>
        <v>1080</v>
      </c>
      <c r="I21" s="446"/>
      <c r="J21" s="446"/>
      <c r="K21" s="447"/>
      <c r="L21" s="447"/>
      <c r="M21" s="448">
        <v>5</v>
      </c>
      <c r="N21" s="449"/>
    </row>
    <row r="22" spans="2:14" ht="15" hidden="1" customHeight="1">
      <c r="B22" s="442" t="s">
        <v>566</v>
      </c>
      <c r="C22" s="443" t="s">
        <v>567</v>
      </c>
      <c r="D22" s="444">
        <v>96</v>
      </c>
      <c r="E22" s="445">
        <v>1000</v>
      </c>
      <c r="F22" s="445"/>
      <c r="G22" s="445"/>
      <c r="H22" s="446">
        <f t="shared" si="0"/>
        <v>360</v>
      </c>
      <c r="I22" s="446"/>
      <c r="J22" s="446"/>
      <c r="K22" s="447"/>
      <c r="L22" s="447"/>
      <c r="M22" s="448">
        <v>12</v>
      </c>
      <c r="N22" s="449"/>
    </row>
    <row r="23" spans="2:14" ht="15" hidden="1" customHeight="1">
      <c r="B23" s="442" t="s">
        <v>389</v>
      </c>
      <c r="C23" s="443" t="s">
        <v>390</v>
      </c>
      <c r="D23" s="444">
        <v>12</v>
      </c>
      <c r="E23" s="445">
        <v>3200</v>
      </c>
      <c r="F23" s="445"/>
      <c r="G23" s="445"/>
      <c r="H23" s="446">
        <f t="shared" si="0"/>
        <v>1152</v>
      </c>
      <c r="I23" s="446"/>
      <c r="J23" s="446"/>
      <c r="K23" s="447"/>
      <c r="L23" s="447"/>
      <c r="M23" s="448">
        <v>5</v>
      </c>
      <c r="N23" s="449"/>
    </row>
    <row r="24" spans="2:14" ht="15" hidden="1" customHeight="1">
      <c r="B24" s="442" t="s">
        <v>391</v>
      </c>
      <c r="C24" s="443" t="s">
        <v>392</v>
      </c>
      <c r="D24" s="444">
        <v>9</v>
      </c>
      <c r="E24" s="445">
        <v>5300</v>
      </c>
      <c r="F24" s="445"/>
      <c r="G24" s="445"/>
      <c r="H24" s="446">
        <f t="shared" si="0"/>
        <v>1908</v>
      </c>
      <c r="I24" s="446"/>
      <c r="J24" s="446"/>
      <c r="K24" s="447"/>
      <c r="L24" s="447"/>
      <c r="M24" s="448">
        <v>5</v>
      </c>
      <c r="N24" s="449"/>
    </row>
    <row r="25" spans="2:14" ht="15" hidden="1" customHeight="1">
      <c r="B25" s="442" t="s">
        <v>393</v>
      </c>
      <c r="C25" s="443" t="s">
        <v>394</v>
      </c>
      <c r="D25" s="444">
        <v>12</v>
      </c>
      <c r="E25" s="445">
        <v>3200</v>
      </c>
      <c r="F25" s="445"/>
      <c r="G25" s="445"/>
      <c r="H25" s="446">
        <f t="shared" si="0"/>
        <v>1152</v>
      </c>
      <c r="I25" s="446"/>
      <c r="J25" s="446"/>
      <c r="K25" s="447"/>
      <c r="L25" s="447"/>
      <c r="M25" s="448">
        <v>5</v>
      </c>
      <c r="N25" s="449"/>
    </row>
    <row r="26" spans="2:14" ht="15" hidden="1" customHeight="1">
      <c r="B26" s="442" t="s">
        <v>395</v>
      </c>
      <c r="C26" s="443" t="s">
        <v>396</v>
      </c>
      <c r="D26" s="444">
        <v>9</v>
      </c>
      <c r="E26" s="445">
        <v>5300</v>
      </c>
      <c r="F26" s="445"/>
      <c r="G26" s="445"/>
      <c r="H26" s="446">
        <f t="shared" si="0"/>
        <v>1908</v>
      </c>
      <c r="I26" s="446"/>
      <c r="J26" s="446"/>
      <c r="K26" s="447"/>
      <c r="L26" s="447"/>
      <c r="M26" s="448">
        <v>5</v>
      </c>
      <c r="N26" s="449"/>
    </row>
    <row r="27" spans="2:14" ht="15" hidden="1" customHeight="1">
      <c r="B27" s="442" t="s">
        <v>568</v>
      </c>
      <c r="C27" s="443" t="s">
        <v>569</v>
      </c>
      <c r="D27" s="444">
        <v>15</v>
      </c>
      <c r="E27" s="445">
        <v>1500</v>
      </c>
      <c r="F27" s="445"/>
      <c r="G27" s="445"/>
      <c r="H27" s="446">
        <f t="shared" si="0"/>
        <v>540</v>
      </c>
      <c r="I27" s="446"/>
      <c r="J27" s="446"/>
      <c r="K27" s="447"/>
      <c r="L27" s="447"/>
      <c r="M27" s="448">
        <v>6</v>
      </c>
      <c r="N27" s="449"/>
    </row>
    <row r="28" spans="2:14" ht="15" hidden="1" customHeight="1">
      <c r="B28" s="442" t="s">
        <v>499</v>
      </c>
      <c r="C28" s="443" t="s">
        <v>500</v>
      </c>
      <c r="D28" s="444">
        <v>24</v>
      </c>
      <c r="E28" s="445">
        <v>6000</v>
      </c>
      <c r="F28" s="445"/>
      <c r="G28" s="445"/>
      <c r="H28" s="446">
        <f t="shared" si="0"/>
        <v>2160</v>
      </c>
      <c r="I28" s="446"/>
      <c r="J28" s="446"/>
      <c r="K28" s="447"/>
      <c r="L28" s="447"/>
      <c r="M28" s="448">
        <v>12</v>
      </c>
      <c r="N28" s="449"/>
    </row>
    <row r="29" spans="2:14" ht="15" hidden="1" customHeight="1">
      <c r="B29" s="442" t="s">
        <v>570</v>
      </c>
      <c r="C29" s="443" t="s">
        <v>571</v>
      </c>
      <c r="D29" s="444">
        <v>24</v>
      </c>
      <c r="E29" s="445">
        <v>5000</v>
      </c>
      <c r="F29" s="445"/>
      <c r="G29" s="445"/>
      <c r="H29" s="446">
        <f t="shared" si="0"/>
        <v>1800</v>
      </c>
      <c r="I29" s="446"/>
      <c r="J29" s="446"/>
      <c r="K29" s="447"/>
      <c r="L29" s="447"/>
      <c r="M29" s="448">
        <v>12</v>
      </c>
      <c r="N29" s="449"/>
    </row>
    <row r="30" spans="2:14" ht="15" hidden="1" customHeight="1">
      <c r="B30" s="442" t="s">
        <v>572</v>
      </c>
      <c r="C30" s="443" t="s">
        <v>573</v>
      </c>
      <c r="D30" s="444">
        <v>90</v>
      </c>
      <c r="E30" s="445">
        <v>1000</v>
      </c>
      <c r="F30" s="445"/>
      <c r="G30" s="445"/>
      <c r="H30" s="446">
        <f t="shared" si="0"/>
        <v>360</v>
      </c>
      <c r="I30" s="446"/>
      <c r="J30" s="446"/>
      <c r="K30" s="447"/>
      <c r="L30" s="447"/>
      <c r="M30" s="448">
        <v>12</v>
      </c>
      <c r="N30" s="449"/>
    </row>
    <row r="31" spans="2:14" ht="15" hidden="1" customHeight="1">
      <c r="B31" s="442" t="s">
        <v>574</v>
      </c>
      <c r="C31" s="443" t="s">
        <v>575</v>
      </c>
      <c r="D31" s="444">
        <v>84</v>
      </c>
      <c r="E31" s="445">
        <v>1000</v>
      </c>
      <c r="F31" s="445"/>
      <c r="G31" s="445"/>
      <c r="H31" s="446">
        <f t="shared" si="0"/>
        <v>360</v>
      </c>
      <c r="I31" s="446"/>
      <c r="J31" s="446"/>
      <c r="K31" s="447"/>
      <c r="L31" s="447"/>
      <c r="M31" s="448">
        <v>12</v>
      </c>
      <c r="N31" s="449"/>
    </row>
    <row r="32" spans="2:14" ht="15" hidden="1" customHeight="1">
      <c r="B32" s="442" t="s">
        <v>576</v>
      </c>
      <c r="C32" s="443" t="s">
        <v>577</v>
      </c>
      <c r="D32" s="444">
        <v>72</v>
      </c>
      <c r="E32" s="445">
        <v>1000</v>
      </c>
      <c r="F32" s="445"/>
      <c r="G32" s="445"/>
      <c r="H32" s="446">
        <f t="shared" si="0"/>
        <v>360</v>
      </c>
      <c r="I32" s="446"/>
      <c r="J32" s="446"/>
      <c r="K32" s="447"/>
      <c r="L32" s="447"/>
      <c r="M32" s="448">
        <v>12</v>
      </c>
      <c r="N32" s="449"/>
    </row>
    <row r="33" spans="2:14" ht="15" hidden="1" customHeight="1">
      <c r="B33" s="442" t="s">
        <v>578</v>
      </c>
      <c r="C33" s="443" t="s">
        <v>579</v>
      </c>
      <c r="D33" s="444">
        <v>72</v>
      </c>
      <c r="E33" s="445">
        <v>1000</v>
      </c>
      <c r="F33" s="445"/>
      <c r="G33" s="445"/>
      <c r="H33" s="446">
        <f t="shared" si="0"/>
        <v>360</v>
      </c>
      <c r="I33" s="446"/>
      <c r="J33" s="446"/>
      <c r="K33" s="447"/>
      <c r="L33" s="447"/>
      <c r="M33" s="448">
        <v>12</v>
      </c>
      <c r="N33" s="449"/>
    </row>
    <row r="34" spans="2:14" ht="15" hidden="1" customHeight="1">
      <c r="B34" s="442" t="s">
        <v>580</v>
      </c>
      <c r="C34" s="443" t="s">
        <v>581</v>
      </c>
      <c r="D34" s="444">
        <v>72</v>
      </c>
      <c r="E34" s="445">
        <v>1000</v>
      </c>
      <c r="F34" s="445"/>
      <c r="G34" s="445"/>
      <c r="H34" s="446">
        <f t="shared" si="0"/>
        <v>360</v>
      </c>
      <c r="I34" s="446"/>
      <c r="J34" s="446"/>
      <c r="K34" s="447"/>
      <c r="L34" s="447"/>
      <c r="M34" s="448">
        <v>12</v>
      </c>
      <c r="N34" s="449"/>
    </row>
    <row r="35" spans="2:14" ht="15" hidden="1" customHeight="1">
      <c r="B35" s="442" t="s">
        <v>582</v>
      </c>
      <c r="C35" s="443" t="s">
        <v>583</v>
      </c>
      <c r="D35" s="444">
        <v>90</v>
      </c>
      <c r="E35" s="445">
        <v>1000</v>
      </c>
      <c r="F35" s="445"/>
      <c r="G35" s="445"/>
      <c r="H35" s="446">
        <f t="shared" si="0"/>
        <v>360</v>
      </c>
      <c r="I35" s="446"/>
      <c r="J35" s="446"/>
      <c r="K35" s="447"/>
      <c r="L35" s="447"/>
      <c r="M35" s="448">
        <v>12</v>
      </c>
      <c r="N35" s="449"/>
    </row>
    <row r="36" spans="2:14" ht="15" hidden="1" customHeight="1">
      <c r="B36" s="442" t="s">
        <v>397</v>
      </c>
      <c r="C36" s="443" t="s">
        <v>398</v>
      </c>
      <c r="D36" s="444">
        <v>24</v>
      </c>
      <c r="E36" s="445">
        <v>5000</v>
      </c>
      <c r="F36" s="445"/>
      <c r="G36" s="445"/>
      <c r="H36" s="446">
        <f t="shared" si="0"/>
        <v>1800</v>
      </c>
      <c r="I36" s="446"/>
      <c r="J36" s="446"/>
      <c r="K36" s="447"/>
      <c r="L36" s="447"/>
      <c r="M36" s="448">
        <v>12</v>
      </c>
      <c r="N36" s="449"/>
    </row>
    <row r="37" spans="2:14" ht="15" hidden="1" customHeight="1">
      <c r="B37" s="442" t="s">
        <v>584</v>
      </c>
      <c r="C37" s="443" t="s">
        <v>585</v>
      </c>
      <c r="D37" s="444">
        <v>90</v>
      </c>
      <c r="E37" s="445">
        <v>1000</v>
      </c>
      <c r="F37" s="445"/>
      <c r="G37" s="445"/>
      <c r="H37" s="446">
        <f t="shared" si="0"/>
        <v>360</v>
      </c>
      <c r="I37" s="446"/>
      <c r="J37" s="446"/>
      <c r="K37" s="447"/>
      <c r="L37" s="447"/>
      <c r="M37" s="448">
        <v>12</v>
      </c>
      <c r="N37" s="449"/>
    </row>
    <row r="38" spans="2:14" ht="15" hidden="1" customHeight="1">
      <c r="B38" s="442" t="s">
        <v>586</v>
      </c>
      <c r="C38" s="443" t="s">
        <v>587</v>
      </c>
      <c r="D38" s="444">
        <v>84</v>
      </c>
      <c r="E38" s="445">
        <v>1000</v>
      </c>
      <c r="F38" s="445"/>
      <c r="G38" s="445"/>
      <c r="H38" s="446">
        <f t="shared" si="0"/>
        <v>360</v>
      </c>
      <c r="I38" s="446"/>
      <c r="J38" s="446"/>
      <c r="K38" s="447"/>
      <c r="L38" s="447"/>
      <c r="M38" s="448">
        <v>12</v>
      </c>
      <c r="N38" s="449"/>
    </row>
    <row r="39" spans="2:14" ht="15" hidden="1" customHeight="1">
      <c r="B39" s="442" t="s">
        <v>588</v>
      </c>
      <c r="C39" s="443" t="s">
        <v>589</v>
      </c>
      <c r="D39" s="444">
        <v>90</v>
      </c>
      <c r="E39" s="445">
        <v>1000</v>
      </c>
      <c r="F39" s="445"/>
      <c r="G39" s="445"/>
      <c r="H39" s="446">
        <f t="shared" si="0"/>
        <v>360</v>
      </c>
      <c r="I39" s="446"/>
      <c r="J39" s="446"/>
      <c r="K39" s="447"/>
      <c r="L39" s="447"/>
      <c r="M39" s="448">
        <v>12</v>
      </c>
      <c r="N39" s="449"/>
    </row>
    <row r="40" spans="2:14" ht="15" hidden="1" customHeight="1">
      <c r="B40" s="442" t="s">
        <v>590</v>
      </c>
      <c r="C40" s="443" t="s">
        <v>591</v>
      </c>
      <c r="D40" s="444">
        <v>90</v>
      </c>
      <c r="E40" s="445">
        <v>1000</v>
      </c>
      <c r="F40" s="445"/>
      <c r="G40" s="445"/>
      <c r="H40" s="446">
        <f t="shared" si="0"/>
        <v>360</v>
      </c>
      <c r="I40" s="446"/>
      <c r="J40" s="446"/>
      <c r="K40" s="447"/>
      <c r="L40" s="447"/>
      <c r="M40" s="448">
        <v>12</v>
      </c>
      <c r="N40" s="449"/>
    </row>
    <row r="41" spans="2:14" ht="15" hidden="1" customHeight="1">
      <c r="B41" s="442" t="s">
        <v>592</v>
      </c>
      <c r="C41" s="443" t="s">
        <v>593</v>
      </c>
      <c r="D41" s="444">
        <v>90</v>
      </c>
      <c r="E41" s="445">
        <v>1000</v>
      </c>
      <c r="F41" s="445"/>
      <c r="G41" s="445"/>
      <c r="H41" s="446">
        <f t="shared" si="0"/>
        <v>360</v>
      </c>
      <c r="I41" s="446"/>
      <c r="J41" s="446"/>
      <c r="K41" s="447"/>
      <c r="L41" s="447"/>
      <c r="M41" s="448">
        <v>12</v>
      </c>
      <c r="N41" s="449"/>
    </row>
    <row r="42" spans="2:14" ht="15" hidden="1" customHeight="1">
      <c r="B42" s="442" t="s">
        <v>594</v>
      </c>
      <c r="C42" s="443" t="s">
        <v>595</v>
      </c>
      <c r="D42" s="444">
        <v>144</v>
      </c>
      <c r="E42" s="445">
        <v>500</v>
      </c>
      <c r="F42" s="445"/>
      <c r="G42" s="445"/>
      <c r="H42" s="446">
        <f t="shared" si="0"/>
        <v>180</v>
      </c>
      <c r="I42" s="446"/>
      <c r="J42" s="446"/>
      <c r="K42" s="447"/>
      <c r="L42" s="447"/>
      <c r="M42" s="448">
        <v>12</v>
      </c>
      <c r="N42" s="449"/>
    </row>
    <row r="43" spans="2:14" ht="15" hidden="1" customHeight="1">
      <c r="B43" s="442" t="s">
        <v>596</v>
      </c>
      <c r="C43" s="443" t="s">
        <v>597</v>
      </c>
      <c r="D43" s="444">
        <v>144</v>
      </c>
      <c r="E43" s="445">
        <v>500</v>
      </c>
      <c r="F43" s="445"/>
      <c r="G43" s="445"/>
      <c r="H43" s="446">
        <f t="shared" si="0"/>
        <v>180</v>
      </c>
      <c r="I43" s="446"/>
      <c r="J43" s="446"/>
      <c r="K43" s="447"/>
      <c r="L43" s="447"/>
      <c r="M43" s="448">
        <v>12</v>
      </c>
      <c r="N43" s="449"/>
    </row>
    <row r="44" spans="2:14" ht="15" hidden="1" customHeight="1">
      <c r="B44" s="442" t="s">
        <v>598</v>
      </c>
      <c r="C44" s="443" t="s">
        <v>599</v>
      </c>
      <c r="D44" s="444">
        <v>84</v>
      </c>
      <c r="E44" s="445">
        <v>1000</v>
      </c>
      <c r="F44" s="445"/>
      <c r="G44" s="445"/>
      <c r="H44" s="446">
        <f t="shared" si="0"/>
        <v>360</v>
      </c>
      <c r="I44" s="446"/>
      <c r="J44" s="446"/>
      <c r="K44" s="447"/>
      <c r="L44" s="447"/>
      <c r="M44" s="448">
        <v>12</v>
      </c>
      <c r="N44" s="449"/>
    </row>
    <row r="45" spans="2:14" ht="15" hidden="1" customHeight="1">
      <c r="B45" s="442" t="s">
        <v>600</v>
      </c>
      <c r="C45" s="443" t="s">
        <v>601</v>
      </c>
      <c r="D45" s="444">
        <v>90</v>
      </c>
      <c r="E45" s="445">
        <v>1000</v>
      </c>
      <c r="F45" s="445"/>
      <c r="G45" s="445"/>
      <c r="H45" s="446">
        <f t="shared" si="0"/>
        <v>360</v>
      </c>
      <c r="I45" s="446"/>
      <c r="J45" s="446"/>
      <c r="K45" s="447"/>
      <c r="L45" s="447"/>
      <c r="M45" s="448">
        <v>12</v>
      </c>
      <c r="N45" s="449"/>
    </row>
    <row r="46" spans="2:14" ht="15" hidden="1" customHeight="1">
      <c r="B46" s="442" t="s">
        <v>602</v>
      </c>
      <c r="C46" s="443" t="s">
        <v>603</v>
      </c>
      <c r="D46" s="444">
        <v>90</v>
      </c>
      <c r="E46" s="445">
        <v>1000</v>
      </c>
      <c r="F46" s="445"/>
      <c r="G46" s="445"/>
      <c r="H46" s="446">
        <f t="shared" si="0"/>
        <v>360</v>
      </c>
      <c r="I46" s="446"/>
      <c r="J46" s="446"/>
      <c r="K46" s="447"/>
      <c r="L46" s="447"/>
      <c r="M46" s="448">
        <v>12</v>
      </c>
      <c r="N46" s="449"/>
    </row>
    <row r="47" spans="2:14" ht="15" hidden="1" customHeight="1">
      <c r="B47" s="442" t="s">
        <v>604</v>
      </c>
      <c r="C47" s="443" t="s">
        <v>605</v>
      </c>
      <c r="D47" s="444">
        <v>144</v>
      </c>
      <c r="E47" s="445">
        <v>500</v>
      </c>
      <c r="F47" s="445"/>
      <c r="G47" s="445"/>
      <c r="H47" s="446">
        <f t="shared" si="0"/>
        <v>180</v>
      </c>
      <c r="I47" s="446"/>
      <c r="J47" s="446"/>
      <c r="K47" s="447"/>
      <c r="L47" s="447"/>
      <c r="M47" s="448">
        <v>12</v>
      </c>
      <c r="N47" s="449"/>
    </row>
    <row r="48" spans="2:14" ht="15" hidden="1" customHeight="1">
      <c r="B48" s="442" t="s">
        <v>606</v>
      </c>
      <c r="C48" s="443" t="s">
        <v>607</v>
      </c>
      <c r="D48" s="444">
        <v>144</v>
      </c>
      <c r="E48" s="445">
        <v>500</v>
      </c>
      <c r="F48" s="445"/>
      <c r="G48" s="445"/>
      <c r="H48" s="446">
        <f t="shared" si="0"/>
        <v>180</v>
      </c>
      <c r="I48" s="446"/>
      <c r="J48" s="446"/>
      <c r="K48" s="447"/>
      <c r="L48" s="447"/>
      <c r="M48" s="448">
        <v>12</v>
      </c>
      <c r="N48" s="449"/>
    </row>
    <row r="49" spans="2:14" ht="15" hidden="1" customHeight="1">
      <c r="B49" s="442" t="s">
        <v>608</v>
      </c>
      <c r="C49" s="443" t="s">
        <v>609</v>
      </c>
      <c r="D49" s="444">
        <v>90</v>
      </c>
      <c r="E49" s="445">
        <v>1500</v>
      </c>
      <c r="F49" s="445"/>
      <c r="G49" s="445"/>
      <c r="H49" s="446">
        <f t="shared" si="0"/>
        <v>540</v>
      </c>
      <c r="I49" s="446"/>
      <c r="J49" s="446"/>
      <c r="K49" s="447"/>
      <c r="L49" s="447"/>
      <c r="M49" s="448">
        <v>12</v>
      </c>
      <c r="N49" s="449"/>
    </row>
    <row r="50" spans="2:14" ht="15" hidden="1" customHeight="1">
      <c r="B50" s="442" t="s">
        <v>610</v>
      </c>
      <c r="C50" s="443" t="s">
        <v>611</v>
      </c>
      <c r="D50" s="444">
        <v>90</v>
      </c>
      <c r="E50" s="445">
        <v>1500</v>
      </c>
      <c r="F50" s="445"/>
      <c r="G50" s="445"/>
      <c r="H50" s="446">
        <f t="shared" si="0"/>
        <v>540</v>
      </c>
      <c r="I50" s="446"/>
      <c r="J50" s="446"/>
      <c r="K50" s="447"/>
      <c r="L50" s="447"/>
      <c r="M50" s="448">
        <v>12</v>
      </c>
      <c r="N50" s="449"/>
    </row>
    <row r="51" spans="2:14" ht="15" hidden="1" customHeight="1">
      <c r="B51" s="442" t="s">
        <v>612</v>
      </c>
      <c r="C51" s="443" t="s">
        <v>613</v>
      </c>
      <c r="D51" s="444">
        <v>84</v>
      </c>
      <c r="E51" s="445">
        <v>1200</v>
      </c>
      <c r="F51" s="445"/>
      <c r="G51" s="445"/>
      <c r="H51" s="446">
        <f t="shared" si="0"/>
        <v>432</v>
      </c>
      <c r="I51" s="446"/>
      <c r="J51" s="446"/>
      <c r="K51" s="447"/>
      <c r="L51" s="447"/>
      <c r="M51" s="448">
        <v>12</v>
      </c>
      <c r="N51" s="449"/>
    </row>
    <row r="52" spans="2:14" ht="15" hidden="1" customHeight="1">
      <c r="B52" s="442" t="s">
        <v>614</v>
      </c>
      <c r="C52" s="443" t="s">
        <v>615</v>
      </c>
      <c r="D52" s="444">
        <v>84</v>
      </c>
      <c r="E52" s="445">
        <v>1200</v>
      </c>
      <c r="F52" s="445"/>
      <c r="G52" s="445"/>
      <c r="H52" s="446">
        <f t="shared" si="0"/>
        <v>432</v>
      </c>
      <c r="I52" s="446"/>
      <c r="J52" s="446"/>
      <c r="K52" s="447"/>
      <c r="L52" s="447"/>
      <c r="M52" s="448">
        <v>12</v>
      </c>
      <c r="N52" s="449"/>
    </row>
    <row r="53" spans="2:14" ht="15" hidden="1" customHeight="1">
      <c r="B53" s="442" t="s">
        <v>616</v>
      </c>
      <c r="C53" s="443" t="s">
        <v>617</v>
      </c>
      <c r="D53" s="444">
        <v>144</v>
      </c>
      <c r="E53" s="445">
        <v>500</v>
      </c>
      <c r="F53" s="445"/>
      <c r="G53" s="445"/>
      <c r="H53" s="446">
        <f t="shared" si="0"/>
        <v>180</v>
      </c>
      <c r="I53" s="446"/>
      <c r="J53" s="446"/>
      <c r="K53" s="447"/>
      <c r="L53" s="447"/>
      <c r="M53" s="448">
        <v>12</v>
      </c>
      <c r="N53" s="449"/>
    </row>
    <row r="54" spans="2:14" ht="15" customHeight="1">
      <c r="B54" s="442" t="s">
        <v>501</v>
      </c>
      <c r="C54" s="443" t="s">
        <v>502</v>
      </c>
      <c r="D54" s="444">
        <v>96</v>
      </c>
      <c r="E54" s="445">
        <v>700</v>
      </c>
      <c r="F54" s="450">
        <f>E54*$F$1</f>
        <v>231</v>
      </c>
      <c r="G54" s="451">
        <f>D54*F54*K54</f>
        <v>110880</v>
      </c>
      <c r="H54" s="450">
        <f t="shared" si="0"/>
        <v>252</v>
      </c>
      <c r="I54" s="450">
        <f>D54*H54*K54</f>
        <v>120960</v>
      </c>
      <c r="J54" s="452">
        <f>H54-F54</f>
        <v>21</v>
      </c>
      <c r="K54" s="453">
        <v>5</v>
      </c>
      <c r="L54" s="454">
        <f>D54*J54*K54</f>
        <v>10080</v>
      </c>
      <c r="M54" s="448">
        <v>12</v>
      </c>
      <c r="N54" s="449"/>
    </row>
    <row r="55" spans="2:14" ht="15" customHeight="1">
      <c r="B55" s="442" t="s">
        <v>503</v>
      </c>
      <c r="C55" s="443" t="s">
        <v>504</v>
      </c>
      <c r="D55" s="444">
        <v>96</v>
      </c>
      <c r="E55" s="445">
        <v>700</v>
      </c>
      <c r="F55" s="450">
        <f>E55*$F$1</f>
        <v>231</v>
      </c>
      <c r="G55" s="451">
        <f>D55*F55*K55</f>
        <v>66528</v>
      </c>
      <c r="H55" s="450">
        <f t="shared" si="0"/>
        <v>252</v>
      </c>
      <c r="I55" s="450">
        <f>D55*H55*K55</f>
        <v>72576</v>
      </c>
      <c r="J55" s="452">
        <f>H55-F55</f>
        <v>21</v>
      </c>
      <c r="K55" s="453">
        <v>3</v>
      </c>
      <c r="L55" s="454">
        <f>D55*J55*K55</f>
        <v>6048</v>
      </c>
      <c r="M55" s="448">
        <v>12</v>
      </c>
      <c r="N55" s="449"/>
    </row>
    <row r="56" spans="2:14" ht="15" customHeight="1">
      <c r="B56" s="442" t="s">
        <v>505</v>
      </c>
      <c r="C56" s="443" t="s">
        <v>506</v>
      </c>
      <c r="D56" s="444">
        <v>96</v>
      </c>
      <c r="E56" s="445">
        <v>700</v>
      </c>
      <c r="F56" s="450">
        <f>E56*$F$1</f>
        <v>231</v>
      </c>
      <c r="G56" s="451">
        <f>D56*F56*K56</f>
        <v>66528</v>
      </c>
      <c r="H56" s="450">
        <f t="shared" si="0"/>
        <v>252</v>
      </c>
      <c r="I56" s="450">
        <f>D56*H56*K56</f>
        <v>72576</v>
      </c>
      <c r="J56" s="452">
        <f>H56-F56</f>
        <v>21</v>
      </c>
      <c r="K56" s="453">
        <v>3</v>
      </c>
      <c r="L56" s="454">
        <f>D56*J56*K56</f>
        <v>6048</v>
      </c>
      <c r="M56" s="448">
        <v>12</v>
      </c>
      <c r="N56" s="449"/>
    </row>
    <row r="57" spans="2:14" ht="15" hidden="1" customHeight="1">
      <c r="B57" s="442" t="s">
        <v>618</v>
      </c>
      <c r="C57" s="443" t="s">
        <v>619</v>
      </c>
      <c r="D57" s="444">
        <v>20</v>
      </c>
      <c r="E57" s="445">
        <v>2000</v>
      </c>
      <c r="F57" s="445"/>
      <c r="G57" s="445"/>
      <c r="H57" s="446">
        <f t="shared" si="0"/>
        <v>720</v>
      </c>
      <c r="I57" s="446"/>
      <c r="J57" s="446"/>
      <c r="K57" s="447"/>
      <c r="L57" s="447"/>
      <c r="M57" s="448">
        <v>12</v>
      </c>
      <c r="N57" s="449"/>
    </row>
    <row r="58" spans="2:14" ht="15" hidden="1" customHeight="1">
      <c r="B58" s="442" t="s">
        <v>620</v>
      </c>
      <c r="C58" s="443" t="s">
        <v>621</v>
      </c>
      <c r="D58" s="444">
        <v>20</v>
      </c>
      <c r="E58" s="445">
        <v>2000</v>
      </c>
      <c r="F58" s="445"/>
      <c r="G58" s="445"/>
      <c r="H58" s="446">
        <f t="shared" si="0"/>
        <v>720</v>
      </c>
      <c r="I58" s="446"/>
      <c r="J58" s="446"/>
      <c r="K58" s="447"/>
      <c r="L58" s="447"/>
      <c r="M58" s="448">
        <v>12</v>
      </c>
      <c r="N58" s="449"/>
    </row>
    <row r="59" spans="2:14" ht="15" hidden="1" customHeight="1">
      <c r="B59" s="442" t="s">
        <v>399</v>
      </c>
      <c r="C59" s="455" t="s">
        <v>622</v>
      </c>
      <c r="D59" s="456">
        <v>12</v>
      </c>
      <c r="E59" s="457">
        <v>3000</v>
      </c>
      <c r="F59" s="457"/>
      <c r="G59" s="457"/>
      <c r="H59" s="446">
        <f t="shared" si="0"/>
        <v>1080</v>
      </c>
      <c r="I59" s="446"/>
      <c r="J59" s="446"/>
      <c r="K59" s="447"/>
      <c r="L59" s="447"/>
      <c r="M59" s="448">
        <v>12</v>
      </c>
      <c r="N59" s="449"/>
    </row>
    <row r="60" spans="2:14" ht="15" customHeight="1">
      <c r="B60" s="442" t="s">
        <v>507</v>
      </c>
      <c r="C60" s="443" t="s">
        <v>623</v>
      </c>
      <c r="D60" s="444">
        <v>20</v>
      </c>
      <c r="E60" s="445">
        <v>2000</v>
      </c>
      <c r="F60" s="450">
        <f>E60*$F$1</f>
        <v>660</v>
      </c>
      <c r="G60" s="451">
        <f>D60*F60*K60</f>
        <v>132000</v>
      </c>
      <c r="H60" s="450">
        <f t="shared" si="0"/>
        <v>720</v>
      </c>
      <c r="I60" s="450">
        <f>D60*H60*K60</f>
        <v>144000</v>
      </c>
      <c r="J60" s="452">
        <f>H60-F60</f>
        <v>60</v>
      </c>
      <c r="K60" s="453">
        <v>10</v>
      </c>
      <c r="L60" s="454">
        <f>D60*J60*K60</f>
        <v>12000</v>
      </c>
      <c r="M60" s="448">
        <v>12</v>
      </c>
      <c r="N60" s="449"/>
    </row>
    <row r="61" spans="2:14" ht="15" customHeight="1">
      <c r="B61" s="442" t="s">
        <v>509</v>
      </c>
      <c r="C61" s="443" t="s">
        <v>510</v>
      </c>
      <c r="D61" s="444">
        <v>48</v>
      </c>
      <c r="E61" s="445">
        <v>700</v>
      </c>
      <c r="F61" s="450">
        <f>E61*$F$1</f>
        <v>231</v>
      </c>
      <c r="G61" s="451">
        <f>D61*F61*K61</f>
        <v>33264</v>
      </c>
      <c r="H61" s="450">
        <f t="shared" si="0"/>
        <v>252</v>
      </c>
      <c r="I61" s="450">
        <f>D61*H61*K61</f>
        <v>36288</v>
      </c>
      <c r="J61" s="452">
        <f>H61-F61</f>
        <v>21</v>
      </c>
      <c r="K61" s="453">
        <v>3</v>
      </c>
      <c r="L61" s="454">
        <f>D61*J61*K61</f>
        <v>3024</v>
      </c>
      <c r="M61" s="448">
        <v>12</v>
      </c>
      <c r="N61" s="449"/>
    </row>
    <row r="62" spans="2:14" ht="15" customHeight="1">
      <c r="B62" s="442" t="s">
        <v>511</v>
      </c>
      <c r="C62" s="443" t="s">
        <v>624</v>
      </c>
      <c r="D62" s="444">
        <v>48</v>
      </c>
      <c r="E62" s="445">
        <v>700</v>
      </c>
      <c r="F62" s="450">
        <f>E62*$F$1</f>
        <v>231</v>
      </c>
      <c r="G62" s="451">
        <f>D62*F62*K62</f>
        <v>33264</v>
      </c>
      <c r="H62" s="450">
        <f t="shared" si="0"/>
        <v>252</v>
      </c>
      <c r="I62" s="450">
        <f>D62*H62*K62</f>
        <v>36288</v>
      </c>
      <c r="J62" s="452">
        <f>H62-F62</f>
        <v>21</v>
      </c>
      <c r="K62" s="453">
        <v>3</v>
      </c>
      <c r="L62" s="454">
        <f>D62*J62*K62</f>
        <v>3024</v>
      </c>
      <c r="M62" s="448">
        <v>12</v>
      </c>
      <c r="N62" s="449"/>
    </row>
    <row r="63" spans="2:14" ht="15" customHeight="1">
      <c r="B63" s="442" t="s">
        <v>513</v>
      </c>
      <c r="C63" s="443" t="s">
        <v>514</v>
      </c>
      <c r="D63" s="444">
        <v>96</v>
      </c>
      <c r="E63" s="445">
        <v>700</v>
      </c>
      <c r="F63" s="450">
        <f>E63*$F$1</f>
        <v>231</v>
      </c>
      <c r="G63" s="451">
        <f>D63*F63*K63</f>
        <v>66528</v>
      </c>
      <c r="H63" s="450">
        <f t="shared" si="0"/>
        <v>252</v>
      </c>
      <c r="I63" s="450">
        <f>D63*H63*K63</f>
        <v>72576</v>
      </c>
      <c r="J63" s="452">
        <f>H63-F63</f>
        <v>21</v>
      </c>
      <c r="K63" s="453">
        <v>3</v>
      </c>
      <c r="L63" s="454">
        <f>D63*J63*K63</f>
        <v>6048</v>
      </c>
      <c r="M63" s="448">
        <v>12</v>
      </c>
      <c r="N63" s="449"/>
    </row>
    <row r="64" spans="2:14" ht="15" hidden="1" customHeight="1">
      <c r="B64" s="442" t="s">
        <v>401</v>
      </c>
      <c r="C64" s="443" t="s">
        <v>402</v>
      </c>
      <c r="D64" s="444">
        <v>20</v>
      </c>
      <c r="E64" s="445">
        <v>2000</v>
      </c>
      <c r="F64" s="445"/>
      <c r="G64" s="445"/>
      <c r="H64" s="446">
        <f t="shared" si="0"/>
        <v>720</v>
      </c>
      <c r="I64" s="446"/>
      <c r="J64" s="446"/>
      <c r="K64" s="447"/>
      <c r="L64" s="447"/>
      <c r="M64" s="448">
        <v>12</v>
      </c>
      <c r="N64" s="449"/>
    </row>
    <row r="65" spans="2:14" ht="15" hidden="1" customHeight="1">
      <c r="B65" s="442" t="s">
        <v>625</v>
      </c>
      <c r="C65" s="443" t="s">
        <v>626</v>
      </c>
      <c r="D65" s="444">
        <v>32</v>
      </c>
      <c r="E65" s="445">
        <v>3500</v>
      </c>
      <c r="F65" s="445"/>
      <c r="G65" s="445"/>
      <c r="H65" s="446">
        <f t="shared" si="0"/>
        <v>1260</v>
      </c>
      <c r="I65" s="446"/>
      <c r="J65" s="446"/>
      <c r="K65" s="447"/>
      <c r="L65" s="447"/>
      <c r="M65" s="448">
        <v>18</v>
      </c>
      <c r="N65" s="449"/>
    </row>
    <row r="66" spans="2:14" ht="15" hidden="1" customHeight="1">
      <c r="B66" s="442" t="s">
        <v>627</v>
      </c>
      <c r="C66" s="443" t="s">
        <v>628</v>
      </c>
      <c r="D66" s="444">
        <v>32</v>
      </c>
      <c r="E66" s="445">
        <v>3500</v>
      </c>
      <c r="F66" s="445"/>
      <c r="G66" s="445"/>
      <c r="H66" s="446">
        <f t="shared" si="0"/>
        <v>1260</v>
      </c>
      <c r="I66" s="446"/>
      <c r="J66" s="446"/>
      <c r="K66" s="447"/>
      <c r="L66" s="447"/>
      <c r="M66" s="448">
        <v>18</v>
      </c>
      <c r="N66" s="449"/>
    </row>
    <row r="67" spans="2:14" ht="15" hidden="1" customHeight="1">
      <c r="B67" s="442" t="s">
        <v>629</v>
      </c>
      <c r="C67" s="443" t="s">
        <v>630</v>
      </c>
      <c r="D67" s="444">
        <v>32</v>
      </c>
      <c r="E67" s="445">
        <v>3500</v>
      </c>
      <c r="F67" s="445"/>
      <c r="G67" s="445"/>
      <c r="H67" s="446">
        <f t="shared" si="0"/>
        <v>1260</v>
      </c>
      <c r="I67" s="446"/>
      <c r="J67" s="446"/>
      <c r="K67" s="447"/>
      <c r="L67" s="447"/>
      <c r="M67" s="448">
        <v>18</v>
      </c>
      <c r="N67" s="449"/>
    </row>
    <row r="68" spans="2:14" ht="15" hidden="1" customHeight="1">
      <c r="B68" s="442" t="s">
        <v>403</v>
      </c>
      <c r="C68" s="443" t="s">
        <v>404</v>
      </c>
      <c r="D68" s="444">
        <v>8</v>
      </c>
      <c r="E68" s="445">
        <v>5000</v>
      </c>
      <c r="F68" s="445"/>
      <c r="G68" s="445"/>
      <c r="H68" s="446">
        <f t="shared" si="0"/>
        <v>1800</v>
      </c>
      <c r="I68" s="446"/>
      <c r="J68" s="446"/>
      <c r="K68" s="447"/>
      <c r="L68" s="447"/>
      <c r="M68" s="448">
        <v>12</v>
      </c>
      <c r="N68" s="449"/>
    </row>
    <row r="69" spans="2:14" ht="15" hidden="1" customHeight="1">
      <c r="B69" s="442" t="s">
        <v>405</v>
      </c>
      <c r="C69" s="443" t="s">
        <v>406</v>
      </c>
      <c r="D69" s="444">
        <v>20</v>
      </c>
      <c r="E69" s="445">
        <v>2000</v>
      </c>
      <c r="F69" s="445"/>
      <c r="G69" s="445"/>
      <c r="H69" s="446">
        <f t="shared" ref="H69:H132" si="1">E69*$H$1</f>
        <v>720</v>
      </c>
      <c r="I69" s="446"/>
      <c r="J69" s="446"/>
      <c r="K69" s="447"/>
      <c r="L69" s="447"/>
      <c r="M69" s="448">
        <v>12</v>
      </c>
      <c r="N69" s="449"/>
    </row>
    <row r="70" spans="2:14" ht="15" hidden="1" customHeight="1">
      <c r="B70" s="442" t="s">
        <v>407</v>
      </c>
      <c r="C70" s="443" t="s">
        <v>631</v>
      </c>
      <c r="D70" s="444">
        <v>8</v>
      </c>
      <c r="E70" s="445">
        <v>5000</v>
      </c>
      <c r="F70" s="445"/>
      <c r="G70" s="445"/>
      <c r="H70" s="446">
        <f t="shared" si="1"/>
        <v>1800</v>
      </c>
      <c r="I70" s="446"/>
      <c r="J70" s="446"/>
      <c r="K70" s="447"/>
      <c r="L70" s="447"/>
      <c r="M70" s="448">
        <v>12</v>
      </c>
      <c r="N70" s="449"/>
    </row>
    <row r="71" spans="2:14" ht="15" hidden="1" customHeight="1">
      <c r="B71" s="442" t="s">
        <v>409</v>
      </c>
      <c r="C71" s="443" t="s">
        <v>410</v>
      </c>
      <c r="D71" s="444">
        <v>32</v>
      </c>
      <c r="E71" s="445">
        <v>1000</v>
      </c>
      <c r="F71" s="445"/>
      <c r="G71" s="445"/>
      <c r="H71" s="446">
        <f t="shared" si="1"/>
        <v>360</v>
      </c>
      <c r="I71" s="446"/>
      <c r="J71" s="446"/>
      <c r="K71" s="447"/>
      <c r="L71" s="447"/>
      <c r="M71" s="448">
        <v>12</v>
      </c>
      <c r="N71" s="449"/>
    </row>
    <row r="72" spans="2:14" ht="15" hidden="1" customHeight="1">
      <c r="B72" s="442" t="s">
        <v>411</v>
      </c>
      <c r="C72" s="443" t="s">
        <v>412</v>
      </c>
      <c r="D72" s="444">
        <v>32</v>
      </c>
      <c r="E72" s="445">
        <v>1000</v>
      </c>
      <c r="F72" s="445"/>
      <c r="G72" s="445"/>
      <c r="H72" s="446">
        <f t="shared" si="1"/>
        <v>360</v>
      </c>
      <c r="I72" s="446"/>
      <c r="J72" s="446"/>
      <c r="K72" s="447"/>
      <c r="L72" s="447"/>
      <c r="M72" s="448">
        <v>12</v>
      </c>
      <c r="N72" s="449"/>
    </row>
    <row r="73" spans="2:14" ht="15" hidden="1" customHeight="1">
      <c r="B73" s="442" t="s">
        <v>413</v>
      </c>
      <c r="C73" s="443" t="s">
        <v>414</v>
      </c>
      <c r="D73" s="444">
        <v>32</v>
      </c>
      <c r="E73" s="445">
        <v>1000</v>
      </c>
      <c r="F73" s="445"/>
      <c r="G73" s="445"/>
      <c r="H73" s="446">
        <f t="shared" si="1"/>
        <v>360</v>
      </c>
      <c r="I73" s="446"/>
      <c r="J73" s="446"/>
      <c r="K73" s="447"/>
      <c r="L73" s="447"/>
      <c r="M73" s="448">
        <v>12</v>
      </c>
      <c r="N73" s="449"/>
    </row>
    <row r="74" spans="2:14" ht="15" hidden="1" customHeight="1">
      <c r="B74" s="442" t="s">
        <v>415</v>
      </c>
      <c r="C74" s="443" t="s">
        <v>416</v>
      </c>
      <c r="D74" s="444">
        <v>20</v>
      </c>
      <c r="E74" s="445">
        <v>2000</v>
      </c>
      <c r="F74" s="445"/>
      <c r="G74" s="445"/>
      <c r="H74" s="446">
        <f t="shared" si="1"/>
        <v>720</v>
      </c>
      <c r="I74" s="446"/>
      <c r="J74" s="446"/>
      <c r="K74" s="447"/>
      <c r="L74" s="447"/>
      <c r="M74" s="448">
        <v>12</v>
      </c>
      <c r="N74" s="449"/>
    </row>
    <row r="75" spans="2:14" ht="15" hidden="1" customHeight="1">
      <c r="B75" s="442" t="s">
        <v>417</v>
      </c>
      <c r="C75" s="443" t="s">
        <v>418</v>
      </c>
      <c r="D75" s="444">
        <v>32</v>
      </c>
      <c r="E75" s="445">
        <v>1000</v>
      </c>
      <c r="F75" s="445"/>
      <c r="G75" s="445"/>
      <c r="H75" s="446">
        <f t="shared" si="1"/>
        <v>360</v>
      </c>
      <c r="I75" s="446"/>
      <c r="J75" s="446"/>
      <c r="K75" s="447"/>
      <c r="L75" s="447"/>
      <c r="M75" s="448">
        <v>12</v>
      </c>
      <c r="N75" s="449"/>
    </row>
    <row r="76" spans="2:14" ht="15" hidden="1" customHeight="1">
      <c r="B76" s="442" t="s">
        <v>632</v>
      </c>
      <c r="C76" s="443" t="s">
        <v>633</v>
      </c>
      <c r="D76" s="444">
        <v>12</v>
      </c>
      <c r="E76" s="445">
        <v>3600</v>
      </c>
      <c r="F76" s="445"/>
      <c r="G76" s="445"/>
      <c r="H76" s="446">
        <f t="shared" si="1"/>
        <v>1296</v>
      </c>
      <c r="I76" s="446"/>
      <c r="J76" s="446"/>
      <c r="K76" s="447"/>
      <c r="L76" s="447"/>
      <c r="M76" s="448">
        <v>12</v>
      </c>
      <c r="N76" s="449"/>
    </row>
    <row r="77" spans="2:14" ht="15" hidden="1" customHeight="1">
      <c r="B77" s="442" t="s">
        <v>634</v>
      </c>
      <c r="C77" s="443" t="s">
        <v>635</v>
      </c>
      <c r="D77" s="444">
        <v>15</v>
      </c>
      <c r="E77" s="445">
        <v>1500</v>
      </c>
      <c r="F77" s="445"/>
      <c r="G77" s="445"/>
      <c r="H77" s="446">
        <f t="shared" si="1"/>
        <v>540</v>
      </c>
      <c r="I77" s="446"/>
      <c r="J77" s="446"/>
      <c r="K77" s="447"/>
      <c r="L77" s="447"/>
      <c r="M77" s="448">
        <v>6</v>
      </c>
      <c r="N77" s="449"/>
    </row>
    <row r="78" spans="2:14" ht="15" hidden="1" customHeight="1">
      <c r="B78" s="442" t="s">
        <v>636</v>
      </c>
      <c r="C78" s="443" t="s">
        <v>637</v>
      </c>
      <c r="D78" s="444">
        <v>20</v>
      </c>
      <c r="E78" s="445">
        <v>1500</v>
      </c>
      <c r="F78" s="445"/>
      <c r="G78" s="445"/>
      <c r="H78" s="446">
        <f t="shared" si="1"/>
        <v>540</v>
      </c>
      <c r="I78" s="446"/>
      <c r="J78" s="446"/>
      <c r="K78" s="447"/>
      <c r="L78" s="447"/>
      <c r="M78" s="448">
        <v>5</v>
      </c>
      <c r="N78" s="449"/>
    </row>
    <row r="79" spans="2:14" ht="15" hidden="1" customHeight="1">
      <c r="B79" s="442" t="s">
        <v>638</v>
      </c>
      <c r="C79" s="443" t="s">
        <v>639</v>
      </c>
      <c r="D79" s="444">
        <v>20</v>
      </c>
      <c r="E79" s="445">
        <v>1500</v>
      </c>
      <c r="F79" s="445"/>
      <c r="G79" s="445"/>
      <c r="H79" s="446">
        <f t="shared" si="1"/>
        <v>540</v>
      </c>
      <c r="I79" s="446"/>
      <c r="J79" s="446"/>
      <c r="K79" s="447"/>
      <c r="L79" s="447"/>
      <c r="M79" s="448">
        <v>5</v>
      </c>
      <c r="N79" s="449"/>
    </row>
    <row r="80" spans="2:14" ht="15" hidden="1" customHeight="1">
      <c r="B80" s="442" t="s">
        <v>640</v>
      </c>
      <c r="C80" s="443" t="s">
        <v>641</v>
      </c>
      <c r="D80" s="444">
        <v>15</v>
      </c>
      <c r="E80" s="445">
        <v>1500</v>
      </c>
      <c r="F80" s="445"/>
      <c r="G80" s="445"/>
      <c r="H80" s="446">
        <f t="shared" si="1"/>
        <v>540</v>
      </c>
      <c r="I80" s="446"/>
      <c r="J80" s="446"/>
      <c r="K80" s="447"/>
      <c r="L80" s="447"/>
      <c r="M80" s="448">
        <v>5</v>
      </c>
      <c r="N80" s="449"/>
    </row>
    <row r="81" spans="2:14" ht="15" hidden="1" customHeight="1">
      <c r="B81" s="442" t="s">
        <v>642</v>
      </c>
      <c r="C81" s="443" t="s">
        <v>643</v>
      </c>
      <c r="D81" s="444">
        <v>20</v>
      </c>
      <c r="E81" s="445">
        <v>1500</v>
      </c>
      <c r="F81" s="445"/>
      <c r="G81" s="445"/>
      <c r="H81" s="446">
        <f t="shared" si="1"/>
        <v>540</v>
      </c>
      <c r="I81" s="446"/>
      <c r="J81" s="446"/>
      <c r="K81" s="447"/>
      <c r="L81" s="447"/>
      <c r="M81" s="448">
        <v>5</v>
      </c>
      <c r="N81" s="449"/>
    </row>
    <row r="82" spans="2:14" ht="15" hidden="1" customHeight="1">
      <c r="B82" s="442" t="s">
        <v>644</v>
      </c>
      <c r="C82" s="443" t="s">
        <v>645</v>
      </c>
      <c r="D82" s="444">
        <v>16</v>
      </c>
      <c r="E82" s="445">
        <v>1200</v>
      </c>
      <c r="F82" s="445"/>
      <c r="G82" s="445"/>
      <c r="H82" s="446">
        <f t="shared" si="1"/>
        <v>432</v>
      </c>
      <c r="I82" s="446"/>
      <c r="J82" s="446"/>
      <c r="K82" s="447"/>
      <c r="L82" s="447"/>
      <c r="M82" s="448">
        <v>5</v>
      </c>
      <c r="N82" s="449"/>
    </row>
    <row r="83" spans="2:14" ht="15" hidden="1" customHeight="1">
      <c r="B83" s="442" t="s">
        <v>646</v>
      </c>
      <c r="C83" s="443" t="s">
        <v>647</v>
      </c>
      <c r="D83" s="444">
        <v>20</v>
      </c>
      <c r="E83" s="445">
        <v>1500</v>
      </c>
      <c r="F83" s="445"/>
      <c r="G83" s="445"/>
      <c r="H83" s="446">
        <f t="shared" si="1"/>
        <v>540</v>
      </c>
      <c r="I83" s="446"/>
      <c r="J83" s="446"/>
      <c r="K83" s="447"/>
      <c r="L83" s="447"/>
      <c r="M83" s="448">
        <v>6</v>
      </c>
      <c r="N83" s="449"/>
    </row>
    <row r="84" spans="2:14" ht="15" hidden="1" customHeight="1">
      <c r="B84" s="442" t="s">
        <v>648</v>
      </c>
      <c r="C84" s="443" t="s">
        <v>649</v>
      </c>
      <c r="D84" s="444">
        <v>16</v>
      </c>
      <c r="E84" s="445">
        <v>1500</v>
      </c>
      <c r="F84" s="445"/>
      <c r="G84" s="445"/>
      <c r="H84" s="446">
        <f t="shared" si="1"/>
        <v>540</v>
      </c>
      <c r="I84" s="446"/>
      <c r="J84" s="446"/>
      <c r="K84" s="447"/>
      <c r="L84" s="447"/>
      <c r="M84" s="448">
        <v>5</v>
      </c>
      <c r="N84" s="449"/>
    </row>
    <row r="85" spans="2:14" ht="15" hidden="1" customHeight="1">
      <c r="B85" s="442" t="s">
        <v>650</v>
      </c>
      <c r="C85" s="443" t="s">
        <v>651</v>
      </c>
      <c r="D85" s="444">
        <v>16</v>
      </c>
      <c r="E85" s="445">
        <v>1500</v>
      </c>
      <c r="F85" s="445"/>
      <c r="G85" s="445"/>
      <c r="H85" s="446">
        <f t="shared" si="1"/>
        <v>540</v>
      </c>
      <c r="I85" s="446"/>
      <c r="J85" s="446"/>
      <c r="K85" s="447"/>
      <c r="L85" s="447"/>
      <c r="M85" s="448">
        <v>5</v>
      </c>
      <c r="N85" s="449"/>
    </row>
    <row r="86" spans="2:14" ht="15" hidden="1" customHeight="1">
      <c r="B86" s="442" t="s">
        <v>652</v>
      </c>
      <c r="C86" s="443" t="s">
        <v>653</v>
      </c>
      <c r="D86" s="444">
        <v>16</v>
      </c>
      <c r="E86" s="445">
        <v>1500</v>
      </c>
      <c r="F86" s="445"/>
      <c r="G86" s="445"/>
      <c r="H86" s="446">
        <f t="shared" si="1"/>
        <v>540</v>
      </c>
      <c r="I86" s="446"/>
      <c r="J86" s="446"/>
      <c r="K86" s="447"/>
      <c r="L86" s="447"/>
      <c r="M86" s="448">
        <v>5</v>
      </c>
      <c r="N86" s="449"/>
    </row>
    <row r="87" spans="2:14" ht="15" hidden="1" customHeight="1">
      <c r="B87" s="442" t="s">
        <v>654</v>
      </c>
      <c r="C87" s="443" t="s">
        <v>655</v>
      </c>
      <c r="D87" s="444">
        <v>16</v>
      </c>
      <c r="E87" s="445">
        <v>1500</v>
      </c>
      <c r="F87" s="445"/>
      <c r="G87" s="445"/>
      <c r="H87" s="446">
        <f t="shared" si="1"/>
        <v>540</v>
      </c>
      <c r="I87" s="446"/>
      <c r="J87" s="446"/>
      <c r="K87" s="447"/>
      <c r="L87" s="447"/>
      <c r="M87" s="448">
        <v>6</v>
      </c>
      <c r="N87" s="449"/>
    </row>
    <row r="88" spans="2:14" ht="15" hidden="1" customHeight="1">
      <c r="B88" s="442" t="s">
        <v>656</v>
      </c>
      <c r="C88" s="443" t="s">
        <v>657</v>
      </c>
      <c r="D88" s="444">
        <v>16</v>
      </c>
      <c r="E88" s="445">
        <v>1500</v>
      </c>
      <c r="F88" s="445"/>
      <c r="G88" s="445"/>
      <c r="H88" s="446">
        <f t="shared" si="1"/>
        <v>540</v>
      </c>
      <c r="I88" s="446"/>
      <c r="J88" s="446"/>
      <c r="K88" s="447"/>
      <c r="L88" s="447"/>
      <c r="M88" s="448">
        <v>6</v>
      </c>
      <c r="N88" s="449"/>
    </row>
    <row r="89" spans="2:14" ht="15" customHeight="1">
      <c r="B89" s="442" t="s">
        <v>515</v>
      </c>
      <c r="C89" s="443" t="s">
        <v>516</v>
      </c>
      <c r="D89" s="444">
        <v>16</v>
      </c>
      <c r="E89" s="445">
        <v>1500</v>
      </c>
      <c r="F89" s="450">
        <f>E89*$F$1</f>
        <v>495</v>
      </c>
      <c r="G89" s="451">
        <f>D89*F89*K89</f>
        <v>79200</v>
      </c>
      <c r="H89" s="450">
        <f t="shared" si="1"/>
        <v>540</v>
      </c>
      <c r="I89" s="450">
        <f>D89*H89*K89</f>
        <v>86400</v>
      </c>
      <c r="J89" s="452">
        <f>H89-F89</f>
        <v>45</v>
      </c>
      <c r="K89" s="453">
        <v>10</v>
      </c>
      <c r="L89" s="454">
        <f>D89*J89*K89</f>
        <v>7200</v>
      </c>
      <c r="M89" s="448">
        <v>5</v>
      </c>
      <c r="N89" s="449"/>
    </row>
    <row r="90" spans="2:14" ht="15" hidden="1" customHeight="1">
      <c r="B90" s="442" t="s">
        <v>419</v>
      </c>
      <c r="C90" s="443" t="s">
        <v>658</v>
      </c>
      <c r="D90" s="444">
        <v>15</v>
      </c>
      <c r="E90" s="445">
        <v>2000</v>
      </c>
      <c r="F90" s="445"/>
      <c r="G90" s="445"/>
      <c r="H90" s="446">
        <f t="shared" si="1"/>
        <v>720</v>
      </c>
      <c r="I90" s="446"/>
      <c r="J90" s="446"/>
      <c r="K90" s="447"/>
      <c r="L90" s="447"/>
      <c r="M90" s="448">
        <v>12</v>
      </c>
      <c r="N90" s="449"/>
    </row>
    <row r="91" spans="2:14" ht="15" hidden="1" customHeight="1">
      <c r="B91" s="442" t="s">
        <v>421</v>
      </c>
      <c r="C91" s="443" t="s">
        <v>659</v>
      </c>
      <c r="D91" s="444">
        <v>15</v>
      </c>
      <c r="E91" s="445">
        <v>2000</v>
      </c>
      <c r="F91" s="445"/>
      <c r="G91" s="445"/>
      <c r="H91" s="446">
        <f t="shared" si="1"/>
        <v>720</v>
      </c>
      <c r="I91" s="446"/>
      <c r="J91" s="446"/>
      <c r="K91" s="447"/>
      <c r="L91" s="447"/>
      <c r="M91" s="448">
        <v>12</v>
      </c>
      <c r="N91" s="449"/>
    </row>
    <row r="92" spans="2:14" ht="15" hidden="1" customHeight="1">
      <c r="B92" s="442" t="s">
        <v>423</v>
      </c>
      <c r="C92" s="443" t="s">
        <v>424</v>
      </c>
      <c r="D92" s="444">
        <v>24</v>
      </c>
      <c r="E92" s="445">
        <v>1200</v>
      </c>
      <c r="F92" s="445"/>
      <c r="G92" s="445"/>
      <c r="H92" s="446">
        <f t="shared" si="1"/>
        <v>432</v>
      </c>
      <c r="I92" s="446"/>
      <c r="J92" s="446"/>
      <c r="K92" s="447"/>
      <c r="L92" s="447"/>
      <c r="M92" s="448">
        <v>12</v>
      </c>
      <c r="N92" s="449"/>
    </row>
    <row r="93" spans="2:14" ht="15" hidden="1" customHeight="1">
      <c r="B93" s="442" t="s">
        <v>425</v>
      </c>
      <c r="C93" s="443" t="s">
        <v>426</v>
      </c>
      <c r="D93" s="444">
        <v>12</v>
      </c>
      <c r="E93" s="445">
        <v>3600</v>
      </c>
      <c r="F93" s="445"/>
      <c r="G93" s="445"/>
      <c r="H93" s="446">
        <f t="shared" si="1"/>
        <v>1296</v>
      </c>
      <c r="I93" s="446"/>
      <c r="J93" s="446"/>
      <c r="K93" s="447"/>
      <c r="L93" s="447"/>
      <c r="M93" s="448">
        <v>12</v>
      </c>
      <c r="N93" s="449"/>
    </row>
    <row r="94" spans="2:14" ht="15" hidden="1" customHeight="1">
      <c r="B94" s="442" t="s">
        <v>660</v>
      </c>
      <c r="C94" s="443" t="s">
        <v>661</v>
      </c>
      <c r="D94" s="444">
        <v>72</v>
      </c>
      <c r="E94" s="445">
        <v>600</v>
      </c>
      <c r="F94" s="445"/>
      <c r="G94" s="445"/>
      <c r="H94" s="446">
        <f t="shared" si="1"/>
        <v>216</v>
      </c>
      <c r="I94" s="446"/>
      <c r="J94" s="446"/>
      <c r="K94" s="447"/>
      <c r="L94" s="447"/>
      <c r="M94" s="448">
        <v>12</v>
      </c>
      <c r="N94" s="449"/>
    </row>
    <row r="95" spans="2:14" ht="15" hidden="1" customHeight="1">
      <c r="B95" s="442" t="s">
        <v>517</v>
      </c>
      <c r="C95" s="443" t="s">
        <v>662</v>
      </c>
      <c r="D95" s="444">
        <v>32</v>
      </c>
      <c r="E95" s="445">
        <v>1000</v>
      </c>
      <c r="F95" s="445"/>
      <c r="G95" s="445"/>
      <c r="H95" s="446">
        <f t="shared" si="1"/>
        <v>360</v>
      </c>
      <c r="I95" s="446"/>
      <c r="J95" s="446"/>
      <c r="K95" s="447"/>
      <c r="L95" s="447"/>
      <c r="M95" s="448">
        <v>12</v>
      </c>
      <c r="N95" s="449"/>
    </row>
    <row r="96" spans="2:14" ht="15" hidden="1" customHeight="1">
      <c r="B96" s="442" t="s">
        <v>663</v>
      </c>
      <c r="C96" s="443" t="s">
        <v>664</v>
      </c>
      <c r="D96" s="444">
        <v>48</v>
      </c>
      <c r="E96" s="445">
        <v>1000</v>
      </c>
      <c r="F96" s="445"/>
      <c r="G96" s="445"/>
      <c r="H96" s="446">
        <f t="shared" si="1"/>
        <v>360</v>
      </c>
      <c r="I96" s="446"/>
      <c r="J96" s="446"/>
      <c r="K96" s="447"/>
      <c r="L96" s="447"/>
      <c r="M96" s="448">
        <v>12</v>
      </c>
      <c r="N96" s="449"/>
    </row>
    <row r="97" spans="2:14" ht="15" hidden="1" customHeight="1">
      <c r="B97" s="442" t="s">
        <v>427</v>
      </c>
      <c r="C97" s="443" t="s">
        <v>665</v>
      </c>
      <c r="D97" s="444">
        <v>32</v>
      </c>
      <c r="E97" s="445">
        <v>1000</v>
      </c>
      <c r="F97" s="445"/>
      <c r="G97" s="445"/>
      <c r="H97" s="446">
        <f t="shared" si="1"/>
        <v>360</v>
      </c>
      <c r="I97" s="446"/>
      <c r="J97" s="446"/>
      <c r="K97" s="447"/>
      <c r="L97" s="447"/>
      <c r="M97" s="448">
        <v>12</v>
      </c>
      <c r="N97" s="449"/>
    </row>
    <row r="98" spans="2:14" ht="15" hidden="1" customHeight="1">
      <c r="B98" s="442" t="s">
        <v>666</v>
      </c>
      <c r="C98" s="443" t="s">
        <v>667</v>
      </c>
      <c r="D98" s="444">
        <v>12</v>
      </c>
      <c r="E98" s="445">
        <v>3000</v>
      </c>
      <c r="F98" s="445"/>
      <c r="G98" s="445"/>
      <c r="H98" s="446">
        <f t="shared" si="1"/>
        <v>1080</v>
      </c>
      <c r="I98" s="446"/>
      <c r="J98" s="446"/>
      <c r="K98" s="447"/>
      <c r="L98" s="447"/>
      <c r="M98" s="448">
        <v>5</v>
      </c>
      <c r="N98" s="449"/>
    </row>
    <row r="99" spans="2:14" ht="15" hidden="1" customHeight="1">
      <c r="B99" s="442" t="s">
        <v>668</v>
      </c>
      <c r="C99" s="443" t="s">
        <v>669</v>
      </c>
      <c r="D99" s="444">
        <v>12</v>
      </c>
      <c r="E99" s="445">
        <v>4000</v>
      </c>
      <c r="F99" s="445"/>
      <c r="G99" s="445"/>
      <c r="H99" s="446">
        <f t="shared" si="1"/>
        <v>1440</v>
      </c>
      <c r="I99" s="446"/>
      <c r="J99" s="446"/>
      <c r="K99" s="447"/>
      <c r="L99" s="447"/>
      <c r="M99" s="448">
        <v>9</v>
      </c>
      <c r="N99" s="449"/>
    </row>
    <row r="100" spans="2:14" ht="15" hidden="1" customHeight="1">
      <c r="B100" s="442" t="s">
        <v>429</v>
      </c>
      <c r="C100" s="443" t="s">
        <v>430</v>
      </c>
      <c r="D100" s="444">
        <v>12</v>
      </c>
      <c r="E100" s="445">
        <v>3600</v>
      </c>
      <c r="F100" s="445"/>
      <c r="G100" s="445"/>
      <c r="H100" s="446">
        <f t="shared" si="1"/>
        <v>1296</v>
      </c>
      <c r="I100" s="446"/>
      <c r="J100" s="446"/>
      <c r="K100" s="447"/>
      <c r="L100" s="447"/>
      <c r="M100" s="448">
        <v>12</v>
      </c>
      <c r="N100" s="449"/>
    </row>
    <row r="101" spans="2:14" ht="15" hidden="1" customHeight="1">
      <c r="B101" s="442" t="s">
        <v>670</v>
      </c>
      <c r="C101" s="443" t="s">
        <v>671</v>
      </c>
      <c r="D101" s="444">
        <v>12</v>
      </c>
      <c r="E101" s="445">
        <v>4000</v>
      </c>
      <c r="F101" s="445"/>
      <c r="G101" s="445"/>
      <c r="H101" s="446">
        <f t="shared" si="1"/>
        <v>1440</v>
      </c>
      <c r="I101" s="446"/>
      <c r="J101" s="446"/>
      <c r="K101" s="447"/>
      <c r="L101" s="447"/>
      <c r="M101" s="448">
        <v>9</v>
      </c>
      <c r="N101" s="449"/>
    </row>
    <row r="102" spans="2:14" ht="15" hidden="1" customHeight="1">
      <c r="B102" s="442" t="s">
        <v>672</v>
      </c>
      <c r="C102" s="443" t="s">
        <v>673</v>
      </c>
      <c r="D102" s="444">
        <v>48</v>
      </c>
      <c r="E102" s="445">
        <v>1000</v>
      </c>
      <c r="F102" s="445"/>
      <c r="G102" s="445"/>
      <c r="H102" s="446">
        <f t="shared" si="1"/>
        <v>360</v>
      </c>
      <c r="I102" s="446"/>
      <c r="J102" s="446"/>
      <c r="K102" s="447"/>
      <c r="L102" s="447"/>
      <c r="M102" s="448">
        <v>12</v>
      </c>
      <c r="N102" s="449"/>
    </row>
    <row r="103" spans="2:14" ht="15" hidden="1" customHeight="1">
      <c r="B103" s="442" t="s">
        <v>674</v>
      </c>
      <c r="C103" s="443" t="s">
        <v>675</v>
      </c>
      <c r="D103" s="444">
        <v>72</v>
      </c>
      <c r="E103" s="445">
        <v>1000</v>
      </c>
      <c r="F103" s="445"/>
      <c r="G103" s="445"/>
      <c r="H103" s="446">
        <f t="shared" si="1"/>
        <v>360</v>
      </c>
      <c r="I103" s="446"/>
      <c r="J103" s="446"/>
      <c r="K103" s="447"/>
      <c r="L103" s="447"/>
      <c r="M103" s="448">
        <v>6</v>
      </c>
      <c r="N103" s="449"/>
    </row>
    <row r="104" spans="2:14" ht="15" hidden="1" customHeight="1">
      <c r="B104" s="442" t="s">
        <v>431</v>
      </c>
      <c r="C104" s="443" t="s">
        <v>432</v>
      </c>
      <c r="D104" s="444">
        <v>12</v>
      </c>
      <c r="E104" s="445">
        <v>2500</v>
      </c>
      <c r="F104" s="445"/>
      <c r="G104" s="445"/>
      <c r="H104" s="446">
        <f t="shared" si="1"/>
        <v>900</v>
      </c>
      <c r="I104" s="446"/>
      <c r="J104" s="446"/>
      <c r="K104" s="447"/>
      <c r="L104" s="447"/>
      <c r="M104" s="448">
        <v>12</v>
      </c>
      <c r="N104" s="449"/>
    </row>
    <row r="105" spans="2:14" ht="15" hidden="1" customHeight="1">
      <c r="B105" s="442" t="s">
        <v>676</v>
      </c>
      <c r="C105" s="443" t="s">
        <v>677</v>
      </c>
      <c r="D105" s="444">
        <v>35</v>
      </c>
      <c r="E105" s="445">
        <v>1000</v>
      </c>
      <c r="F105" s="445"/>
      <c r="G105" s="445"/>
      <c r="H105" s="446">
        <f t="shared" si="1"/>
        <v>360</v>
      </c>
      <c r="I105" s="446"/>
      <c r="J105" s="446"/>
      <c r="K105" s="447"/>
      <c r="L105" s="447"/>
      <c r="M105" s="448">
        <v>12</v>
      </c>
      <c r="N105" s="449"/>
    </row>
    <row r="106" spans="2:14" ht="15" hidden="1" customHeight="1">
      <c r="B106" s="442" t="s">
        <v>678</v>
      </c>
      <c r="C106" s="443" t="s">
        <v>679</v>
      </c>
      <c r="D106" s="444">
        <v>35</v>
      </c>
      <c r="E106" s="445">
        <v>1000</v>
      </c>
      <c r="F106" s="445"/>
      <c r="G106" s="445"/>
      <c r="H106" s="446">
        <f t="shared" si="1"/>
        <v>360</v>
      </c>
      <c r="I106" s="446"/>
      <c r="J106" s="446"/>
      <c r="K106" s="447"/>
      <c r="L106" s="447"/>
      <c r="M106" s="448">
        <v>12</v>
      </c>
      <c r="N106" s="449"/>
    </row>
    <row r="107" spans="2:14" ht="15" customHeight="1">
      <c r="B107" s="442" t="s">
        <v>519</v>
      </c>
      <c r="C107" s="443" t="s">
        <v>680</v>
      </c>
      <c r="D107" s="444">
        <v>16</v>
      </c>
      <c r="E107" s="445">
        <v>3000</v>
      </c>
      <c r="F107" s="450">
        <f>E107*$F$1</f>
        <v>990</v>
      </c>
      <c r="G107" s="451">
        <f>D107*F107*K107</f>
        <v>158400</v>
      </c>
      <c r="H107" s="450">
        <f t="shared" si="1"/>
        <v>1080</v>
      </c>
      <c r="I107" s="450">
        <f>D107*H107*K107</f>
        <v>172800</v>
      </c>
      <c r="J107" s="452">
        <f>H107-F107</f>
        <v>90</v>
      </c>
      <c r="K107" s="453">
        <v>10</v>
      </c>
      <c r="L107" s="454">
        <f>D107*J107*K107</f>
        <v>14400</v>
      </c>
      <c r="M107" s="448">
        <v>12</v>
      </c>
      <c r="N107" s="449"/>
    </row>
    <row r="108" spans="2:14" ht="15" hidden="1" customHeight="1">
      <c r="B108" s="442" t="s">
        <v>433</v>
      </c>
      <c r="C108" s="443" t="s">
        <v>681</v>
      </c>
      <c r="D108" s="444">
        <v>20</v>
      </c>
      <c r="E108" s="445">
        <v>1200</v>
      </c>
      <c r="F108" s="445"/>
      <c r="G108" s="445"/>
      <c r="H108" s="446">
        <f t="shared" si="1"/>
        <v>432</v>
      </c>
      <c r="I108" s="446"/>
      <c r="J108" s="446"/>
      <c r="K108" s="447"/>
      <c r="L108" s="447"/>
      <c r="M108" s="448">
        <v>12</v>
      </c>
      <c r="N108" s="449"/>
    </row>
    <row r="109" spans="2:14" ht="15" hidden="1" customHeight="1">
      <c r="B109" s="442" t="s">
        <v>682</v>
      </c>
      <c r="C109" s="443" t="s">
        <v>683</v>
      </c>
      <c r="D109" s="444">
        <v>14</v>
      </c>
      <c r="E109" s="445">
        <v>3600</v>
      </c>
      <c r="F109" s="445"/>
      <c r="G109" s="445"/>
      <c r="H109" s="446">
        <f t="shared" si="1"/>
        <v>1296</v>
      </c>
      <c r="I109" s="446"/>
      <c r="J109" s="446"/>
      <c r="K109" s="447"/>
      <c r="L109" s="447"/>
      <c r="M109" s="448">
        <v>12</v>
      </c>
      <c r="N109" s="449"/>
    </row>
    <row r="110" spans="2:14" ht="15" hidden="1" customHeight="1">
      <c r="B110" s="442" t="s">
        <v>684</v>
      </c>
      <c r="C110" s="443" t="s">
        <v>685</v>
      </c>
      <c r="D110" s="444">
        <v>24</v>
      </c>
      <c r="E110" s="445">
        <v>5000</v>
      </c>
      <c r="F110" s="445"/>
      <c r="G110" s="445"/>
      <c r="H110" s="446">
        <f t="shared" si="1"/>
        <v>1800</v>
      </c>
      <c r="I110" s="446"/>
      <c r="J110" s="446"/>
      <c r="K110" s="447"/>
      <c r="L110" s="447"/>
      <c r="M110" s="448">
        <v>12</v>
      </c>
      <c r="N110" s="449"/>
    </row>
    <row r="111" spans="2:14" ht="15" hidden="1" customHeight="1">
      <c r="B111" s="442" t="s">
        <v>686</v>
      </c>
      <c r="C111" s="443" t="s">
        <v>687</v>
      </c>
      <c r="D111" s="444">
        <v>40</v>
      </c>
      <c r="E111" s="445">
        <v>1200</v>
      </c>
      <c r="F111" s="445"/>
      <c r="G111" s="445"/>
      <c r="H111" s="446">
        <f t="shared" si="1"/>
        <v>432</v>
      </c>
      <c r="I111" s="446"/>
      <c r="J111" s="446"/>
      <c r="K111" s="447"/>
      <c r="L111" s="447"/>
      <c r="M111" s="448">
        <v>6</v>
      </c>
      <c r="N111" s="449"/>
    </row>
    <row r="112" spans="2:14" ht="15" hidden="1" customHeight="1">
      <c r="B112" s="442" t="s">
        <v>688</v>
      </c>
      <c r="C112" s="443" t="s">
        <v>689</v>
      </c>
      <c r="D112" s="444">
        <v>20</v>
      </c>
      <c r="E112" s="445">
        <v>2400</v>
      </c>
      <c r="F112" s="445"/>
      <c r="G112" s="445"/>
      <c r="H112" s="446">
        <f t="shared" si="1"/>
        <v>864</v>
      </c>
      <c r="I112" s="446"/>
      <c r="J112" s="446"/>
      <c r="K112" s="447"/>
      <c r="L112" s="447"/>
      <c r="M112" s="448">
        <v>12</v>
      </c>
      <c r="N112" s="449"/>
    </row>
    <row r="113" spans="2:14" ht="15" hidden="1" customHeight="1">
      <c r="B113" s="442" t="s">
        <v>690</v>
      </c>
      <c r="C113" s="443" t="s">
        <v>691</v>
      </c>
      <c r="D113" s="444">
        <v>48</v>
      </c>
      <c r="E113" s="445">
        <v>1200</v>
      </c>
      <c r="F113" s="445"/>
      <c r="G113" s="445"/>
      <c r="H113" s="446">
        <f t="shared" si="1"/>
        <v>432</v>
      </c>
      <c r="I113" s="446"/>
      <c r="J113" s="446"/>
      <c r="K113" s="447"/>
      <c r="L113" s="447"/>
      <c r="M113" s="448">
        <v>12</v>
      </c>
      <c r="N113" s="449"/>
    </row>
    <row r="114" spans="2:14" ht="15" hidden="1" customHeight="1">
      <c r="B114" s="442" t="s">
        <v>435</v>
      </c>
      <c r="C114" s="443" t="s">
        <v>436</v>
      </c>
      <c r="D114" s="444">
        <v>8</v>
      </c>
      <c r="E114" s="445">
        <v>4000</v>
      </c>
      <c r="F114" s="445"/>
      <c r="G114" s="445"/>
      <c r="H114" s="446">
        <f t="shared" si="1"/>
        <v>1440</v>
      </c>
      <c r="I114" s="446"/>
      <c r="J114" s="446"/>
      <c r="K114" s="447"/>
      <c r="L114" s="447"/>
      <c r="M114" s="448">
        <v>5</v>
      </c>
      <c r="N114" s="449"/>
    </row>
    <row r="115" spans="2:14" ht="15" hidden="1" customHeight="1">
      <c r="B115" s="442" t="s">
        <v>437</v>
      </c>
      <c r="C115" s="443" t="s">
        <v>438</v>
      </c>
      <c r="D115" s="444">
        <v>8</v>
      </c>
      <c r="E115" s="445">
        <v>4000</v>
      </c>
      <c r="F115" s="445"/>
      <c r="G115" s="445"/>
      <c r="H115" s="446">
        <f t="shared" si="1"/>
        <v>1440</v>
      </c>
      <c r="I115" s="446"/>
      <c r="J115" s="446"/>
      <c r="K115" s="447"/>
      <c r="L115" s="447"/>
      <c r="M115" s="448">
        <v>5</v>
      </c>
      <c r="N115" s="449"/>
    </row>
    <row r="116" spans="2:14" ht="15.75" hidden="1" customHeight="1">
      <c r="B116" s="442" t="s">
        <v>692</v>
      </c>
      <c r="C116" s="455" t="s">
        <v>693</v>
      </c>
      <c r="D116" s="456">
        <v>40</v>
      </c>
      <c r="E116" s="457">
        <v>1200</v>
      </c>
      <c r="F116" s="457"/>
      <c r="G116" s="457"/>
      <c r="H116" s="446">
        <f t="shared" si="1"/>
        <v>432</v>
      </c>
      <c r="I116" s="446"/>
      <c r="J116" s="446"/>
      <c r="K116" s="447"/>
      <c r="L116" s="447"/>
      <c r="M116" s="448">
        <v>12</v>
      </c>
      <c r="N116" s="449"/>
    </row>
    <row r="117" spans="2:14" ht="15" hidden="1" customHeight="1">
      <c r="B117" s="442" t="s">
        <v>439</v>
      </c>
      <c r="C117" s="443" t="s">
        <v>440</v>
      </c>
      <c r="D117" s="444">
        <v>40</v>
      </c>
      <c r="E117" s="445">
        <v>1200</v>
      </c>
      <c r="F117" s="445"/>
      <c r="G117" s="445"/>
      <c r="H117" s="446">
        <f t="shared" si="1"/>
        <v>432</v>
      </c>
      <c r="I117" s="446"/>
      <c r="J117" s="446"/>
      <c r="K117" s="447"/>
      <c r="L117" s="447"/>
      <c r="M117" s="444" t="s">
        <v>694</v>
      </c>
      <c r="N117" s="449"/>
    </row>
    <row r="118" spans="2:14" ht="15" hidden="1" customHeight="1">
      <c r="B118" s="442" t="s">
        <v>441</v>
      </c>
      <c r="C118" s="443" t="s">
        <v>442</v>
      </c>
      <c r="D118" s="444">
        <v>40</v>
      </c>
      <c r="E118" s="445">
        <v>1200</v>
      </c>
      <c r="F118" s="445"/>
      <c r="G118" s="445"/>
      <c r="H118" s="446">
        <f t="shared" si="1"/>
        <v>432</v>
      </c>
      <c r="I118" s="446"/>
      <c r="J118" s="446"/>
      <c r="K118" s="447"/>
      <c r="L118" s="447"/>
      <c r="M118" s="444" t="s">
        <v>694</v>
      </c>
      <c r="N118" s="449"/>
    </row>
    <row r="119" spans="2:14" ht="15" hidden="1" customHeight="1">
      <c r="B119" s="442" t="s">
        <v>695</v>
      </c>
      <c r="C119" s="443" t="s">
        <v>696</v>
      </c>
      <c r="D119" s="444">
        <v>40</v>
      </c>
      <c r="E119" s="445">
        <v>1200</v>
      </c>
      <c r="F119" s="445"/>
      <c r="G119" s="445"/>
      <c r="H119" s="446">
        <f t="shared" si="1"/>
        <v>432</v>
      </c>
      <c r="I119" s="446"/>
      <c r="J119" s="446"/>
      <c r="K119" s="447"/>
      <c r="L119" s="447"/>
      <c r="M119" s="444" t="s">
        <v>694</v>
      </c>
      <c r="N119" s="449"/>
    </row>
    <row r="120" spans="2:14" ht="15" hidden="1" customHeight="1">
      <c r="B120" s="442" t="s">
        <v>697</v>
      </c>
      <c r="C120" s="443" t="s">
        <v>698</v>
      </c>
      <c r="D120" s="444">
        <v>40</v>
      </c>
      <c r="E120" s="445">
        <v>1200</v>
      </c>
      <c r="F120" s="445"/>
      <c r="G120" s="445"/>
      <c r="H120" s="446">
        <f t="shared" si="1"/>
        <v>432</v>
      </c>
      <c r="I120" s="446"/>
      <c r="J120" s="446"/>
      <c r="K120" s="447"/>
      <c r="L120" s="447"/>
      <c r="M120" s="444" t="s">
        <v>694</v>
      </c>
      <c r="N120" s="449"/>
    </row>
    <row r="121" spans="2:14" ht="15" hidden="1" customHeight="1">
      <c r="B121" s="442" t="s">
        <v>699</v>
      </c>
      <c r="C121" s="443" t="s">
        <v>700</v>
      </c>
      <c r="D121" s="444">
        <v>40</v>
      </c>
      <c r="E121" s="445">
        <v>1200</v>
      </c>
      <c r="F121" s="445"/>
      <c r="G121" s="445"/>
      <c r="H121" s="446">
        <f t="shared" si="1"/>
        <v>432</v>
      </c>
      <c r="I121" s="446"/>
      <c r="J121" s="446"/>
      <c r="K121" s="447"/>
      <c r="L121" s="447"/>
      <c r="M121" s="444" t="s">
        <v>694</v>
      </c>
      <c r="N121" s="449"/>
    </row>
    <row r="122" spans="2:14" ht="15.75" hidden="1" customHeight="1">
      <c r="B122" s="442" t="s">
        <v>701</v>
      </c>
      <c r="C122" s="455" t="s">
        <v>702</v>
      </c>
      <c r="D122" s="456">
        <v>40</v>
      </c>
      <c r="E122" s="457">
        <v>1200</v>
      </c>
      <c r="F122" s="457"/>
      <c r="G122" s="457"/>
      <c r="H122" s="446">
        <f t="shared" si="1"/>
        <v>432</v>
      </c>
      <c r="I122" s="446"/>
      <c r="J122" s="446"/>
      <c r="K122" s="447"/>
      <c r="L122" s="447"/>
      <c r="M122" s="448">
        <v>12</v>
      </c>
      <c r="N122" s="449"/>
    </row>
    <row r="123" spans="2:14" ht="15.75" hidden="1" customHeight="1">
      <c r="B123" s="442" t="s">
        <v>703</v>
      </c>
      <c r="C123" s="455" t="s">
        <v>704</v>
      </c>
      <c r="D123" s="456">
        <v>40</v>
      </c>
      <c r="E123" s="457">
        <v>1200</v>
      </c>
      <c r="F123" s="457"/>
      <c r="G123" s="457"/>
      <c r="H123" s="446">
        <f t="shared" si="1"/>
        <v>432</v>
      </c>
      <c r="I123" s="446"/>
      <c r="J123" s="446"/>
      <c r="K123" s="447"/>
      <c r="L123" s="447"/>
      <c r="M123" s="448">
        <v>12</v>
      </c>
      <c r="N123" s="449"/>
    </row>
    <row r="124" spans="2:14" ht="15" hidden="1" customHeight="1">
      <c r="B124" s="442" t="s">
        <v>705</v>
      </c>
      <c r="C124" s="455" t="s">
        <v>706</v>
      </c>
      <c r="D124" s="456">
        <v>96</v>
      </c>
      <c r="E124" s="457">
        <v>500</v>
      </c>
      <c r="F124" s="457"/>
      <c r="G124" s="457"/>
      <c r="H124" s="446">
        <f t="shared" si="1"/>
        <v>180</v>
      </c>
      <c r="I124" s="446"/>
      <c r="J124" s="446"/>
      <c r="K124" s="447"/>
      <c r="L124" s="447"/>
      <c r="M124" s="448" t="s">
        <v>707</v>
      </c>
      <c r="N124" s="449"/>
    </row>
    <row r="125" spans="2:14" ht="15" hidden="1" customHeight="1">
      <c r="B125" s="442" t="s">
        <v>708</v>
      </c>
      <c r="C125" s="455" t="s">
        <v>709</v>
      </c>
      <c r="D125" s="456">
        <v>120</v>
      </c>
      <c r="E125" s="457">
        <v>1000</v>
      </c>
      <c r="F125" s="457"/>
      <c r="G125" s="457"/>
      <c r="H125" s="446">
        <f t="shared" si="1"/>
        <v>360</v>
      </c>
      <c r="I125" s="446"/>
      <c r="J125" s="446"/>
      <c r="K125" s="447"/>
      <c r="L125" s="447"/>
      <c r="M125" s="448">
        <v>12</v>
      </c>
      <c r="N125" s="449"/>
    </row>
    <row r="126" spans="2:14" ht="15" hidden="1" customHeight="1">
      <c r="B126" s="442" t="s">
        <v>710</v>
      </c>
      <c r="C126" s="455" t="s">
        <v>711</v>
      </c>
      <c r="D126" s="456">
        <v>60</v>
      </c>
      <c r="E126" s="457">
        <v>1000</v>
      </c>
      <c r="F126" s="457"/>
      <c r="G126" s="457"/>
      <c r="H126" s="446">
        <f t="shared" si="1"/>
        <v>360</v>
      </c>
      <c r="I126" s="446"/>
      <c r="J126" s="446"/>
      <c r="K126" s="447"/>
      <c r="L126" s="447"/>
      <c r="M126" s="448" t="s">
        <v>707</v>
      </c>
      <c r="N126" s="449"/>
    </row>
    <row r="127" spans="2:14" ht="15" hidden="1" customHeight="1">
      <c r="B127" s="442" t="s">
        <v>712</v>
      </c>
      <c r="C127" s="455" t="s">
        <v>713</v>
      </c>
      <c r="D127" s="456">
        <v>48</v>
      </c>
      <c r="E127" s="457">
        <v>1000</v>
      </c>
      <c r="F127" s="457"/>
      <c r="G127" s="457"/>
      <c r="H127" s="446">
        <f t="shared" si="1"/>
        <v>360</v>
      </c>
      <c r="I127" s="446"/>
      <c r="J127" s="446"/>
      <c r="K127" s="447"/>
      <c r="L127" s="447"/>
      <c r="M127" s="448">
        <v>12</v>
      </c>
      <c r="N127" s="449"/>
    </row>
    <row r="128" spans="2:14" ht="15" hidden="1" customHeight="1">
      <c r="B128" s="442" t="s">
        <v>714</v>
      </c>
      <c r="C128" s="455" t="s">
        <v>715</v>
      </c>
      <c r="D128" s="456">
        <v>96</v>
      </c>
      <c r="E128" s="457">
        <v>1000</v>
      </c>
      <c r="F128" s="457"/>
      <c r="G128" s="457"/>
      <c r="H128" s="446">
        <f t="shared" si="1"/>
        <v>360</v>
      </c>
      <c r="I128" s="446"/>
      <c r="J128" s="446"/>
      <c r="K128" s="447"/>
      <c r="L128" s="447"/>
      <c r="M128" s="448">
        <v>12</v>
      </c>
      <c r="N128" s="449"/>
    </row>
    <row r="129" spans="2:14" ht="15" hidden="1" customHeight="1">
      <c r="B129" s="442" t="s">
        <v>716</v>
      </c>
      <c r="C129" s="455" t="s">
        <v>717</v>
      </c>
      <c r="D129" s="456">
        <v>48</v>
      </c>
      <c r="E129" s="457">
        <v>1200</v>
      </c>
      <c r="F129" s="457"/>
      <c r="G129" s="457"/>
      <c r="H129" s="446">
        <f t="shared" si="1"/>
        <v>432</v>
      </c>
      <c r="I129" s="446"/>
      <c r="J129" s="446"/>
      <c r="K129" s="447"/>
      <c r="L129" s="447"/>
      <c r="M129" s="448">
        <v>12</v>
      </c>
      <c r="N129" s="449"/>
    </row>
    <row r="130" spans="2:14" ht="15" hidden="1" customHeight="1">
      <c r="B130" s="442" t="s">
        <v>718</v>
      </c>
      <c r="C130" s="455" t="s">
        <v>719</v>
      </c>
      <c r="D130" s="456">
        <v>20</v>
      </c>
      <c r="E130" s="457">
        <v>2000</v>
      </c>
      <c r="F130" s="457"/>
      <c r="G130" s="457"/>
      <c r="H130" s="446">
        <f t="shared" si="1"/>
        <v>720</v>
      </c>
      <c r="I130" s="446"/>
      <c r="J130" s="446"/>
      <c r="K130" s="447"/>
      <c r="L130" s="447"/>
      <c r="M130" s="448">
        <v>12</v>
      </c>
      <c r="N130" s="449"/>
    </row>
    <row r="131" spans="2:14" ht="15" hidden="1" customHeight="1">
      <c r="B131" s="442" t="s">
        <v>720</v>
      </c>
      <c r="C131" s="455" t="s">
        <v>721</v>
      </c>
      <c r="D131" s="456">
        <v>40</v>
      </c>
      <c r="E131" s="457">
        <v>2000</v>
      </c>
      <c r="F131" s="457"/>
      <c r="G131" s="457"/>
      <c r="H131" s="446">
        <f t="shared" si="1"/>
        <v>720</v>
      </c>
      <c r="I131" s="446"/>
      <c r="J131" s="446"/>
      <c r="K131" s="447"/>
      <c r="L131" s="447"/>
      <c r="M131" s="448">
        <v>12</v>
      </c>
      <c r="N131" s="449"/>
    </row>
    <row r="132" spans="2:14" ht="15" hidden="1" customHeight="1">
      <c r="B132" s="442" t="s">
        <v>722</v>
      </c>
      <c r="C132" s="455" t="s">
        <v>723</v>
      </c>
      <c r="D132" s="456">
        <v>40</v>
      </c>
      <c r="E132" s="457">
        <v>2000</v>
      </c>
      <c r="F132" s="457"/>
      <c r="G132" s="457"/>
      <c r="H132" s="446">
        <f t="shared" si="1"/>
        <v>720</v>
      </c>
      <c r="I132" s="446"/>
      <c r="J132" s="446"/>
      <c r="K132" s="447"/>
      <c r="L132" s="447"/>
      <c r="M132" s="448">
        <v>12</v>
      </c>
      <c r="N132" s="449"/>
    </row>
    <row r="133" spans="2:14" ht="15" hidden="1" customHeight="1">
      <c r="B133" s="442" t="s">
        <v>724</v>
      </c>
      <c r="C133" s="455" t="s">
        <v>725</v>
      </c>
      <c r="D133" s="456">
        <v>40</v>
      </c>
      <c r="E133" s="457">
        <v>2000</v>
      </c>
      <c r="F133" s="457"/>
      <c r="G133" s="457"/>
      <c r="H133" s="446">
        <f t="shared" ref="H133:H180" si="2">E133*$H$1</f>
        <v>720</v>
      </c>
      <c r="I133" s="446"/>
      <c r="J133" s="446"/>
      <c r="K133" s="447"/>
      <c r="L133" s="447"/>
      <c r="M133" s="448">
        <v>12</v>
      </c>
      <c r="N133" s="449"/>
    </row>
    <row r="134" spans="2:14" ht="15" hidden="1" customHeight="1">
      <c r="B134" s="442" t="s">
        <v>726</v>
      </c>
      <c r="C134" s="455" t="s">
        <v>727</v>
      </c>
      <c r="D134" s="456">
        <v>40</v>
      </c>
      <c r="E134" s="457">
        <v>2000</v>
      </c>
      <c r="F134" s="457"/>
      <c r="G134" s="457"/>
      <c r="H134" s="446">
        <f t="shared" si="2"/>
        <v>720</v>
      </c>
      <c r="I134" s="446"/>
      <c r="J134" s="446"/>
      <c r="K134" s="447"/>
      <c r="L134" s="447"/>
      <c r="M134" s="448">
        <v>12</v>
      </c>
      <c r="N134" s="449"/>
    </row>
    <row r="135" spans="2:14" ht="15" hidden="1" customHeight="1">
      <c r="B135" s="442" t="s">
        <v>728</v>
      </c>
      <c r="C135" s="455" t="s">
        <v>729</v>
      </c>
      <c r="D135" s="456">
        <v>32</v>
      </c>
      <c r="E135" s="457">
        <v>2400</v>
      </c>
      <c r="F135" s="457"/>
      <c r="G135" s="457"/>
      <c r="H135" s="446">
        <f t="shared" si="2"/>
        <v>864</v>
      </c>
      <c r="I135" s="446"/>
      <c r="J135" s="446"/>
      <c r="K135" s="447"/>
      <c r="L135" s="447"/>
      <c r="M135" s="448">
        <v>12</v>
      </c>
      <c r="N135" s="449"/>
    </row>
    <row r="136" spans="2:14" ht="15" hidden="1" customHeight="1">
      <c r="B136" s="442" t="s">
        <v>730</v>
      </c>
      <c r="C136" s="455" t="s">
        <v>731</v>
      </c>
      <c r="D136" s="456">
        <v>40</v>
      </c>
      <c r="E136" s="457">
        <v>2500</v>
      </c>
      <c r="F136" s="457"/>
      <c r="G136" s="457"/>
      <c r="H136" s="446">
        <f t="shared" si="2"/>
        <v>900</v>
      </c>
      <c r="I136" s="446"/>
      <c r="J136" s="446"/>
      <c r="K136" s="447"/>
      <c r="L136" s="447"/>
      <c r="M136" s="448">
        <v>12</v>
      </c>
      <c r="N136" s="449"/>
    </row>
    <row r="137" spans="2:14" ht="15" hidden="1" customHeight="1">
      <c r="B137" s="442" t="s">
        <v>732</v>
      </c>
      <c r="C137" s="455" t="s">
        <v>733</v>
      </c>
      <c r="D137" s="456">
        <v>24</v>
      </c>
      <c r="E137" s="457">
        <v>2500</v>
      </c>
      <c r="F137" s="457"/>
      <c r="G137" s="457"/>
      <c r="H137" s="446">
        <f t="shared" si="2"/>
        <v>900</v>
      </c>
      <c r="I137" s="446"/>
      <c r="J137" s="446"/>
      <c r="K137" s="447"/>
      <c r="L137" s="447"/>
      <c r="M137" s="448">
        <v>12</v>
      </c>
      <c r="N137" s="449"/>
    </row>
    <row r="138" spans="2:14" ht="15" hidden="1" customHeight="1">
      <c r="B138" s="442" t="s">
        <v>443</v>
      </c>
      <c r="C138" s="455" t="s">
        <v>444</v>
      </c>
      <c r="D138" s="456">
        <v>24</v>
      </c>
      <c r="E138" s="457">
        <v>3000</v>
      </c>
      <c r="F138" s="457"/>
      <c r="G138" s="457"/>
      <c r="H138" s="446">
        <f t="shared" si="2"/>
        <v>1080</v>
      </c>
      <c r="I138" s="446"/>
      <c r="J138" s="446"/>
      <c r="K138" s="447"/>
      <c r="L138" s="447"/>
      <c r="M138" s="448">
        <v>12</v>
      </c>
      <c r="N138" s="449"/>
    </row>
    <row r="139" spans="2:14" ht="15" hidden="1" customHeight="1">
      <c r="B139" s="442" t="s">
        <v>445</v>
      </c>
      <c r="C139" s="455" t="s">
        <v>446</v>
      </c>
      <c r="D139" s="456">
        <v>24</v>
      </c>
      <c r="E139" s="457">
        <v>3000</v>
      </c>
      <c r="F139" s="457"/>
      <c r="G139" s="457"/>
      <c r="H139" s="446">
        <f t="shared" si="2"/>
        <v>1080</v>
      </c>
      <c r="I139" s="446"/>
      <c r="J139" s="446"/>
      <c r="K139" s="447"/>
      <c r="L139" s="447"/>
      <c r="M139" s="448">
        <v>12</v>
      </c>
      <c r="N139" s="449"/>
    </row>
    <row r="140" spans="2:14" ht="15" hidden="1" customHeight="1">
      <c r="B140" s="442" t="s">
        <v>447</v>
      </c>
      <c r="C140" s="455" t="s">
        <v>448</v>
      </c>
      <c r="D140" s="456">
        <v>24</v>
      </c>
      <c r="E140" s="457">
        <v>3000</v>
      </c>
      <c r="F140" s="457"/>
      <c r="G140" s="457"/>
      <c r="H140" s="446">
        <f t="shared" si="2"/>
        <v>1080</v>
      </c>
      <c r="I140" s="446"/>
      <c r="J140" s="446"/>
      <c r="K140" s="447"/>
      <c r="L140" s="447"/>
      <c r="M140" s="448">
        <v>12</v>
      </c>
      <c r="N140" s="449"/>
    </row>
    <row r="141" spans="2:14" ht="14.45" hidden="1" customHeight="1">
      <c r="B141" s="442" t="s">
        <v>449</v>
      </c>
      <c r="C141" s="455" t="s">
        <v>450</v>
      </c>
      <c r="D141" s="456">
        <v>24</v>
      </c>
      <c r="E141" s="457">
        <v>3000</v>
      </c>
      <c r="F141" s="457"/>
      <c r="G141" s="457"/>
      <c r="H141" s="446">
        <f t="shared" si="2"/>
        <v>1080</v>
      </c>
      <c r="I141" s="446"/>
      <c r="J141" s="446"/>
      <c r="K141" s="447"/>
      <c r="L141" s="447"/>
      <c r="M141" s="448">
        <v>12</v>
      </c>
      <c r="N141" s="449"/>
    </row>
    <row r="142" spans="2:14" ht="15" hidden="1" customHeight="1">
      <c r="B142" s="442" t="s">
        <v>451</v>
      </c>
      <c r="C142" s="455" t="s">
        <v>734</v>
      </c>
      <c r="D142" s="456">
        <v>20</v>
      </c>
      <c r="E142" s="457">
        <v>3000</v>
      </c>
      <c r="F142" s="457"/>
      <c r="G142" s="457"/>
      <c r="H142" s="446">
        <f t="shared" si="2"/>
        <v>1080</v>
      </c>
      <c r="I142" s="446"/>
      <c r="J142" s="446"/>
      <c r="K142" s="447"/>
      <c r="L142" s="447"/>
      <c r="M142" s="448">
        <v>12</v>
      </c>
      <c r="N142" s="449"/>
    </row>
    <row r="143" spans="2:14" ht="15" hidden="1" customHeight="1">
      <c r="B143" s="442" t="s">
        <v>735</v>
      </c>
      <c r="C143" s="455" t="s">
        <v>736</v>
      </c>
      <c r="D143" s="456">
        <v>32</v>
      </c>
      <c r="E143" s="457">
        <v>3000</v>
      </c>
      <c r="F143" s="457"/>
      <c r="G143" s="457"/>
      <c r="H143" s="446">
        <f t="shared" si="2"/>
        <v>1080</v>
      </c>
      <c r="I143" s="446"/>
      <c r="J143" s="446"/>
      <c r="K143" s="447"/>
      <c r="L143" s="447"/>
      <c r="M143" s="448">
        <v>12</v>
      </c>
      <c r="N143" s="449"/>
    </row>
    <row r="144" spans="2:14" ht="15" hidden="1" customHeight="1">
      <c r="B144" s="442" t="s">
        <v>737</v>
      </c>
      <c r="C144" s="455" t="s">
        <v>738</v>
      </c>
      <c r="D144" s="456">
        <v>8</v>
      </c>
      <c r="E144" s="457">
        <v>6000</v>
      </c>
      <c r="F144" s="457"/>
      <c r="G144" s="457"/>
      <c r="H144" s="446">
        <f t="shared" si="2"/>
        <v>2160</v>
      </c>
      <c r="I144" s="446"/>
      <c r="J144" s="446"/>
      <c r="K144" s="447"/>
      <c r="L144" s="447"/>
      <c r="M144" s="448">
        <v>12</v>
      </c>
      <c r="N144" s="449"/>
    </row>
    <row r="145" spans="2:14" ht="15" hidden="1" customHeight="1">
      <c r="B145" s="442" t="s">
        <v>521</v>
      </c>
      <c r="C145" s="455" t="s">
        <v>522</v>
      </c>
      <c r="D145" s="456">
        <v>12</v>
      </c>
      <c r="E145" s="457">
        <v>3600</v>
      </c>
      <c r="F145" s="457"/>
      <c r="G145" s="457"/>
      <c r="H145" s="446">
        <f t="shared" si="2"/>
        <v>1296</v>
      </c>
      <c r="I145" s="446"/>
      <c r="J145" s="446"/>
      <c r="K145" s="447"/>
      <c r="L145" s="447"/>
      <c r="M145" s="448">
        <v>12</v>
      </c>
      <c r="N145" s="449"/>
    </row>
    <row r="146" spans="2:14" ht="15" hidden="1" customHeight="1">
      <c r="B146" s="442" t="s">
        <v>739</v>
      </c>
      <c r="C146" s="455" t="s">
        <v>740</v>
      </c>
      <c r="D146" s="456">
        <v>32</v>
      </c>
      <c r="E146" s="457">
        <v>1500</v>
      </c>
      <c r="F146" s="457"/>
      <c r="G146" s="457"/>
      <c r="H146" s="446">
        <f t="shared" si="2"/>
        <v>540</v>
      </c>
      <c r="I146" s="446"/>
      <c r="J146" s="446"/>
      <c r="K146" s="447"/>
      <c r="L146" s="447"/>
      <c r="M146" s="448">
        <v>12</v>
      </c>
      <c r="N146" s="449"/>
    </row>
    <row r="147" spans="2:14" ht="15" hidden="1" customHeight="1">
      <c r="B147" s="442" t="s">
        <v>453</v>
      </c>
      <c r="C147" s="455" t="s">
        <v>454</v>
      </c>
      <c r="D147" s="456">
        <v>12</v>
      </c>
      <c r="E147" s="457">
        <v>3600</v>
      </c>
      <c r="F147" s="457"/>
      <c r="G147" s="457"/>
      <c r="H147" s="446">
        <f t="shared" si="2"/>
        <v>1296</v>
      </c>
      <c r="I147" s="446"/>
      <c r="J147" s="446"/>
      <c r="K147" s="447"/>
      <c r="L147" s="447"/>
      <c r="M147" s="448">
        <v>12</v>
      </c>
      <c r="N147" s="449"/>
    </row>
    <row r="148" spans="2:14" ht="15.75" hidden="1" customHeight="1">
      <c r="B148" s="442" t="s">
        <v>455</v>
      </c>
      <c r="C148" s="455" t="s">
        <v>741</v>
      </c>
      <c r="D148" s="456">
        <v>12</v>
      </c>
      <c r="E148" s="457">
        <v>2500</v>
      </c>
      <c r="F148" s="457"/>
      <c r="G148" s="457"/>
      <c r="H148" s="446">
        <f t="shared" si="2"/>
        <v>900</v>
      </c>
      <c r="I148" s="446"/>
      <c r="J148" s="446"/>
      <c r="K148" s="447"/>
      <c r="L148" s="447"/>
      <c r="M148" s="448">
        <v>12</v>
      </c>
      <c r="N148" s="449"/>
    </row>
    <row r="149" spans="2:14" ht="15.75" hidden="1" customHeight="1">
      <c r="B149" s="442" t="s">
        <v>742</v>
      </c>
      <c r="C149" s="455" t="s">
        <v>743</v>
      </c>
      <c r="D149" s="456">
        <v>20</v>
      </c>
      <c r="E149" s="457">
        <v>1500</v>
      </c>
      <c r="F149" s="457"/>
      <c r="G149" s="457"/>
      <c r="H149" s="446">
        <f t="shared" si="2"/>
        <v>540</v>
      </c>
      <c r="I149" s="446"/>
      <c r="J149" s="446"/>
      <c r="K149" s="447"/>
      <c r="L149" s="447"/>
      <c r="M149" s="448">
        <v>6</v>
      </c>
      <c r="N149" s="449"/>
    </row>
    <row r="150" spans="2:14" ht="15.75" hidden="1" customHeight="1">
      <c r="B150" s="442" t="s">
        <v>744</v>
      </c>
      <c r="C150" s="455" t="s">
        <v>745</v>
      </c>
      <c r="D150" s="456">
        <v>48</v>
      </c>
      <c r="E150" s="457">
        <v>500</v>
      </c>
      <c r="F150" s="457"/>
      <c r="G150" s="457"/>
      <c r="H150" s="446">
        <f t="shared" si="2"/>
        <v>180</v>
      </c>
      <c r="I150" s="446"/>
      <c r="J150" s="446"/>
      <c r="K150" s="447"/>
      <c r="L150" s="447"/>
      <c r="M150" s="448">
        <v>6</v>
      </c>
      <c r="N150" s="449"/>
    </row>
    <row r="151" spans="2:14" ht="15.75" hidden="1" customHeight="1">
      <c r="B151" s="442" t="s">
        <v>746</v>
      </c>
      <c r="C151" s="455" t="s">
        <v>747</v>
      </c>
      <c r="D151" s="456">
        <v>150</v>
      </c>
      <c r="E151" s="457">
        <v>500</v>
      </c>
      <c r="F151" s="457"/>
      <c r="G151" s="457"/>
      <c r="H151" s="446">
        <f t="shared" si="2"/>
        <v>180</v>
      </c>
      <c r="I151" s="446"/>
      <c r="J151" s="446"/>
      <c r="K151" s="447"/>
      <c r="L151" s="447"/>
      <c r="M151" s="448">
        <v>12</v>
      </c>
      <c r="N151" s="449"/>
    </row>
    <row r="152" spans="2:14" ht="15.75" hidden="1" customHeight="1">
      <c r="B152" s="442" t="s">
        <v>748</v>
      </c>
      <c r="C152" s="455" t="s">
        <v>749</v>
      </c>
      <c r="D152" s="456">
        <v>150</v>
      </c>
      <c r="E152" s="457">
        <v>500</v>
      </c>
      <c r="F152" s="457"/>
      <c r="G152" s="457"/>
      <c r="H152" s="446">
        <f t="shared" si="2"/>
        <v>180</v>
      </c>
      <c r="I152" s="446"/>
      <c r="J152" s="446"/>
      <c r="K152" s="447"/>
      <c r="L152" s="447"/>
      <c r="M152" s="448">
        <v>12</v>
      </c>
      <c r="N152" s="449"/>
    </row>
    <row r="153" spans="2:14" ht="15.75" customHeight="1">
      <c r="B153" s="442" t="s">
        <v>523</v>
      </c>
      <c r="C153" s="455" t="s">
        <v>750</v>
      </c>
      <c r="D153" s="456">
        <v>72</v>
      </c>
      <c r="E153" s="457">
        <v>700</v>
      </c>
      <c r="F153" s="450">
        <f>E153*$F$1</f>
        <v>231</v>
      </c>
      <c r="G153" s="451">
        <f>D153*F153*K153</f>
        <v>83160</v>
      </c>
      <c r="H153" s="450">
        <f t="shared" si="2"/>
        <v>252</v>
      </c>
      <c r="I153" s="450">
        <f>D153*H153*K153</f>
        <v>90720</v>
      </c>
      <c r="J153" s="452">
        <f>H153-F153</f>
        <v>21</v>
      </c>
      <c r="K153" s="453">
        <v>5</v>
      </c>
      <c r="L153" s="454">
        <f>D153*J153*K153</f>
        <v>7560</v>
      </c>
      <c r="M153" s="448">
        <v>12</v>
      </c>
      <c r="N153" s="449"/>
    </row>
    <row r="154" spans="2:14" ht="15.75" hidden="1" customHeight="1">
      <c r="B154" s="442" t="s">
        <v>457</v>
      </c>
      <c r="C154" s="455" t="s">
        <v>751</v>
      </c>
      <c r="D154" s="456">
        <v>8</v>
      </c>
      <c r="E154" s="457">
        <v>4000</v>
      </c>
      <c r="F154" s="457"/>
      <c r="G154" s="457"/>
      <c r="H154" s="446">
        <f t="shared" si="2"/>
        <v>1440</v>
      </c>
      <c r="I154" s="446"/>
      <c r="J154" s="446"/>
      <c r="K154" s="447"/>
      <c r="L154" s="447"/>
      <c r="M154" s="448">
        <v>6</v>
      </c>
      <c r="N154" s="449"/>
    </row>
    <row r="155" spans="2:14" ht="15.75" hidden="1" customHeight="1">
      <c r="B155" s="442" t="s">
        <v>459</v>
      </c>
      <c r="C155" s="455" t="s">
        <v>752</v>
      </c>
      <c r="D155" s="456">
        <v>20</v>
      </c>
      <c r="E155" s="457">
        <v>2000</v>
      </c>
      <c r="F155" s="457"/>
      <c r="G155" s="457"/>
      <c r="H155" s="446">
        <f t="shared" si="2"/>
        <v>720</v>
      </c>
      <c r="I155" s="446"/>
      <c r="J155" s="446"/>
      <c r="K155" s="447"/>
      <c r="L155" s="447"/>
      <c r="M155" s="448">
        <v>12</v>
      </c>
      <c r="N155" s="449"/>
    </row>
    <row r="156" spans="2:14" ht="15.75" hidden="1" customHeight="1">
      <c r="B156" s="442" t="s">
        <v>525</v>
      </c>
      <c r="C156" s="455" t="s">
        <v>753</v>
      </c>
      <c r="D156" s="456">
        <v>14</v>
      </c>
      <c r="E156" s="457">
        <v>3000</v>
      </c>
      <c r="F156" s="457"/>
      <c r="G156" s="457"/>
      <c r="H156" s="446">
        <f t="shared" si="2"/>
        <v>1080</v>
      </c>
      <c r="I156" s="446"/>
      <c r="J156" s="446"/>
      <c r="K156" s="447"/>
      <c r="L156" s="447"/>
      <c r="M156" s="448">
        <v>12</v>
      </c>
      <c r="N156" s="449"/>
    </row>
    <row r="157" spans="2:14" ht="15.75" hidden="1" customHeight="1">
      <c r="B157" s="442" t="s">
        <v>754</v>
      </c>
      <c r="C157" s="455" t="s">
        <v>755</v>
      </c>
      <c r="D157" s="456">
        <v>6</v>
      </c>
      <c r="E157" s="457">
        <v>14000</v>
      </c>
      <c r="F157" s="457"/>
      <c r="G157" s="457"/>
      <c r="H157" s="446">
        <f t="shared" si="2"/>
        <v>5040</v>
      </c>
      <c r="I157" s="446"/>
      <c r="J157" s="446"/>
      <c r="K157" s="447"/>
      <c r="L157" s="447"/>
      <c r="M157" s="448">
        <v>12</v>
      </c>
      <c r="N157" s="449"/>
    </row>
    <row r="158" spans="2:14" ht="15.75" hidden="1" customHeight="1">
      <c r="B158" s="442" t="s">
        <v>756</v>
      </c>
      <c r="C158" s="455" t="s">
        <v>757</v>
      </c>
      <c r="D158" s="456">
        <v>84</v>
      </c>
      <c r="E158" s="457">
        <v>1200</v>
      </c>
      <c r="F158" s="457"/>
      <c r="G158" s="457"/>
      <c r="H158" s="446">
        <f t="shared" si="2"/>
        <v>432</v>
      </c>
      <c r="I158" s="446"/>
      <c r="J158" s="446"/>
      <c r="K158" s="447"/>
      <c r="L158" s="447"/>
      <c r="M158" s="448">
        <v>12</v>
      </c>
      <c r="N158" s="449"/>
    </row>
    <row r="159" spans="2:14" ht="15.75" hidden="1" customHeight="1">
      <c r="B159" s="442" t="s">
        <v>758</v>
      </c>
      <c r="C159" s="455" t="s">
        <v>759</v>
      </c>
      <c r="D159" s="456">
        <v>144</v>
      </c>
      <c r="E159" s="457">
        <v>500</v>
      </c>
      <c r="F159" s="457"/>
      <c r="G159" s="457"/>
      <c r="H159" s="446">
        <f t="shared" si="2"/>
        <v>180</v>
      </c>
      <c r="I159" s="446"/>
      <c r="J159" s="446"/>
      <c r="K159" s="447"/>
      <c r="L159" s="447"/>
      <c r="M159" s="448">
        <v>12</v>
      </c>
      <c r="N159" s="449"/>
    </row>
    <row r="160" spans="2:14" ht="15.75" hidden="1" customHeight="1">
      <c r="B160" s="442" t="s">
        <v>760</v>
      </c>
      <c r="C160" s="455" t="s">
        <v>761</v>
      </c>
      <c r="D160" s="456">
        <v>20</v>
      </c>
      <c r="E160" s="457">
        <v>2500</v>
      </c>
      <c r="F160" s="457"/>
      <c r="G160" s="457"/>
      <c r="H160" s="446">
        <f t="shared" si="2"/>
        <v>900</v>
      </c>
      <c r="I160" s="446"/>
      <c r="J160" s="446"/>
      <c r="K160" s="447"/>
      <c r="L160" s="447"/>
      <c r="M160" s="448">
        <v>6</v>
      </c>
      <c r="N160" s="449"/>
    </row>
    <row r="161" spans="2:14" ht="15.75" hidden="1" customHeight="1">
      <c r="B161" s="442" t="s">
        <v>762</v>
      </c>
      <c r="C161" s="455" t="s">
        <v>763</v>
      </c>
      <c r="D161" s="456">
        <v>64</v>
      </c>
      <c r="E161" s="457">
        <v>1000</v>
      </c>
      <c r="F161" s="457"/>
      <c r="G161" s="457"/>
      <c r="H161" s="446">
        <f t="shared" si="2"/>
        <v>360</v>
      </c>
      <c r="I161" s="446"/>
      <c r="J161" s="446"/>
      <c r="K161" s="447"/>
      <c r="L161" s="447"/>
      <c r="M161" s="448">
        <v>12</v>
      </c>
      <c r="N161" s="449"/>
    </row>
    <row r="162" spans="2:14" ht="15" customHeight="1">
      <c r="B162" s="442" t="s">
        <v>463</v>
      </c>
      <c r="C162" s="455" t="s">
        <v>464</v>
      </c>
      <c r="D162" s="456">
        <v>8</v>
      </c>
      <c r="E162" s="457">
        <v>6000</v>
      </c>
      <c r="F162" s="450">
        <f>E162*$F$1</f>
        <v>1980</v>
      </c>
      <c r="G162" s="451">
        <f>D162*F162*K162</f>
        <v>475200</v>
      </c>
      <c r="H162" s="450">
        <f t="shared" si="2"/>
        <v>2160</v>
      </c>
      <c r="I162" s="450">
        <f>D162*H162*K162</f>
        <v>518400</v>
      </c>
      <c r="J162" s="452">
        <f>H162-F162</f>
        <v>180</v>
      </c>
      <c r="K162" s="453">
        <v>30</v>
      </c>
      <c r="L162" s="454">
        <f>D162*J162*K162</f>
        <v>43200</v>
      </c>
      <c r="M162" s="448" t="s">
        <v>764</v>
      </c>
      <c r="N162" s="449"/>
    </row>
    <row r="163" spans="2:14" ht="15" customHeight="1">
      <c r="B163" s="442" t="s">
        <v>465</v>
      </c>
      <c r="C163" s="455" t="s">
        <v>466</v>
      </c>
      <c r="D163" s="456">
        <v>8</v>
      </c>
      <c r="E163" s="457">
        <v>6000</v>
      </c>
      <c r="F163" s="450">
        <f>E163*$F$1</f>
        <v>1980</v>
      </c>
      <c r="G163" s="451">
        <f>D163*F163*K163</f>
        <v>316800</v>
      </c>
      <c r="H163" s="450">
        <f t="shared" si="2"/>
        <v>2160</v>
      </c>
      <c r="I163" s="450">
        <f>D163*H163*K163</f>
        <v>345600</v>
      </c>
      <c r="J163" s="452">
        <f>H163-F163</f>
        <v>180</v>
      </c>
      <c r="K163" s="453">
        <v>20</v>
      </c>
      <c r="L163" s="454">
        <f>D163*J163*K163</f>
        <v>28800</v>
      </c>
      <c r="M163" s="448" t="s">
        <v>764</v>
      </c>
      <c r="N163" s="449"/>
    </row>
    <row r="164" spans="2:14" ht="15" customHeight="1">
      <c r="B164" s="442" t="s">
        <v>467</v>
      </c>
      <c r="C164" s="455" t="s">
        <v>765</v>
      </c>
      <c r="D164" s="456">
        <v>8</v>
      </c>
      <c r="E164" s="457">
        <v>6000</v>
      </c>
      <c r="F164" s="450">
        <f>E164*$F$1</f>
        <v>1980</v>
      </c>
      <c r="G164" s="451">
        <f>D164*F164*K164</f>
        <v>316800</v>
      </c>
      <c r="H164" s="450">
        <f t="shared" si="2"/>
        <v>2160</v>
      </c>
      <c r="I164" s="450">
        <f>D164*H164*K164</f>
        <v>345600</v>
      </c>
      <c r="J164" s="452">
        <f>H164-F164</f>
        <v>180</v>
      </c>
      <c r="K164" s="453">
        <v>20</v>
      </c>
      <c r="L164" s="454">
        <f>D164*J164*K164</f>
        <v>28800</v>
      </c>
      <c r="M164" s="448" t="s">
        <v>764</v>
      </c>
      <c r="N164" s="449"/>
    </row>
    <row r="165" spans="2:14" ht="15" hidden="1" customHeight="1">
      <c r="B165" s="442" t="s">
        <v>469</v>
      </c>
      <c r="C165" s="455" t="s">
        <v>766</v>
      </c>
      <c r="D165" s="456">
        <v>20</v>
      </c>
      <c r="E165" s="457">
        <v>3000</v>
      </c>
      <c r="F165" s="457"/>
      <c r="G165" s="457"/>
      <c r="H165" s="446">
        <f t="shared" si="2"/>
        <v>1080</v>
      </c>
      <c r="I165" s="446"/>
      <c r="J165" s="446"/>
      <c r="K165" s="447"/>
      <c r="L165" s="447"/>
      <c r="M165" s="448" t="s">
        <v>764</v>
      </c>
      <c r="N165" s="449"/>
    </row>
    <row r="166" spans="2:14" s="459" customFormat="1" ht="15" hidden="1" customHeight="1">
      <c r="B166" s="442" t="s">
        <v>471</v>
      </c>
      <c r="C166" s="443" t="s">
        <v>767</v>
      </c>
      <c r="D166" s="444">
        <v>6</v>
      </c>
      <c r="E166" s="445">
        <v>5000</v>
      </c>
      <c r="F166" s="445"/>
      <c r="G166" s="445"/>
      <c r="H166" s="446">
        <f t="shared" si="2"/>
        <v>1800</v>
      </c>
      <c r="I166" s="446"/>
      <c r="J166" s="446"/>
      <c r="K166" s="447"/>
      <c r="L166" s="447"/>
      <c r="M166" s="448" t="s">
        <v>764</v>
      </c>
      <c r="N166" s="458"/>
    </row>
    <row r="167" spans="2:14" s="459" customFormat="1" ht="15" hidden="1" customHeight="1">
      <c r="B167" s="442" t="s">
        <v>473</v>
      </c>
      <c r="C167" s="443" t="s">
        <v>474</v>
      </c>
      <c r="D167" s="444">
        <v>6</v>
      </c>
      <c r="E167" s="445">
        <v>5000</v>
      </c>
      <c r="F167" s="445"/>
      <c r="G167" s="445"/>
      <c r="H167" s="446">
        <f t="shared" si="2"/>
        <v>1800</v>
      </c>
      <c r="I167" s="446"/>
      <c r="J167" s="446"/>
      <c r="K167" s="447"/>
      <c r="L167" s="447"/>
      <c r="M167" s="448" t="s">
        <v>764</v>
      </c>
      <c r="N167" s="458"/>
    </row>
    <row r="168" spans="2:14" s="459" customFormat="1" ht="15" hidden="1" customHeight="1">
      <c r="B168" s="442" t="s">
        <v>475</v>
      </c>
      <c r="C168" s="443" t="s">
        <v>476</v>
      </c>
      <c r="D168" s="444">
        <v>6</v>
      </c>
      <c r="E168" s="445">
        <v>5000</v>
      </c>
      <c r="F168" s="445"/>
      <c r="G168" s="445"/>
      <c r="H168" s="446">
        <f t="shared" si="2"/>
        <v>1800</v>
      </c>
      <c r="I168" s="446"/>
      <c r="J168" s="446"/>
      <c r="K168" s="447"/>
      <c r="L168" s="447"/>
      <c r="M168" s="448" t="s">
        <v>764</v>
      </c>
      <c r="N168" s="458"/>
    </row>
    <row r="169" spans="2:14" s="459" customFormat="1" ht="15" hidden="1" customHeight="1">
      <c r="B169" s="442" t="s">
        <v>477</v>
      </c>
      <c r="C169" s="443" t="s">
        <v>478</v>
      </c>
      <c r="D169" s="444">
        <v>24</v>
      </c>
      <c r="E169" s="445">
        <v>5000</v>
      </c>
      <c r="F169" s="445"/>
      <c r="G169" s="445"/>
      <c r="H169" s="446">
        <f t="shared" si="2"/>
        <v>1800</v>
      </c>
      <c r="I169" s="446"/>
      <c r="J169" s="446"/>
      <c r="K169" s="447"/>
      <c r="L169" s="447"/>
      <c r="M169" s="448" t="s">
        <v>764</v>
      </c>
      <c r="N169" s="458"/>
    </row>
    <row r="170" spans="2:14" s="459" customFormat="1" ht="15" hidden="1" customHeight="1">
      <c r="B170" s="442" t="s">
        <v>479</v>
      </c>
      <c r="C170" s="443" t="s">
        <v>480</v>
      </c>
      <c r="D170" s="444">
        <v>24</v>
      </c>
      <c r="E170" s="445">
        <v>5000</v>
      </c>
      <c r="F170" s="445"/>
      <c r="G170" s="445"/>
      <c r="H170" s="446">
        <f t="shared" si="2"/>
        <v>1800</v>
      </c>
      <c r="I170" s="446"/>
      <c r="J170" s="446"/>
      <c r="K170" s="447"/>
      <c r="L170" s="447"/>
      <c r="M170" s="448" t="s">
        <v>764</v>
      </c>
      <c r="N170" s="458"/>
    </row>
    <row r="171" spans="2:14" s="459" customFormat="1" ht="15" hidden="1" customHeight="1">
      <c r="B171" s="442" t="s">
        <v>481</v>
      </c>
      <c r="C171" s="443" t="s">
        <v>482</v>
      </c>
      <c r="D171" s="444">
        <v>24</v>
      </c>
      <c r="E171" s="445">
        <v>5000</v>
      </c>
      <c r="F171" s="445"/>
      <c r="G171" s="445"/>
      <c r="H171" s="446">
        <f t="shared" si="2"/>
        <v>1800</v>
      </c>
      <c r="I171" s="446"/>
      <c r="J171" s="446"/>
      <c r="K171" s="447"/>
      <c r="L171" s="447"/>
      <c r="M171" s="448" t="s">
        <v>764</v>
      </c>
      <c r="N171" s="458"/>
    </row>
    <row r="172" spans="2:14" s="459" customFormat="1" ht="15" hidden="1" customHeight="1">
      <c r="B172" s="442" t="s">
        <v>483</v>
      </c>
      <c r="C172" s="443" t="s">
        <v>484</v>
      </c>
      <c r="D172" s="444">
        <v>24</v>
      </c>
      <c r="E172" s="445">
        <v>5000</v>
      </c>
      <c r="F172" s="445"/>
      <c r="G172" s="445"/>
      <c r="H172" s="446">
        <f t="shared" si="2"/>
        <v>1800</v>
      </c>
      <c r="I172" s="446"/>
      <c r="J172" s="446"/>
      <c r="K172" s="447"/>
      <c r="L172" s="447"/>
      <c r="M172" s="448" t="s">
        <v>764</v>
      </c>
      <c r="N172" s="458"/>
    </row>
    <row r="173" spans="2:14" s="459" customFormat="1" ht="15" hidden="1" customHeight="1">
      <c r="B173" s="442" t="s">
        <v>485</v>
      </c>
      <c r="C173" s="443" t="s">
        <v>486</v>
      </c>
      <c r="D173" s="444">
        <v>24</v>
      </c>
      <c r="E173" s="445">
        <v>5000</v>
      </c>
      <c r="F173" s="445"/>
      <c r="G173" s="445"/>
      <c r="H173" s="446">
        <f t="shared" si="2"/>
        <v>1800</v>
      </c>
      <c r="I173" s="446"/>
      <c r="J173" s="446"/>
      <c r="K173" s="447"/>
      <c r="L173" s="447"/>
      <c r="M173" s="448" t="s">
        <v>764</v>
      </c>
      <c r="N173" s="458"/>
    </row>
    <row r="174" spans="2:14" s="459" customFormat="1" ht="15" hidden="1" customHeight="1">
      <c r="B174" s="442" t="s">
        <v>487</v>
      </c>
      <c r="C174" s="443" t="s">
        <v>488</v>
      </c>
      <c r="D174" s="444">
        <v>8</v>
      </c>
      <c r="E174" s="445">
        <v>5000</v>
      </c>
      <c r="F174" s="445"/>
      <c r="G174" s="445"/>
      <c r="H174" s="446">
        <f t="shared" si="2"/>
        <v>1800</v>
      </c>
      <c r="I174" s="446"/>
      <c r="J174" s="446"/>
      <c r="K174" s="447"/>
      <c r="L174" s="447"/>
      <c r="M174" s="448" t="s">
        <v>764</v>
      </c>
      <c r="N174" s="458"/>
    </row>
    <row r="175" spans="2:14" ht="15" hidden="1" customHeight="1">
      <c r="B175" s="442" t="s">
        <v>489</v>
      </c>
      <c r="C175" s="443" t="s">
        <v>490</v>
      </c>
      <c r="D175" s="444">
        <v>40</v>
      </c>
      <c r="E175" s="445">
        <v>2500</v>
      </c>
      <c r="F175" s="445"/>
      <c r="G175" s="445"/>
      <c r="H175" s="446">
        <f t="shared" si="2"/>
        <v>900</v>
      </c>
      <c r="I175" s="446"/>
      <c r="J175" s="446"/>
      <c r="K175" s="447"/>
      <c r="L175" s="447"/>
      <c r="M175" s="448" t="s">
        <v>764</v>
      </c>
      <c r="N175" s="458"/>
    </row>
    <row r="176" spans="2:14" ht="15" hidden="1" customHeight="1">
      <c r="B176" s="460" t="s">
        <v>461</v>
      </c>
      <c r="C176" s="461" t="s">
        <v>768</v>
      </c>
      <c r="D176" s="462">
        <v>8</v>
      </c>
      <c r="E176" s="463">
        <v>6000</v>
      </c>
      <c r="F176" s="463"/>
      <c r="G176" s="463"/>
      <c r="H176" s="464">
        <v>3000</v>
      </c>
      <c r="I176" s="464"/>
      <c r="J176" s="464"/>
      <c r="K176" s="465"/>
      <c r="L176" s="465"/>
      <c r="M176" s="448" t="s">
        <v>764</v>
      </c>
      <c r="N176" s="458" t="s">
        <v>769</v>
      </c>
    </row>
    <row r="177" spans="2:14" ht="15" hidden="1" customHeight="1">
      <c r="B177" s="442" t="s">
        <v>491</v>
      </c>
      <c r="C177" s="443" t="s">
        <v>770</v>
      </c>
      <c r="D177" s="444">
        <v>6</v>
      </c>
      <c r="E177" s="445">
        <v>5000</v>
      </c>
      <c r="F177" s="445"/>
      <c r="G177" s="445"/>
      <c r="H177" s="446">
        <f t="shared" si="2"/>
        <v>1800</v>
      </c>
      <c r="I177" s="446"/>
      <c r="J177" s="446"/>
      <c r="K177" s="447"/>
      <c r="L177" s="447"/>
      <c r="M177" s="448" t="s">
        <v>764</v>
      </c>
      <c r="N177" s="449"/>
    </row>
    <row r="178" spans="2:14" ht="15" customHeight="1">
      <c r="B178" s="456">
        <v>8801062518319</v>
      </c>
      <c r="C178" s="443" t="s">
        <v>493</v>
      </c>
      <c r="D178" s="444">
        <v>8</v>
      </c>
      <c r="E178" s="445">
        <v>6000</v>
      </c>
      <c r="F178" s="450">
        <f>E178*$F$1</f>
        <v>1980</v>
      </c>
      <c r="G178" s="451">
        <f>D178*F178*K178</f>
        <v>475200</v>
      </c>
      <c r="H178" s="450">
        <f t="shared" si="2"/>
        <v>2160</v>
      </c>
      <c r="I178" s="450">
        <f>D178*H178*K178</f>
        <v>518400</v>
      </c>
      <c r="J178" s="452">
        <f>H178-F178</f>
        <v>180</v>
      </c>
      <c r="K178" s="453">
        <v>30</v>
      </c>
      <c r="L178" s="454">
        <f>D178*J178*K178</f>
        <v>43200</v>
      </c>
      <c r="M178" s="448" t="s">
        <v>764</v>
      </c>
      <c r="N178" s="449"/>
    </row>
    <row r="179" spans="2:14" ht="15" hidden="1" customHeight="1">
      <c r="B179" s="442" t="s">
        <v>494</v>
      </c>
      <c r="C179" s="443" t="s">
        <v>495</v>
      </c>
      <c r="D179" s="444">
        <v>8</v>
      </c>
      <c r="E179" s="445">
        <v>6000</v>
      </c>
      <c r="F179" s="445"/>
      <c r="G179" s="445"/>
      <c r="H179" s="446">
        <f t="shared" si="2"/>
        <v>2160</v>
      </c>
      <c r="I179" s="446"/>
      <c r="J179" s="446"/>
      <c r="K179" s="447"/>
      <c r="L179" s="447"/>
      <c r="M179" s="448" t="s">
        <v>764</v>
      </c>
      <c r="N179" s="449"/>
    </row>
    <row r="180" spans="2:14" ht="15" customHeight="1">
      <c r="B180" s="456">
        <v>8801062273355</v>
      </c>
      <c r="C180" s="443" t="s">
        <v>771</v>
      </c>
      <c r="D180" s="444">
        <v>8</v>
      </c>
      <c r="E180" s="445">
        <v>6000</v>
      </c>
      <c r="F180" s="450">
        <f>E180*$F$1</f>
        <v>1980</v>
      </c>
      <c r="G180" s="451">
        <f>D180*F180*K180</f>
        <v>316800</v>
      </c>
      <c r="H180" s="450">
        <f t="shared" si="2"/>
        <v>2160</v>
      </c>
      <c r="I180" s="450">
        <f>D180*H180*K180</f>
        <v>345600</v>
      </c>
      <c r="J180" s="452">
        <f>H180-F180</f>
        <v>180</v>
      </c>
      <c r="K180" s="453">
        <v>20</v>
      </c>
      <c r="L180" s="454">
        <f>D180*J180*K180</f>
        <v>28800</v>
      </c>
      <c r="M180" s="448" t="s">
        <v>764</v>
      </c>
      <c r="N180" s="449"/>
    </row>
    <row r="181" spans="2:14" ht="18.600000000000001" customHeight="1">
      <c r="B181" s="1057" t="s">
        <v>5</v>
      </c>
      <c r="C181" s="1058"/>
      <c r="D181" s="1058"/>
      <c r="E181" s="1058"/>
      <c r="F181" s="1058"/>
      <c r="G181" s="466">
        <f>SUBTOTAL(9,G19:G180)</f>
        <v>3205752</v>
      </c>
      <c r="H181" s="467"/>
      <c r="I181" s="467">
        <f>SUBTOTAL(9,I19:I180)</f>
        <v>3497184</v>
      </c>
      <c r="J181" s="468"/>
      <c r="K181" s="469">
        <f>SUM(K4:K180)</f>
        <v>205</v>
      </c>
      <c r="L181" s="469">
        <f>SUBTOTAL(9,L19:L180)</f>
        <v>291432</v>
      </c>
      <c r="M181" s="470"/>
      <c r="N181" s="470">
        <f>SUM(N4:N180)</f>
        <v>0</v>
      </c>
    </row>
    <row r="182" spans="2:14">
      <c r="B182" s="431"/>
      <c r="D182" s="431"/>
      <c r="K182" s="431"/>
      <c r="L182" s="431"/>
      <c r="M182" s="471"/>
    </row>
    <row r="183" spans="2:14">
      <c r="B183" s="431"/>
      <c r="D183" s="431"/>
      <c r="G183" s="431">
        <f>G181*0.116</f>
        <v>371867.23200000002</v>
      </c>
      <c r="K183" s="431"/>
      <c r="L183" s="431"/>
      <c r="M183" s="471"/>
    </row>
    <row r="184" spans="2:14">
      <c r="B184" s="431"/>
      <c r="C184" s="472"/>
      <c r="D184" s="431"/>
      <c r="G184" s="431">
        <f>G183*0.22</f>
        <v>81810.791040000011</v>
      </c>
      <c r="I184" s="431">
        <f>I181-G181</f>
        <v>291432</v>
      </c>
      <c r="K184" s="431"/>
      <c r="L184" s="431">
        <f>L181</f>
        <v>291432</v>
      </c>
      <c r="M184" s="473">
        <f>G184/L184</f>
        <v>0.28072000000000003</v>
      </c>
    </row>
    <row r="185" spans="2:14">
      <c r="B185" s="431"/>
      <c r="D185" s="431"/>
      <c r="G185" s="474">
        <f>G184*4</f>
        <v>327243.16416000004</v>
      </c>
      <c r="K185" s="431"/>
      <c r="L185" s="474">
        <f>L181*4</f>
        <v>1165728</v>
      </c>
      <c r="M185" s="471"/>
    </row>
    <row r="186" spans="2:14">
      <c r="B186" s="431"/>
      <c r="D186" s="431"/>
      <c r="K186" s="431"/>
      <c r="L186" s="431"/>
      <c r="M186" s="471"/>
    </row>
    <row r="187" spans="2:14">
      <c r="B187" s="431"/>
      <c r="D187" s="431"/>
      <c r="K187" s="431"/>
      <c r="L187" s="431"/>
      <c r="M187" s="471"/>
    </row>
    <row r="188" spans="2:14">
      <c r="B188" s="431"/>
      <c r="D188" s="431"/>
      <c r="K188" s="431"/>
      <c r="L188" s="431"/>
      <c r="M188" s="471"/>
    </row>
    <row r="189" spans="2:14">
      <c r="B189" s="431"/>
      <c r="D189" s="431"/>
      <c r="K189" s="431"/>
      <c r="L189" s="431"/>
      <c r="M189" s="471"/>
    </row>
    <row r="190" spans="2:14">
      <c r="B190" s="431"/>
      <c r="D190" s="431"/>
      <c r="K190" s="431"/>
      <c r="L190" s="431"/>
      <c r="M190" s="471"/>
    </row>
    <row r="191" spans="2:14">
      <c r="B191" s="431"/>
      <c r="D191" s="431"/>
      <c r="K191" s="431"/>
      <c r="L191" s="431"/>
      <c r="M191" s="471"/>
    </row>
    <row r="192" spans="2:14">
      <c r="B192" s="431"/>
      <c r="D192" s="431"/>
      <c r="K192" s="431"/>
      <c r="L192" s="431"/>
      <c r="M192" s="471"/>
    </row>
    <row r="193" spans="2:13">
      <c r="B193" s="431"/>
      <c r="D193" s="431"/>
      <c r="K193" s="431"/>
      <c r="L193" s="431"/>
      <c r="M193" s="471"/>
    </row>
    <row r="194" spans="2:13">
      <c r="B194" s="431"/>
      <c r="D194" s="431"/>
      <c r="K194" s="431"/>
      <c r="L194" s="431"/>
      <c r="M194" s="471"/>
    </row>
    <row r="195" spans="2:13">
      <c r="B195" s="431"/>
      <c r="D195" s="431"/>
      <c r="K195" s="431"/>
      <c r="L195" s="431"/>
      <c r="M195" s="471"/>
    </row>
    <row r="196" spans="2:13">
      <c r="B196" s="431"/>
      <c r="D196" s="431"/>
      <c r="K196" s="431"/>
      <c r="L196" s="431"/>
      <c r="M196" s="471"/>
    </row>
    <row r="197" spans="2:13">
      <c r="B197" s="431"/>
      <c r="D197" s="431"/>
      <c r="K197" s="431"/>
      <c r="L197" s="431"/>
      <c r="M197" s="471"/>
    </row>
    <row r="198" spans="2:13">
      <c r="B198" s="431"/>
      <c r="D198" s="431"/>
      <c r="K198" s="431"/>
      <c r="L198" s="431"/>
      <c r="M198" s="471"/>
    </row>
    <row r="199" spans="2:13">
      <c r="B199" s="431"/>
      <c r="D199" s="431"/>
      <c r="K199" s="431"/>
      <c r="L199" s="431"/>
      <c r="M199" s="471"/>
    </row>
    <row r="200" spans="2:13">
      <c r="B200" s="431"/>
      <c r="D200" s="431"/>
      <c r="K200" s="431"/>
      <c r="L200" s="431"/>
      <c r="M200" s="471"/>
    </row>
    <row r="201" spans="2:13">
      <c r="B201" s="431"/>
      <c r="D201" s="431"/>
      <c r="K201" s="431"/>
      <c r="L201" s="431"/>
      <c r="M201" s="471"/>
    </row>
    <row r="202" spans="2:13">
      <c r="B202" s="431"/>
      <c r="D202" s="431"/>
      <c r="K202" s="431"/>
      <c r="L202" s="431"/>
      <c r="M202" s="471"/>
    </row>
    <row r="203" spans="2:13">
      <c r="B203" s="431"/>
      <c r="D203" s="431"/>
      <c r="K203" s="431"/>
      <c r="L203" s="431"/>
      <c r="M203" s="471"/>
    </row>
    <row r="204" spans="2:13">
      <c r="B204" s="431"/>
      <c r="D204" s="431"/>
      <c r="K204" s="431"/>
      <c r="L204" s="431"/>
      <c r="M204" s="471"/>
    </row>
    <row r="205" spans="2:13">
      <c r="B205" s="431"/>
      <c r="D205" s="431"/>
      <c r="K205" s="431"/>
      <c r="L205" s="431"/>
      <c r="M205" s="471"/>
    </row>
    <row r="206" spans="2:13">
      <c r="B206" s="431"/>
      <c r="D206" s="431"/>
      <c r="K206" s="431"/>
      <c r="L206" s="431"/>
      <c r="M206" s="471"/>
    </row>
    <row r="207" spans="2:13">
      <c r="B207" s="431"/>
      <c r="D207" s="431"/>
      <c r="K207" s="431"/>
      <c r="L207" s="431"/>
      <c r="M207" s="471"/>
    </row>
    <row r="208" spans="2:13">
      <c r="B208" s="431"/>
      <c r="D208" s="431"/>
      <c r="K208" s="431"/>
      <c r="L208" s="431"/>
      <c r="M208" s="471"/>
    </row>
    <row r="209" spans="2:13">
      <c r="B209" s="431"/>
      <c r="D209" s="431"/>
      <c r="K209" s="431"/>
      <c r="L209" s="431"/>
      <c r="M209" s="471"/>
    </row>
    <row r="210" spans="2:13">
      <c r="B210" s="431"/>
      <c r="D210" s="431"/>
      <c r="K210" s="431"/>
      <c r="L210" s="431"/>
      <c r="M210" s="471"/>
    </row>
    <row r="211" spans="2:13">
      <c r="B211" s="431"/>
      <c r="D211" s="431"/>
      <c r="K211" s="431"/>
      <c r="L211" s="431"/>
      <c r="M211" s="471"/>
    </row>
    <row r="212" spans="2:13">
      <c r="B212" s="431"/>
      <c r="D212" s="431"/>
      <c r="K212" s="431"/>
      <c r="L212" s="431"/>
      <c r="M212" s="471"/>
    </row>
    <row r="213" spans="2:13">
      <c r="B213" s="431"/>
      <c r="D213" s="431"/>
      <c r="K213" s="431"/>
      <c r="L213" s="431"/>
      <c r="M213" s="471"/>
    </row>
    <row r="214" spans="2:13">
      <c r="B214" s="431"/>
      <c r="D214" s="431"/>
      <c r="K214" s="431"/>
      <c r="L214" s="431"/>
      <c r="M214" s="471"/>
    </row>
    <row r="215" spans="2:13">
      <c r="B215" s="431"/>
      <c r="D215" s="431"/>
      <c r="K215" s="431"/>
      <c r="L215" s="431"/>
      <c r="M215" s="471"/>
    </row>
    <row r="216" spans="2:13">
      <c r="B216" s="431"/>
      <c r="D216" s="431"/>
      <c r="K216" s="431"/>
      <c r="L216" s="431"/>
      <c r="M216" s="471"/>
    </row>
    <row r="217" spans="2:13">
      <c r="B217" s="431"/>
      <c r="D217" s="431"/>
      <c r="K217" s="431"/>
      <c r="L217" s="431"/>
      <c r="M217" s="471"/>
    </row>
    <row r="218" spans="2:13">
      <c r="B218" s="431"/>
      <c r="D218" s="431"/>
      <c r="K218" s="431"/>
      <c r="L218" s="431"/>
      <c r="M218" s="471"/>
    </row>
    <row r="219" spans="2:13">
      <c r="B219" s="431"/>
      <c r="D219" s="431"/>
      <c r="K219" s="431"/>
      <c r="L219" s="431"/>
      <c r="M219" s="471"/>
    </row>
    <row r="220" spans="2:13">
      <c r="B220" s="431"/>
      <c r="D220" s="431"/>
      <c r="K220" s="431"/>
      <c r="L220" s="431"/>
      <c r="M220" s="471"/>
    </row>
    <row r="221" spans="2:13">
      <c r="B221" s="431"/>
      <c r="D221" s="431"/>
      <c r="K221" s="431"/>
      <c r="L221" s="431"/>
      <c r="M221" s="471"/>
    </row>
    <row r="222" spans="2:13">
      <c r="B222" s="431"/>
      <c r="D222" s="431"/>
      <c r="K222" s="431"/>
      <c r="L222" s="431"/>
      <c r="M222" s="471"/>
    </row>
    <row r="223" spans="2:13">
      <c r="B223" s="431"/>
      <c r="D223" s="431"/>
      <c r="K223" s="431"/>
      <c r="L223" s="431"/>
      <c r="M223" s="471"/>
    </row>
    <row r="224" spans="2:13">
      <c r="B224" s="431"/>
      <c r="D224" s="431"/>
      <c r="K224" s="431"/>
      <c r="L224" s="431"/>
      <c r="M224" s="471"/>
    </row>
    <row r="225" spans="2:13">
      <c r="B225" s="431"/>
      <c r="D225" s="431"/>
      <c r="K225" s="431"/>
      <c r="L225" s="431"/>
      <c r="M225" s="471"/>
    </row>
    <row r="226" spans="2:13">
      <c r="B226" s="431"/>
      <c r="D226" s="431"/>
      <c r="K226" s="431"/>
      <c r="L226" s="431"/>
      <c r="M226" s="471"/>
    </row>
    <row r="227" spans="2:13">
      <c r="B227" s="431"/>
      <c r="D227" s="431"/>
      <c r="K227" s="431"/>
      <c r="L227" s="431"/>
      <c r="M227" s="471"/>
    </row>
    <row r="228" spans="2:13">
      <c r="B228" s="431"/>
      <c r="D228" s="431"/>
      <c r="K228" s="431"/>
      <c r="L228" s="431"/>
      <c r="M228" s="471"/>
    </row>
    <row r="229" spans="2:13">
      <c r="B229" s="431"/>
      <c r="D229" s="431"/>
      <c r="K229" s="431"/>
      <c r="L229" s="431"/>
      <c r="M229" s="471"/>
    </row>
    <row r="230" spans="2:13">
      <c r="B230" s="431"/>
      <c r="D230" s="431"/>
      <c r="K230" s="431"/>
      <c r="L230" s="431"/>
      <c r="M230" s="471"/>
    </row>
    <row r="231" spans="2:13">
      <c r="B231" s="431"/>
      <c r="D231" s="431"/>
      <c r="K231" s="431"/>
      <c r="L231" s="431"/>
      <c r="M231" s="471"/>
    </row>
    <row r="232" spans="2:13">
      <c r="B232" s="431"/>
      <c r="D232" s="431"/>
      <c r="K232" s="431"/>
      <c r="L232" s="431"/>
      <c r="M232" s="471"/>
    </row>
    <row r="233" spans="2:13">
      <c r="B233" s="431"/>
      <c r="D233" s="431"/>
      <c r="K233" s="431"/>
      <c r="L233" s="431"/>
      <c r="M233" s="471"/>
    </row>
    <row r="234" spans="2:13">
      <c r="B234" s="431"/>
      <c r="D234" s="431"/>
      <c r="K234" s="431"/>
      <c r="L234" s="431"/>
      <c r="M234" s="471"/>
    </row>
    <row r="235" spans="2:13">
      <c r="B235" s="431"/>
      <c r="D235" s="431"/>
      <c r="K235" s="431"/>
      <c r="L235" s="431"/>
      <c r="M235" s="471"/>
    </row>
    <row r="236" spans="2:13">
      <c r="B236" s="431"/>
      <c r="D236" s="431"/>
      <c r="K236" s="431"/>
      <c r="L236" s="431"/>
      <c r="M236" s="471"/>
    </row>
    <row r="237" spans="2:13">
      <c r="B237" s="431"/>
      <c r="D237" s="431"/>
      <c r="K237" s="431"/>
      <c r="L237" s="431"/>
      <c r="M237" s="471"/>
    </row>
    <row r="238" spans="2:13">
      <c r="B238" s="431"/>
      <c r="D238" s="431"/>
      <c r="K238" s="431"/>
      <c r="L238" s="431"/>
      <c r="M238" s="471"/>
    </row>
    <row r="239" spans="2:13">
      <c r="B239" s="431"/>
      <c r="D239" s="431"/>
      <c r="K239" s="431"/>
      <c r="L239" s="431"/>
      <c r="M239" s="471"/>
    </row>
    <row r="240" spans="2:13">
      <c r="B240" s="431"/>
      <c r="D240" s="431"/>
      <c r="K240" s="431"/>
      <c r="L240" s="431"/>
      <c r="M240" s="471"/>
    </row>
    <row r="241" spans="2:13">
      <c r="B241" s="431"/>
      <c r="D241" s="431"/>
      <c r="K241" s="431"/>
      <c r="L241" s="431"/>
      <c r="M241" s="471"/>
    </row>
    <row r="242" spans="2:13">
      <c r="B242" s="431"/>
      <c r="D242" s="431"/>
      <c r="K242" s="431"/>
      <c r="L242" s="431"/>
      <c r="M242" s="471"/>
    </row>
    <row r="243" spans="2:13">
      <c r="B243" s="431"/>
      <c r="D243" s="431"/>
      <c r="K243" s="431"/>
      <c r="L243" s="431"/>
      <c r="M243" s="471"/>
    </row>
    <row r="244" spans="2:13">
      <c r="B244" s="431"/>
      <c r="D244" s="431"/>
      <c r="K244" s="431"/>
      <c r="L244" s="431"/>
      <c r="M244" s="471"/>
    </row>
    <row r="245" spans="2:13">
      <c r="B245" s="431"/>
      <c r="D245" s="431"/>
      <c r="K245" s="431"/>
      <c r="L245" s="431"/>
      <c r="M245" s="471"/>
    </row>
    <row r="246" spans="2:13">
      <c r="B246" s="431"/>
      <c r="D246" s="431"/>
      <c r="K246" s="431"/>
      <c r="L246" s="431"/>
      <c r="M246" s="471"/>
    </row>
    <row r="247" spans="2:13">
      <c r="B247" s="431"/>
      <c r="D247" s="431"/>
      <c r="K247" s="431"/>
      <c r="L247" s="431"/>
      <c r="M247" s="471"/>
    </row>
    <row r="248" spans="2:13">
      <c r="B248" s="431"/>
      <c r="D248" s="431"/>
      <c r="K248" s="431"/>
      <c r="L248" s="431"/>
      <c r="M248" s="471"/>
    </row>
    <row r="249" spans="2:13">
      <c r="B249" s="431"/>
      <c r="D249" s="431"/>
      <c r="K249" s="431"/>
      <c r="L249" s="431"/>
      <c r="M249" s="471"/>
    </row>
    <row r="250" spans="2:13">
      <c r="B250" s="431"/>
      <c r="D250" s="431"/>
      <c r="K250" s="431"/>
      <c r="L250" s="431"/>
      <c r="M250" s="471"/>
    </row>
    <row r="251" spans="2:13">
      <c r="B251" s="431"/>
      <c r="D251" s="431"/>
      <c r="K251" s="431"/>
      <c r="L251" s="431"/>
      <c r="M251" s="471"/>
    </row>
    <row r="252" spans="2:13">
      <c r="B252" s="431"/>
      <c r="D252" s="431"/>
      <c r="K252" s="431"/>
      <c r="L252" s="431"/>
      <c r="M252" s="471"/>
    </row>
    <row r="253" spans="2:13">
      <c r="B253" s="431"/>
      <c r="D253" s="431"/>
      <c r="K253" s="431"/>
      <c r="L253" s="431"/>
      <c r="M253" s="471"/>
    </row>
    <row r="254" spans="2:13">
      <c r="B254" s="431"/>
      <c r="D254" s="431"/>
      <c r="K254" s="431"/>
      <c r="L254" s="431"/>
      <c r="M254" s="471"/>
    </row>
    <row r="255" spans="2:13">
      <c r="B255" s="431"/>
      <c r="D255" s="431"/>
      <c r="K255" s="431"/>
      <c r="L255" s="431"/>
      <c r="M255" s="471"/>
    </row>
    <row r="256" spans="2:13">
      <c r="B256" s="431"/>
      <c r="D256" s="431"/>
      <c r="K256" s="431"/>
      <c r="L256" s="431"/>
      <c r="M256" s="471"/>
    </row>
    <row r="257" spans="2:13">
      <c r="B257" s="431"/>
      <c r="D257" s="431"/>
      <c r="K257" s="431"/>
      <c r="L257" s="431"/>
      <c r="M257" s="471"/>
    </row>
    <row r="258" spans="2:13">
      <c r="B258" s="431"/>
      <c r="D258" s="431"/>
      <c r="K258" s="431"/>
      <c r="L258" s="431"/>
      <c r="M258" s="471"/>
    </row>
    <row r="259" spans="2:13">
      <c r="B259" s="431"/>
      <c r="D259" s="431"/>
      <c r="K259" s="431"/>
      <c r="L259" s="431"/>
      <c r="M259" s="471"/>
    </row>
    <row r="260" spans="2:13">
      <c r="B260" s="431"/>
      <c r="D260" s="431"/>
      <c r="K260" s="431"/>
      <c r="L260" s="431"/>
      <c r="M260" s="471"/>
    </row>
    <row r="261" spans="2:13">
      <c r="B261" s="431"/>
      <c r="D261" s="431"/>
      <c r="K261" s="431"/>
      <c r="L261" s="431"/>
      <c r="M261" s="471"/>
    </row>
    <row r="262" spans="2:13">
      <c r="B262" s="431"/>
      <c r="D262" s="431"/>
      <c r="K262" s="431"/>
      <c r="L262" s="431"/>
      <c r="M262" s="471"/>
    </row>
    <row r="263" spans="2:13">
      <c r="B263" s="431"/>
      <c r="D263" s="431"/>
      <c r="K263" s="431"/>
      <c r="L263" s="431"/>
      <c r="M263" s="471"/>
    </row>
    <row r="264" spans="2:13">
      <c r="B264" s="431"/>
      <c r="D264" s="431"/>
      <c r="K264" s="431"/>
      <c r="L264" s="431"/>
      <c r="M264" s="471"/>
    </row>
    <row r="265" spans="2:13">
      <c r="B265" s="431"/>
      <c r="D265" s="431"/>
      <c r="K265" s="431"/>
      <c r="L265" s="431"/>
      <c r="M265" s="471"/>
    </row>
    <row r="266" spans="2:13">
      <c r="B266" s="431"/>
      <c r="D266" s="431"/>
      <c r="K266" s="431"/>
      <c r="L266" s="431"/>
      <c r="M266" s="471"/>
    </row>
    <row r="267" spans="2:13">
      <c r="B267" s="431"/>
      <c r="D267" s="431"/>
      <c r="K267" s="431"/>
      <c r="L267" s="431"/>
      <c r="M267" s="471"/>
    </row>
    <row r="268" spans="2:13">
      <c r="B268" s="431"/>
      <c r="D268" s="431"/>
      <c r="K268" s="431"/>
      <c r="L268" s="431"/>
      <c r="M268" s="471"/>
    </row>
    <row r="269" spans="2:13">
      <c r="B269" s="431"/>
      <c r="D269" s="431"/>
      <c r="K269" s="431"/>
      <c r="L269" s="431"/>
      <c r="M269" s="471"/>
    </row>
    <row r="270" spans="2:13">
      <c r="B270" s="431"/>
      <c r="D270" s="431"/>
      <c r="K270" s="431"/>
      <c r="L270" s="431"/>
      <c r="M270" s="471"/>
    </row>
    <row r="271" spans="2:13">
      <c r="B271" s="431"/>
      <c r="D271" s="431"/>
      <c r="K271" s="431"/>
      <c r="L271" s="431"/>
      <c r="M271" s="471"/>
    </row>
    <row r="272" spans="2:13">
      <c r="B272" s="431"/>
      <c r="D272" s="431"/>
      <c r="K272" s="431"/>
      <c r="L272" s="431"/>
      <c r="M272" s="471"/>
    </row>
    <row r="273" spans="2:13">
      <c r="B273" s="431"/>
      <c r="D273" s="431"/>
      <c r="K273" s="431"/>
      <c r="L273" s="431"/>
      <c r="M273" s="471"/>
    </row>
    <row r="274" spans="2:13">
      <c r="B274" s="431"/>
      <c r="D274" s="431"/>
      <c r="K274" s="431"/>
      <c r="L274" s="431"/>
      <c r="M274" s="471"/>
    </row>
    <row r="275" spans="2:13">
      <c r="B275" s="431"/>
      <c r="D275" s="431"/>
      <c r="K275" s="431"/>
      <c r="L275" s="431"/>
      <c r="M275" s="471"/>
    </row>
    <row r="276" spans="2:13">
      <c r="B276" s="431"/>
      <c r="D276" s="431"/>
      <c r="K276" s="431"/>
      <c r="L276" s="431"/>
      <c r="M276" s="471"/>
    </row>
    <row r="277" spans="2:13">
      <c r="B277" s="431"/>
      <c r="D277" s="431"/>
      <c r="K277" s="431"/>
      <c r="L277" s="431"/>
      <c r="M277" s="471"/>
    </row>
    <row r="278" spans="2:13">
      <c r="B278" s="431"/>
      <c r="D278" s="431"/>
      <c r="K278" s="431"/>
      <c r="L278" s="431"/>
      <c r="M278" s="471"/>
    </row>
    <row r="279" spans="2:13">
      <c r="B279" s="431"/>
      <c r="D279" s="431"/>
      <c r="K279" s="431"/>
      <c r="L279" s="431"/>
      <c r="M279" s="471"/>
    </row>
    <row r="280" spans="2:13">
      <c r="B280" s="431"/>
      <c r="D280" s="431"/>
      <c r="K280" s="431"/>
      <c r="L280" s="431"/>
      <c r="M280" s="471"/>
    </row>
    <row r="281" spans="2:13">
      <c r="B281" s="431"/>
      <c r="D281" s="431"/>
      <c r="K281" s="431"/>
      <c r="L281" s="431"/>
      <c r="M281" s="471"/>
    </row>
    <row r="282" spans="2:13">
      <c r="B282" s="431"/>
      <c r="D282" s="431"/>
      <c r="K282" s="431"/>
      <c r="L282" s="431"/>
      <c r="M282" s="471"/>
    </row>
    <row r="283" spans="2:13">
      <c r="B283" s="431"/>
      <c r="D283" s="431"/>
      <c r="K283" s="431"/>
      <c r="L283" s="431"/>
      <c r="M283" s="471"/>
    </row>
  </sheetData>
  <autoFilter ref="A3:N180">
    <filterColumn colId="10">
      <customFilters>
        <customFilter operator="notEqual" val=" "/>
      </customFilters>
    </filterColumn>
  </autoFilter>
  <mergeCells count="10">
    <mergeCell ref="L2:L3"/>
    <mergeCell ref="M2:M3"/>
    <mergeCell ref="N2:N3"/>
    <mergeCell ref="B181:F181"/>
    <mergeCell ref="B2:B3"/>
    <mergeCell ref="C2:C3"/>
    <mergeCell ref="D2:D3"/>
    <mergeCell ref="E2:E3"/>
    <mergeCell ref="J2:J3"/>
    <mergeCell ref="K2:K3"/>
  </mergeCells>
  <phoneticPr fontId="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53"/>
  <sheetViews>
    <sheetView zoomScale="70" zoomScaleNormal="70" workbookViewId="0">
      <pane xSplit="9" ySplit="4" topLeftCell="J5" activePane="bottomRight" state="frozenSplit"/>
      <selection activeCell="X34" sqref="X34"/>
      <selection pane="topRight" activeCell="X34" sqref="X34"/>
      <selection pane="bottomLeft" activeCell="X34" sqref="X34"/>
      <selection pane="bottomRight" activeCell="AA54" sqref="AA5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968" t="s">
        <v>107</v>
      </c>
      <c r="C3" s="970" t="s">
        <v>815</v>
      </c>
      <c r="D3" s="972" t="s">
        <v>272</v>
      </c>
      <c r="E3" s="974" t="s">
        <v>22</v>
      </c>
      <c r="F3" s="968" t="s">
        <v>3</v>
      </c>
      <c r="G3" s="976" t="s">
        <v>843</v>
      </c>
      <c r="H3" s="976"/>
      <c r="I3" s="548" t="s">
        <v>817</v>
      </c>
      <c r="J3" s="977" t="s">
        <v>946</v>
      </c>
      <c r="K3" s="979" t="s">
        <v>939</v>
      </c>
      <c r="L3" s="981" t="s">
        <v>853</v>
      </c>
      <c r="M3" s="742" t="s">
        <v>5</v>
      </c>
      <c r="N3" s="983" t="s">
        <v>819</v>
      </c>
      <c r="O3" s="983"/>
      <c r="P3" s="632" t="s">
        <v>941</v>
      </c>
      <c r="Q3" s="984" t="s">
        <v>842</v>
      </c>
      <c r="R3" s="984"/>
      <c r="S3" s="984"/>
      <c r="T3" s="967" t="s">
        <v>852</v>
      </c>
      <c r="U3" s="967"/>
      <c r="V3" s="987" t="s">
        <v>857</v>
      </c>
      <c r="W3" s="987" t="s">
        <v>858</v>
      </c>
      <c r="X3" s="989" t="s">
        <v>856</v>
      </c>
      <c r="Y3" s="989"/>
      <c r="Z3" s="990" t="s">
        <v>853</v>
      </c>
      <c r="AA3" s="992" t="s">
        <v>819</v>
      </c>
      <c r="AB3" s="992"/>
      <c r="AC3" s="992" t="s">
        <v>849</v>
      </c>
      <c r="AD3" s="992"/>
      <c r="AE3" s="985" t="s">
        <v>820</v>
      </c>
      <c r="AF3" s="560" t="s">
        <v>851</v>
      </c>
      <c r="AG3" s="985" t="s">
        <v>32</v>
      </c>
      <c r="AH3" s="635" t="s">
        <v>943</v>
      </c>
      <c r="AI3" s="636" t="s">
        <v>915</v>
      </c>
    </row>
    <row r="4" spans="1:35" s="508" customFormat="1" ht="16.5" customHeight="1">
      <c r="B4" s="969"/>
      <c r="C4" s="971"/>
      <c r="D4" s="973"/>
      <c r="E4" s="975"/>
      <c r="F4" s="969"/>
      <c r="G4" s="706" t="s">
        <v>214</v>
      </c>
      <c r="H4" s="706" t="s">
        <v>213</v>
      </c>
      <c r="I4" s="706" t="s">
        <v>213</v>
      </c>
      <c r="J4" s="978"/>
      <c r="K4" s="980"/>
      <c r="L4" s="982"/>
      <c r="M4" s="737" t="s">
        <v>940</v>
      </c>
      <c r="N4" s="735" t="s">
        <v>854</v>
      </c>
      <c r="O4" s="735" t="s">
        <v>855</v>
      </c>
      <c r="P4" s="734" t="s">
        <v>820</v>
      </c>
      <c r="Q4" s="736" t="s">
        <v>64</v>
      </c>
      <c r="R4" s="738" t="s">
        <v>892</v>
      </c>
      <c r="S4" s="736" t="s">
        <v>65</v>
      </c>
      <c r="T4" s="739" t="s">
        <v>825</v>
      </c>
      <c r="U4" s="739" t="s">
        <v>837</v>
      </c>
      <c r="V4" s="988"/>
      <c r="W4" s="988"/>
      <c r="X4" s="740" t="s">
        <v>214</v>
      </c>
      <c r="Y4" s="740" t="s">
        <v>213</v>
      </c>
      <c r="Z4" s="991"/>
      <c r="AA4" s="732" t="s">
        <v>0</v>
      </c>
      <c r="AB4" s="732" t="s">
        <v>1</v>
      </c>
      <c r="AC4" s="732" t="s">
        <v>850</v>
      </c>
      <c r="AD4" s="732" t="s">
        <v>1</v>
      </c>
      <c r="AE4" s="986"/>
      <c r="AF4" s="733">
        <v>0.2</v>
      </c>
      <c r="AG4" s="986"/>
      <c r="AH4" s="613" t="s">
        <v>896</v>
      </c>
      <c r="AI4" s="636" t="s">
        <v>897</v>
      </c>
    </row>
    <row r="5" spans="1:35">
      <c r="A5" s="194"/>
      <c r="B5" s="519">
        <v>6</v>
      </c>
      <c r="C5" s="587">
        <v>1</v>
      </c>
      <c r="D5" s="724" t="s">
        <v>1251</v>
      </c>
      <c r="E5" s="521">
        <v>40</v>
      </c>
      <c r="F5" s="584" t="s">
        <v>1039</v>
      </c>
      <c r="G5" s="638">
        <f>H5/E5</f>
        <v>507.5</v>
      </c>
      <c r="H5" s="525">
        <v>20300</v>
      </c>
      <c r="I5" s="575">
        <v>448</v>
      </c>
      <c r="J5" s="592">
        <f>H5*I5</f>
        <v>9094400</v>
      </c>
      <c r="K5" s="567">
        <v>0</v>
      </c>
      <c r="L5" s="568">
        <f>J5-M5</f>
        <v>0</v>
      </c>
      <c r="M5" s="568">
        <f>N5+O5-P5</f>
        <v>9094400</v>
      </c>
      <c r="N5" s="569">
        <v>8267636</v>
      </c>
      <c r="O5" s="569">
        <v>826764</v>
      </c>
      <c r="P5" s="568">
        <v>0</v>
      </c>
      <c r="Q5" s="617">
        <f>J5-AG5</f>
        <v>608318.83636363596</v>
      </c>
      <c r="R5" s="618">
        <f t="shared" ref="R5:R68" si="0">Q5/J5</f>
        <v>6.6889386475593324E-2</v>
      </c>
      <c r="S5" s="523">
        <f>Q5-U5</f>
        <v>608318.83636363596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473.55363636363637</v>
      </c>
      <c r="Y5" s="526">
        <f>(AA5+AB5-AC5-AD5-AE5)/I5</f>
        <v>18942.145454545454</v>
      </c>
      <c r="Z5" s="568">
        <f>AH5-Y5</f>
        <v>0</v>
      </c>
      <c r="AA5" s="777">
        <f>+AA18/770*448</f>
        <v>8389818.1818181816</v>
      </c>
      <c r="AB5" s="777">
        <f>+AB18/770*448</f>
        <v>838981.81818181823</v>
      </c>
      <c r="AC5" s="777">
        <f>+AC18/770*448</f>
        <v>453050.18181818188</v>
      </c>
      <c r="AD5" s="777">
        <f>+AD18/770*448</f>
        <v>45305.018181818188</v>
      </c>
      <c r="AE5" s="777">
        <f>+AE18/770*448</f>
        <v>244363.63636363638</v>
      </c>
      <c r="AF5" s="778">
        <f>AE5*$AF$4</f>
        <v>48872.727272727279</v>
      </c>
      <c r="AG5" s="777">
        <f>+AG18/770*448</f>
        <v>8486081.163636364</v>
      </c>
      <c r="AH5" s="643">
        <f>AG5/I5</f>
        <v>18942.145454545454</v>
      </c>
      <c r="AI5" s="644" t="s">
        <v>1377</v>
      </c>
    </row>
    <row r="6" spans="1:35">
      <c r="A6" s="194"/>
      <c r="B6" s="519">
        <v>6</v>
      </c>
      <c r="C6" s="587">
        <v>1</v>
      </c>
      <c r="D6" s="720" t="s">
        <v>1089</v>
      </c>
      <c r="E6" s="521">
        <v>24</v>
      </c>
      <c r="F6" s="584" t="s">
        <v>1354</v>
      </c>
      <c r="G6" s="638">
        <f t="shared" ref="G6" si="1">H6/E6</f>
        <v>550</v>
      </c>
      <c r="H6" s="764">
        <v>13200</v>
      </c>
      <c r="I6" s="757">
        <v>504</v>
      </c>
      <c r="J6" s="592">
        <f t="shared" ref="J6" si="2">H6*I6</f>
        <v>6652800</v>
      </c>
      <c r="K6" s="567">
        <v>0</v>
      </c>
      <c r="L6" s="568">
        <f t="shared" ref="L6" si="3">J6-M6</f>
        <v>0</v>
      </c>
      <c r="M6" s="568">
        <f t="shared" ref="M6" si="4">N6+O6-P6</f>
        <v>6652800</v>
      </c>
      <c r="N6" s="569">
        <v>6048000</v>
      </c>
      <c r="O6" s="569">
        <v>604800</v>
      </c>
      <c r="P6" s="568">
        <v>0</v>
      </c>
      <c r="Q6" s="617">
        <f t="shared" ref="Q6" si="5">J6-AG6</f>
        <v>1112832.0000000019</v>
      </c>
      <c r="R6" s="618">
        <f t="shared" si="0"/>
        <v>0.16727272727272754</v>
      </c>
      <c r="S6" s="523">
        <f t="shared" ref="S6" si="6">Q6-U6</f>
        <v>1112832.0000000019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" si="7">Y6/E6</f>
        <v>457.99999999999983</v>
      </c>
      <c r="Y6" s="526">
        <f t="shared" ref="Y6" si="8">(AA6+AB6-AC6-AD6-AE6)/I6</f>
        <v>10991.999999999996</v>
      </c>
      <c r="Z6" s="568">
        <f t="shared" ref="Z6" si="9">AH6-Y6</f>
        <v>0</v>
      </c>
      <c r="AA6" s="723">
        <v>6177380.4654545449</v>
      </c>
      <c r="AB6" s="723">
        <v>617738.04654545453</v>
      </c>
      <c r="AC6" s="723">
        <v>613055.52</v>
      </c>
      <c r="AD6" s="723">
        <v>61305.552000000003</v>
      </c>
      <c r="AE6" s="723">
        <v>580789.44000000006</v>
      </c>
      <c r="AF6" s="619">
        <f t="shared" ref="AF6" si="10">AE6*$AF$4</f>
        <v>116157.88800000002</v>
      </c>
      <c r="AG6" s="723">
        <v>5539967.9999999981</v>
      </c>
      <c r="AH6" s="643">
        <f t="shared" ref="AH6" si="11">AG6/I6</f>
        <v>10991.999999999996</v>
      </c>
      <c r="AI6" s="644" t="s">
        <v>1381</v>
      </c>
    </row>
    <row r="7" spans="1:35" s="518" customFormat="1">
      <c r="B7" s="519">
        <v>6</v>
      </c>
      <c r="C7" s="750"/>
      <c r="D7" s="745"/>
      <c r="E7" s="745"/>
      <c r="F7" s="746"/>
      <c r="G7" s="751"/>
      <c r="H7" s="751" t="s">
        <v>1272</v>
      </c>
      <c r="I7" s="752">
        <f>SUM(I5:I6)</f>
        <v>952</v>
      </c>
      <c r="J7" s="531">
        <f t="shared" ref="J7:AG7" si="12">SUM(J5:J6)</f>
        <v>15747200</v>
      </c>
      <c r="K7" s="532">
        <f t="shared" si="12"/>
        <v>0</v>
      </c>
      <c r="L7" s="531">
        <f t="shared" si="12"/>
        <v>0</v>
      </c>
      <c r="M7" s="531">
        <f t="shared" si="12"/>
        <v>15747200</v>
      </c>
      <c r="N7" s="532">
        <f t="shared" si="12"/>
        <v>14315636</v>
      </c>
      <c r="O7" s="532">
        <f t="shared" si="12"/>
        <v>1431564</v>
      </c>
      <c r="P7" s="532">
        <f t="shared" si="12"/>
        <v>0</v>
      </c>
      <c r="Q7" s="589">
        <f>SUM(Q5:Q6)</f>
        <v>1721150.8363636378</v>
      </c>
      <c r="R7" s="790">
        <f>Q7/J7</f>
        <v>0.10929884908832287</v>
      </c>
      <c r="S7" s="590">
        <f>SUM(S5:S6)</f>
        <v>1721150.8363636378</v>
      </c>
      <c r="T7" s="710">
        <f t="shared" si="12"/>
        <v>0</v>
      </c>
      <c r="U7" s="711">
        <f t="shared" si="12"/>
        <v>0</v>
      </c>
      <c r="V7" s="531">
        <f t="shared" si="12"/>
        <v>0</v>
      </c>
      <c r="W7" s="710">
        <f t="shared" si="12"/>
        <v>0</v>
      </c>
      <c r="X7" s="711">
        <f t="shared" si="12"/>
        <v>931.5536363636362</v>
      </c>
      <c r="Y7" s="711">
        <f>SUM(Y5:Y6)</f>
        <v>29934.145454545451</v>
      </c>
      <c r="Z7" s="531">
        <f t="shared" si="12"/>
        <v>0</v>
      </c>
      <c r="AA7" s="711">
        <f t="shared" si="12"/>
        <v>14567198.647272727</v>
      </c>
      <c r="AB7" s="711">
        <f t="shared" si="12"/>
        <v>1456719.8647272727</v>
      </c>
      <c r="AC7" s="711">
        <f t="shared" si="12"/>
        <v>1066105.7018181819</v>
      </c>
      <c r="AD7" s="711">
        <f t="shared" si="12"/>
        <v>106610.57018181818</v>
      </c>
      <c r="AE7" s="711">
        <f t="shared" si="12"/>
        <v>825153.07636363641</v>
      </c>
      <c r="AF7" s="712">
        <f t="shared" si="12"/>
        <v>165030.6152727273</v>
      </c>
      <c r="AG7" s="711">
        <f t="shared" si="12"/>
        <v>14026049.163636362</v>
      </c>
      <c r="AH7" s="578"/>
      <c r="AI7" s="615"/>
    </row>
    <row r="8" spans="1:35">
      <c r="A8" s="194"/>
      <c r="B8" s="519">
        <v>6</v>
      </c>
      <c r="C8" s="587">
        <v>2</v>
      </c>
      <c r="D8" s="722" t="s">
        <v>1064</v>
      </c>
      <c r="E8" s="521">
        <v>32</v>
      </c>
      <c r="F8" s="584" t="s">
        <v>1355</v>
      </c>
      <c r="G8" s="638">
        <f t="shared" ref="G8:G11" si="13">H8/E8</f>
        <v>875</v>
      </c>
      <c r="H8" s="525">
        <v>28000</v>
      </c>
      <c r="I8" s="575">
        <v>56</v>
      </c>
      <c r="J8" s="592">
        <f t="shared" ref="J8:J11" si="14">H8*I8</f>
        <v>1568000</v>
      </c>
      <c r="K8" s="567">
        <v>0</v>
      </c>
      <c r="L8" s="568">
        <f t="shared" ref="L8:L11" si="15">J8-M8</f>
        <v>0</v>
      </c>
      <c r="M8" s="568">
        <f t="shared" ref="M8:M11" si="16">N8+O8-P8</f>
        <v>1568000</v>
      </c>
      <c r="N8" s="569">
        <v>1425454</v>
      </c>
      <c r="O8" s="569">
        <v>142546</v>
      </c>
      <c r="P8" s="568">
        <v>0</v>
      </c>
      <c r="Q8" s="617">
        <f t="shared" ref="Q8:Q11" si="17">J8-AG8</f>
        <v>-39660.812800000189</v>
      </c>
      <c r="R8" s="618">
        <f t="shared" si="0"/>
        <v>-2.5293885714285834E-2</v>
      </c>
      <c r="S8" s="523">
        <f t="shared" ref="S8:S11" si="18">Q8-U8</f>
        <v>-39660.812800000189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ref="X8:X11" si="19">Y8/E8</f>
        <v>897.13215000000014</v>
      </c>
      <c r="Y8" s="526">
        <f t="shared" ref="Y8:Y11" si="20">(AA8+AB8-AC8-AD8-AE8)/I8</f>
        <v>28708.228800000004</v>
      </c>
      <c r="Z8" s="568">
        <f t="shared" ref="Z8:Z11" si="21">AH8-Y8</f>
        <v>0</v>
      </c>
      <c r="AA8" s="723">
        <v>1559488</v>
      </c>
      <c r="AB8" s="723">
        <v>155948.80000000002</v>
      </c>
      <c r="AC8" s="723">
        <v>84212.352000000014</v>
      </c>
      <c r="AD8" s="723">
        <v>8421.235200000001</v>
      </c>
      <c r="AE8" s="723">
        <v>15142.399999999998</v>
      </c>
      <c r="AF8" s="619">
        <f t="shared" ref="AF8:AF11" si="22">AE8*$AF$4</f>
        <v>3028.4799999999996</v>
      </c>
      <c r="AG8" s="723">
        <v>1607660.8128000002</v>
      </c>
      <c r="AH8" s="643">
        <f t="shared" ref="AH8:AH11" si="23">AG8/I8</f>
        <v>28708.228800000004</v>
      </c>
      <c r="AI8" s="644" t="s">
        <v>1381</v>
      </c>
    </row>
    <row r="9" spans="1:35">
      <c r="A9" s="194"/>
      <c r="B9" s="519">
        <v>6</v>
      </c>
      <c r="C9" s="587">
        <v>2</v>
      </c>
      <c r="D9" s="722" t="s">
        <v>1072</v>
      </c>
      <c r="E9" s="521">
        <v>24</v>
      </c>
      <c r="F9" s="765" t="s">
        <v>1241</v>
      </c>
      <c r="G9" s="638">
        <f t="shared" si="13"/>
        <v>590</v>
      </c>
      <c r="H9" s="525">
        <v>14160</v>
      </c>
      <c r="I9" s="575">
        <v>10</v>
      </c>
      <c r="J9" s="592">
        <f t="shared" si="14"/>
        <v>141600</v>
      </c>
      <c r="K9" s="567">
        <v>0</v>
      </c>
      <c r="L9" s="568">
        <f t="shared" si="15"/>
        <v>0</v>
      </c>
      <c r="M9" s="568">
        <f t="shared" si="16"/>
        <v>141600</v>
      </c>
      <c r="N9" s="569">
        <v>128727</v>
      </c>
      <c r="O9" s="569">
        <v>12873</v>
      </c>
      <c r="P9" s="568">
        <v>0</v>
      </c>
      <c r="Q9" s="617">
        <f t="shared" si="17"/>
        <v>1315.1520000000019</v>
      </c>
      <c r="R9" s="618">
        <f t="shared" si="0"/>
        <v>9.2877966101695044E-3</v>
      </c>
      <c r="S9" s="523">
        <f t="shared" si="18"/>
        <v>1315.1520000000019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 t="shared" si="19"/>
        <v>584.52020000000005</v>
      </c>
      <c r="Y9" s="526">
        <f t="shared" si="20"/>
        <v>14028.4848</v>
      </c>
      <c r="Z9" s="568">
        <f t="shared" si="21"/>
        <v>0</v>
      </c>
      <c r="AA9" s="723">
        <v>136080</v>
      </c>
      <c r="AB9" s="723">
        <v>13608</v>
      </c>
      <c r="AC9" s="723">
        <v>7348.3200000000006</v>
      </c>
      <c r="AD9" s="723">
        <v>734.83200000000011</v>
      </c>
      <c r="AE9" s="723">
        <v>1320</v>
      </c>
      <c r="AF9" s="619">
        <f t="shared" si="22"/>
        <v>264</v>
      </c>
      <c r="AG9" s="723">
        <v>140284.848</v>
      </c>
      <c r="AH9" s="643">
        <f t="shared" si="23"/>
        <v>14028.4848</v>
      </c>
      <c r="AI9" s="644" t="s">
        <v>51</v>
      </c>
    </row>
    <row r="10" spans="1:35">
      <c r="A10" s="194"/>
      <c r="B10" s="519">
        <v>6</v>
      </c>
      <c r="C10" s="587">
        <v>2</v>
      </c>
      <c r="D10" s="722" t="s">
        <v>1071</v>
      </c>
      <c r="E10" s="521">
        <v>24</v>
      </c>
      <c r="F10" s="584" t="s">
        <v>1241</v>
      </c>
      <c r="G10" s="638">
        <f t="shared" si="13"/>
        <v>515</v>
      </c>
      <c r="H10" s="525">
        <v>12360</v>
      </c>
      <c r="I10" s="575">
        <v>8</v>
      </c>
      <c r="J10" s="592">
        <f t="shared" si="14"/>
        <v>98880</v>
      </c>
      <c r="K10" s="567">
        <v>0</v>
      </c>
      <c r="L10" s="568">
        <f t="shared" si="15"/>
        <v>0</v>
      </c>
      <c r="M10" s="568">
        <f t="shared" si="16"/>
        <v>98880</v>
      </c>
      <c r="N10" s="569">
        <v>89891</v>
      </c>
      <c r="O10" s="569">
        <v>8989</v>
      </c>
      <c r="P10" s="568">
        <v>0</v>
      </c>
      <c r="Q10" s="617">
        <f t="shared" si="17"/>
        <v>8228.1983999999793</v>
      </c>
      <c r="R10" s="618">
        <f t="shared" si="0"/>
        <v>8.3213980582524064E-2</v>
      </c>
      <c r="S10" s="523">
        <f t="shared" si="18"/>
        <v>8228.1983999999793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19"/>
        <v>472.14480000000009</v>
      </c>
      <c r="Y10" s="526">
        <f t="shared" si="20"/>
        <v>11331.475200000003</v>
      </c>
      <c r="Z10" s="568">
        <f t="shared" si="21"/>
        <v>0</v>
      </c>
      <c r="AA10" s="723">
        <v>87936</v>
      </c>
      <c r="AB10" s="723">
        <v>8793.6</v>
      </c>
      <c r="AC10" s="723">
        <v>4748.5440000000008</v>
      </c>
      <c r="AD10" s="723">
        <v>474.85440000000011</v>
      </c>
      <c r="AE10" s="723">
        <v>854.40000000000009</v>
      </c>
      <c r="AF10" s="619">
        <f t="shared" si="22"/>
        <v>170.88000000000002</v>
      </c>
      <c r="AG10" s="723">
        <v>90651.801600000021</v>
      </c>
      <c r="AH10" s="643">
        <f t="shared" si="23"/>
        <v>11331.475200000003</v>
      </c>
      <c r="AI10" s="644" t="s">
        <v>1381</v>
      </c>
    </row>
    <row r="11" spans="1:35">
      <c r="A11" s="194"/>
      <c r="B11" s="519">
        <v>6</v>
      </c>
      <c r="C11" s="587">
        <v>2</v>
      </c>
      <c r="D11" s="722" t="s">
        <v>1089</v>
      </c>
      <c r="E11" s="521">
        <v>24</v>
      </c>
      <c r="F11" s="584" t="s">
        <v>1356</v>
      </c>
      <c r="G11" s="638">
        <f t="shared" si="13"/>
        <v>550</v>
      </c>
      <c r="H11" s="525">
        <v>13200</v>
      </c>
      <c r="I11" s="575">
        <v>504</v>
      </c>
      <c r="J11" s="592">
        <f t="shared" si="14"/>
        <v>6652800</v>
      </c>
      <c r="K11" s="567">
        <v>0</v>
      </c>
      <c r="L11" s="568">
        <f t="shared" si="15"/>
        <v>0</v>
      </c>
      <c r="M11" s="568">
        <f t="shared" si="16"/>
        <v>6652800</v>
      </c>
      <c r="N11" s="569">
        <v>6048000</v>
      </c>
      <c r="O11" s="569">
        <v>604800</v>
      </c>
      <c r="P11" s="568">
        <v>0</v>
      </c>
      <c r="Q11" s="617">
        <f t="shared" si="17"/>
        <v>1112832.0000000019</v>
      </c>
      <c r="R11" s="618">
        <f t="shared" si="0"/>
        <v>0.16727272727272754</v>
      </c>
      <c r="S11" s="523">
        <f t="shared" si="18"/>
        <v>1112832.0000000019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19"/>
        <v>457.99999999999983</v>
      </c>
      <c r="Y11" s="526">
        <f t="shared" si="20"/>
        <v>10991.999999999996</v>
      </c>
      <c r="Z11" s="568">
        <f t="shared" si="21"/>
        <v>0</v>
      </c>
      <c r="AA11" s="527">
        <v>6177380.4654545449</v>
      </c>
      <c r="AB11" s="527">
        <v>617738.04654545453</v>
      </c>
      <c r="AC11" s="528">
        <v>613055.52</v>
      </c>
      <c r="AD11" s="528">
        <v>61305.552000000003</v>
      </c>
      <c r="AE11" s="528">
        <v>580789.44000000006</v>
      </c>
      <c r="AF11" s="619">
        <f t="shared" si="22"/>
        <v>116157.88800000002</v>
      </c>
      <c r="AG11" s="527">
        <v>5539967.9999999981</v>
      </c>
      <c r="AH11" s="643">
        <f t="shared" si="23"/>
        <v>10991.999999999996</v>
      </c>
      <c r="AI11" s="644" t="s">
        <v>1381</v>
      </c>
    </row>
    <row r="12" spans="1:35" s="518" customFormat="1">
      <c r="B12" s="519">
        <v>6</v>
      </c>
      <c r="C12" s="750"/>
      <c r="D12" s="745"/>
      <c r="E12" s="745"/>
      <c r="F12" s="746"/>
      <c r="G12" s="751"/>
      <c r="H12" s="751" t="s">
        <v>1272</v>
      </c>
      <c r="I12" s="752">
        <f>SUM(I8:I11)</f>
        <v>578</v>
      </c>
      <c r="J12" s="531">
        <f t="shared" ref="J12:AG12" si="24">SUM(J8:J11)</f>
        <v>8461280</v>
      </c>
      <c r="K12" s="532">
        <f t="shared" si="24"/>
        <v>0</v>
      </c>
      <c r="L12" s="531">
        <f t="shared" si="24"/>
        <v>0</v>
      </c>
      <c r="M12" s="531">
        <f t="shared" si="24"/>
        <v>8461280</v>
      </c>
      <c r="N12" s="532">
        <f t="shared" si="24"/>
        <v>7692072</v>
      </c>
      <c r="O12" s="532">
        <f t="shared" si="24"/>
        <v>769208</v>
      </c>
      <c r="P12" s="532">
        <f t="shared" si="24"/>
        <v>0</v>
      </c>
      <c r="Q12" s="589">
        <f t="shared" si="24"/>
        <v>1082714.5376000016</v>
      </c>
      <c r="R12" s="790">
        <f t="shared" si="0"/>
        <v>0.12796108125484579</v>
      </c>
      <c r="S12" s="590">
        <f t="shared" si="24"/>
        <v>1082714.5376000016</v>
      </c>
      <c r="T12" s="710">
        <f t="shared" si="24"/>
        <v>0</v>
      </c>
      <c r="U12" s="711">
        <f t="shared" si="24"/>
        <v>0</v>
      </c>
      <c r="V12" s="531">
        <f t="shared" si="24"/>
        <v>0</v>
      </c>
      <c r="W12" s="710">
        <f t="shared" si="24"/>
        <v>0</v>
      </c>
      <c r="X12" s="711">
        <f t="shared" si="24"/>
        <v>2411.7971500000003</v>
      </c>
      <c r="Y12" s="711">
        <f t="shared" si="24"/>
        <v>65060.188800000004</v>
      </c>
      <c r="Z12" s="531">
        <f t="shared" si="24"/>
        <v>0</v>
      </c>
      <c r="AA12" s="711">
        <f t="shared" si="24"/>
        <v>7960884.4654545449</v>
      </c>
      <c r="AB12" s="711">
        <f t="shared" si="24"/>
        <v>796088.44654545456</v>
      </c>
      <c r="AC12" s="711">
        <f t="shared" si="24"/>
        <v>709364.73600000003</v>
      </c>
      <c r="AD12" s="711">
        <f t="shared" si="24"/>
        <v>70936.473599999998</v>
      </c>
      <c r="AE12" s="711">
        <f t="shared" si="24"/>
        <v>598106.24000000011</v>
      </c>
      <c r="AF12" s="712">
        <f t="shared" si="24"/>
        <v>119621.24800000002</v>
      </c>
      <c r="AG12" s="711">
        <f t="shared" si="24"/>
        <v>7378565.4623999987</v>
      </c>
      <c r="AH12" s="578"/>
      <c r="AI12" s="615"/>
    </row>
    <row r="13" spans="1:35">
      <c r="A13" s="194"/>
      <c r="B13" s="519">
        <v>6</v>
      </c>
      <c r="C13" s="587">
        <v>3</v>
      </c>
      <c r="D13" s="720" t="s">
        <v>1046</v>
      </c>
      <c r="E13" s="521">
        <v>8</v>
      </c>
      <c r="F13" s="584" t="s">
        <v>1357</v>
      </c>
      <c r="G13" s="638">
        <f t="shared" ref="G13:G14" si="25">H13/E13</f>
        <v>2887.5</v>
      </c>
      <c r="H13" s="525">
        <v>23100</v>
      </c>
      <c r="I13" s="575">
        <v>600</v>
      </c>
      <c r="J13" s="592">
        <f t="shared" ref="J13:J14" si="26">H13*I13</f>
        <v>13860000</v>
      </c>
      <c r="K13" s="567">
        <v>0</v>
      </c>
      <c r="L13" s="568">
        <f t="shared" ref="L13:L14" si="27">J13-M13</f>
        <v>0</v>
      </c>
      <c r="M13" s="568">
        <f t="shared" ref="M13:M14" si="28">N13+O13-P13</f>
        <v>13860000</v>
      </c>
      <c r="N13" s="569">
        <v>12600000</v>
      </c>
      <c r="O13" s="569">
        <v>1260000</v>
      </c>
      <c r="P13" s="568">
        <v>0</v>
      </c>
      <c r="Q13" s="617">
        <f t="shared" ref="Q13:Q14" si="29">J13-AG13</f>
        <v>13860000</v>
      </c>
      <c r="R13" s="618">
        <f t="shared" si="0"/>
        <v>1</v>
      </c>
      <c r="S13" s="523">
        <f t="shared" ref="S13:S14" si="30">Q13-U13</f>
        <v>13860000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ref="X13:X14" si="31">Y13/E13</f>
        <v>0</v>
      </c>
      <c r="Y13" s="526">
        <f t="shared" ref="Y13:Y14" si="32">(AA13+AB13-AC13-AD13-AE13)/I13</f>
        <v>0</v>
      </c>
      <c r="Z13" s="568">
        <f t="shared" ref="Z13:Z14" si="33">AH13-Y13</f>
        <v>0</v>
      </c>
      <c r="AA13" s="527"/>
      <c r="AB13" s="527"/>
      <c r="AC13" s="528"/>
      <c r="AD13" s="528"/>
      <c r="AE13" s="528"/>
      <c r="AF13" s="619">
        <f t="shared" ref="AF13:AF14" si="34">AE13*$AF$4</f>
        <v>0</v>
      </c>
      <c r="AG13" s="527"/>
      <c r="AH13" s="643">
        <f t="shared" ref="AH13:AH14" si="35">AG13/I13</f>
        <v>0</v>
      </c>
      <c r="AI13" s="644"/>
    </row>
    <row r="14" spans="1:35">
      <c r="A14" s="194"/>
      <c r="B14" s="519">
        <v>6</v>
      </c>
      <c r="C14" s="587">
        <v>3</v>
      </c>
      <c r="D14" s="720" t="s">
        <v>1256</v>
      </c>
      <c r="E14" s="521">
        <v>24</v>
      </c>
      <c r="F14" s="584" t="s">
        <v>1358</v>
      </c>
      <c r="G14" s="638">
        <f t="shared" si="25"/>
        <v>950</v>
      </c>
      <c r="H14" s="764">
        <v>22800</v>
      </c>
      <c r="I14" s="757">
        <v>605</v>
      </c>
      <c r="J14" s="592">
        <f t="shared" si="26"/>
        <v>13794000</v>
      </c>
      <c r="K14" s="567">
        <v>0</v>
      </c>
      <c r="L14" s="568">
        <f t="shared" si="27"/>
        <v>0</v>
      </c>
      <c r="M14" s="568">
        <f t="shared" si="28"/>
        <v>13794000</v>
      </c>
      <c r="N14" s="569">
        <v>12540000</v>
      </c>
      <c r="O14" s="569">
        <v>1254000</v>
      </c>
      <c r="P14" s="568">
        <v>0</v>
      </c>
      <c r="Q14" s="617">
        <f t="shared" si="29"/>
        <v>1071491.5199999996</v>
      </c>
      <c r="R14" s="618">
        <f t="shared" si="0"/>
        <v>7.7678086124401885E-2</v>
      </c>
      <c r="S14" s="523">
        <f t="shared" si="30"/>
        <v>1071491.5199999996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31"/>
        <v>876.20581818181824</v>
      </c>
      <c r="Y14" s="526">
        <f t="shared" si="32"/>
        <v>21028.939636363637</v>
      </c>
      <c r="Z14" s="568">
        <f t="shared" si="33"/>
        <v>0</v>
      </c>
      <c r="AA14" s="723">
        <v>12724800</v>
      </c>
      <c r="AB14" s="723">
        <v>1272480</v>
      </c>
      <c r="AC14" s="723">
        <v>687139.20000000007</v>
      </c>
      <c r="AD14" s="723">
        <v>68713.920000000013</v>
      </c>
      <c r="AE14" s="723">
        <v>518918.40000000008</v>
      </c>
      <c r="AF14" s="619">
        <f t="shared" si="34"/>
        <v>103783.68000000002</v>
      </c>
      <c r="AG14" s="723">
        <v>12722508.48</v>
      </c>
      <c r="AH14" s="643">
        <f t="shared" si="35"/>
        <v>21028.939636363637</v>
      </c>
      <c r="AI14" s="644" t="s">
        <v>1384</v>
      </c>
    </row>
    <row r="15" spans="1:35" s="518" customFormat="1">
      <c r="B15" s="519">
        <v>6</v>
      </c>
      <c r="C15" s="750"/>
      <c r="D15" s="745"/>
      <c r="E15" s="745"/>
      <c r="F15" s="746"/>
      <c r="G15" s="751"/>
      <c r="H15" s="751" t="s">
        <v>1272</v>
      </c>
      <c r="I15" s="752">
        <f t="shared" ref="I15:AG15" si="36">SUM(I13:I14)</f>
        <v>1205</v>
      </c>
      <c r="J15" s="531">
        <f t="shared" si="36"/>
        <v>27654000</v>
      </c>
      <c r="K15" s="532">
        <f t="shared" si="36"/>
        <v>0</v>
      </c>
      <c r="L15" s="531">
        <f t="shared" si="36"/>
        <v>0</v>
      </c>
      <c r="M15" s="531">
        <f t="shared" si="36"/>
        <v>27654000</v>
      </c>
      <c r="N15" s="532">
        <f t="shared" si="36"/>
        <v>25140000</v>
      </c>
      <c r="O15" s="532">
        <f t="shared" si="36"/>
        <v>2514000</v>
      </c>
      <c r="P15" s="532">
        <f t="shared" si="36"/>
        <v>0</v>
      </c>
      <c r="Q15" s="589">
        <f t="shared" si="36"/>
        <v>14931491.52</v>
      </c>
      <c r="R15" s="790">
        <f t="shared" si="0"/>
        <v>0.53993966587112174</v>
      </c>
      <c r="S15" s="590">
        <f t="shared" si="36"/>
        <v>14931491.52</v>
      </c>
      <c r="T15" s="710">
        <f t="shared" si="36"/>
        <v>0</v>
      </c>
      <c r="U15" s="711">
        <f t="shared" si="36"/>
        <v>0</v>
      </c>
      <c r="V15" s="531">
        <f t="shared" si="36"/>
        <v>0</v>
      </c>
      <c r="W15" s="710">
        <f t="shared" si="36"/>
        <v>0</v>
      </c>
      <c r="X15" s="711">
        <f t="shared" si="36"/>
        <v>876.20581818181824</v>
      </c>
      <c r="Y15" s="711">
        <f t="shared" si="36"/>
        <v>21028.939636363637</v>
      </c>
      <c r="Z15" s="531">
        <f t="shared" si="36"/>
        <v>0</v>
      </c>
      <c r="AA15" s="711">
        <f t="shared" si="36"/>
        <v>12724800</v>
      </c>
      <c r="AB15" s="711">
        <f t="shared" si="36"/>
        <v>1272480</v>
      </c>
      <c r="AC15" s="711">
        <f t="shared" si="36"/>
        <v>687139.20000000007</v>
      </c>
      <c r="AD15" s="711">
        <f t="shared" si="36"/>
        <v>68713.920000000013</v>
      </c>
      <c r="AE15" s="711">
        <f t="shared" si="36"/>
        <v>518918.40000000008</v>
      </c>
      <c r="AF15" s="712">
        <f t="shared" si="36"/>
        <v>103783.68000000002</v>
      </c>
      <c r="AG15" s="711">
        <f t="shared" si="36"/>
        <v>12722508.48</v>
      </c>
      <c r="AH15" s="578"/>
      <c r="AI15" s="615"/>
    </row>
    <row r="16" spans="1:35">
      <c r="A16" s="194"/>
      <c r="B16" s="519">
        <v>6</v>
      </c>
      <c r="C16" s="587">
        <v>8</v>
      </c>
      <c r="D16" s="718" t="s">
        <v>1277</v>
      </c>
      <c r="E16" s="521">
        <v>6</v>
      </c>
      <c r="F16" s="584" t="s">
        <v>1359</v>
      </c>
      <c r="G16" s="638">
        <f t="shared" ref="G16:G20" si="37">H16/E16</f>
        <v>11100</v>
      </c>
      <c r="H16" s="525">
        <v>66600</v>
      </c>
      <c r="I16" s="575">
        <v>395</v>
      </c>
      <c r="J16" s="592">
        <f t="shared" ref="J16:J20" si="38">H16*I16</f>
        <v>26307000</v>
      </c>
      <c r="K16" s="567">
        <v>0</v>
      </c>
      <c r="L16" s="568">
        <f t="shared" ref="L16:L20" si="39">J16-M16</f>
        <v>0</v>
      </c>
      <c r="M16" s="568">
        <f t="shared" ref="M16:M20" si="40">N16+O16-P16</f>
        <v>26307000</v>
      </c>
      <c r="N16" s="569">
        <v>23915454</v>
      </c>
      <c r="O16" s="569">
        <v>2391546</v>
      </c>
      <c r="P16" s="568">
        <v>0</v>
      </c>
      <c r="Q16" s="617">
        <f t="shared" ref="Q16:Q20" si="41">J16-AG16</f>
        <v>26307000</v>
      </c>
      <c r="R16" s="618">
        <f t="shared" si="0"/>
        <v>1</v>
      </c>
      <c r="S16" s="523">
        <f t="shared" ref="S16:S20" si="42">Q16-U16</f>
        <v>26307000</v>
      </c>
      <c r="T16" s="524" t="s">
        <v>839</v>
      </c>
      <c r="U16" s="563">
        <v>0</v>
      </c>
      <c r="V16" s="525" t="s">
        <v>90</v>
      </c>
      <c r="W16" s="522" t="s">
        <v>89</v>
      </c>
      <c r="X16" s="526">
        <f t="shared" ref="X16:X20" si="43">Y16/E16</f>
        <v>0</v>
      </c>
      <c r="Y16" s="526">
        <f t="shared" ref="Y16:Y20" si="44">(AA16+AB16-AC16-AD16-AE16)/I16</f>
        <v>0</v>
      </c>
      <c r="Z16" s="568">
        <f t="shared" ref="Z16:Z20" si="45">AH16-Y16</f>
        <v>0</v>
      </c>
      <c r="AA16" s="527"/>
      <c r="AB16" s="527"/>
      <c r="AC16" s="528"/>
      <c r="AD16" s="528"/>
      <c r="AE16" s="528"/>
      <c r="AF16" s="619">
        <f t="shared" ref="AF16:AF20" si="46">AE16*$AF$4</f>
        <v>0</v>
      </c>
      <c r="AG16" s="527"/>
      <c r="AH16" s="643">
        <f t="shared" ref="AH16:AH20" si="47">AG16/I16</f>
        <v>0</v>
      </c>
      <c r="AI16" s="644"/>
    </row>
    <row r="17" spans="1:35">
      <c r="A17" s="194"/>
      <c r="B17" s="519">
        <v>6</v>
      </c>
      <c r="C17" s="587">
        <v>8</v>
      </c>
      <c r="D17" s="718" t="s">
        <v>1256</v>
      </c>
      <c r="E17" s="521">
        <v>24</v>
      </c>
      <c r="F17" s="584" t="s">
        <v>1374</v>
      </c>
      <c r="G17" s="638">
        <f t="shared" si="37"/>
        <v>958.33333333333303</v>
      </c>
      <c r="H17" s="525">
        <v>22999.999999999993</v>
      </c>
      <c r="I17" s="575">
        <v>595</v>
      </c>
      <c r="J17" s="592">
        <f t="shared" si="38"/>
        <v>13684999.999999996</v>
      </c>
      <c r="K17" s="567">
        <v>0</v>
      </c>
      <c r="L17" s="568">
        <f t="shared" si="39"/>
        <v>0</v>
      </c>
      <c r="M17" s="568">
        <f t="shared" si="40"/>
        <v>13685000</v>
      </c>
      <c r="N17" s="569">
        <v>12440909</v>
      </c>
      <c r="O17" s="569">
        <v>1244091</v>
      </c>
      <c r="P17" s="568">
        <v>0</v>
      </c>
      <c r="Q17" s="617">
        <f t="shared" si="41"/>
        <v>1172780.9163636323</v>
      </c>
      <c r="R17" s="618">
        <f t="shared" si="0"/>
        <v>8.5698276679841617E-2</v>
      </c>
      <c r="S17" s="523">
        <f t="shared" si="42"/>
        <v>1172780.9163636323</v>
      </c>
      <c r="T17" s="524" t="s">
        <v>839</v>
      </c>
      <c r="U17" s="563">
        <v>0</v>
      </c>
      <c r="V17" s="525" t="s">
        <v>90</v>
      </c>
      <c r="W17" s="522" t="s">
        <v>89</v>
      </c>
      <c r="X17" s="526">
        <f t="shared" si="43"/>
        <v>876.20581818181824</v>
      </c>
      <c r="Y17" s="526">
        <f t="shared" si="44"/>
        <v>21028.939636363637</v>
      </c>
      <c r="Z17" s="568">
        <f t="shared" si="45"/>
        <v>0</v>
      </c>
      <c r="AA17" s="774">
        <f>+AA14/605*595</f>
        <v>12514472.727272727</v>
      </c>
      <c r="AB17" s="774">
        <f>+AB14/605*595</f>
        <v>1251447.2727272729</v>
      </c>
      <c r="AC17" s="774">
        <f>+AC14/605*595</f>
        <v>675781.52727272734</v>
      </c>
      <c r="AD17" s="774">
        <f>+AD14/605*595</f>
        <v>67578.15272727274</v>
      </c>
      <c r="AE17" s="774">
        <f>+AE14/605*595</f>
        <v>510341.23636363645</v>
      </c>
      <c r="AF17" s="778">
        <f t="shared" si="46"/>
        <v>102068.2472727273</v>
      </c>
      <c r="AG17" s="774">
        <f>+AG14/605*595</f>
        <v>12512219.083636364</v>
      </c>
      <c r="AH17" s="643">
        <f t="shared" si="47"/>
        <v>21028.939636363637</v>
      </c>
      <c r="AI17" s="644" t="s">
        <v>1380</v>
      </c>
    </row>
    <row r="18" spans="1:35">
      <c r="A18" s="194"/>
      <c r="B18" s="519">
        <v>6</v>
      </c>
      <c r="C18" s="587">
        <v>8</v>
      </c>
      <c r="D18" s="718" t="s">
        <v>1251</v>
      </c>
      <c r="E18" s="521">
        <v>40</v>
      </c>
      <c r="F18" s="584" t="s">
        <v>1360</v>
      </c>
      <c r="G18" s="638">
        <f t="shared" si="37"/>
        <v>517.5</v>
      </c>
      <c r="H18" s="525">
        <v>20700</v>
      </c>
      <c r="I18" s="575">
        <v>770</v>
      </c>
      <c r="J18" s="592">
        <f t="shared" si="38"/>
        <v>15939000</v>
      </c>
      <c r="K18" s="567">
        <v>0</v>
      </c>
      <c r="L18" s="568">
        <f t="shared" si="39"/>
        <v>0</v>
      </c>
      <c r="M18" s="568">
        <f t="shared" si="40"/>
        <v>15939000</v>
      </c>
      <c r="N18" s="569">
        <v>14490000</v>
      </c>
      <c r="O18" s="569">
        <v>1449000</v>
      </c>
      <c r="P18" s="568">
        <v>0</v>
      </c>
      <c r="Q18" s="617">
        <f t="shared" si="41"/>
        <v>1353548</v>
      </c>
      <c r="R18" s="618">
        <f t="shared" si="0"/>
        <v>8.4920509442248576E-2</v>
      </c>
      <c r="S18" s="523">
        <f t="shared" si="42"/>
        <v>1353548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43"/>
        <v>473.55363636363637</v>
      </c>
      <c r="Y18" s="526">
        <f t="shared" si="44"/>
        <v>18942.145454545454</v>
      </c>
      <c r="Z18" s="568">
        <f t="shared" si="45"/>
        <v>0</v>
      </c>
      <c r="AA18" s="723">
        <v>14420000</v>
      </c>
      <c r="AB18" s="723">
        <v>1442000</v>
      </c>
      <c r="AC18" s="723">
        <v>778680.00000000012</v>
      </c>
      <c r="AD18" s="723">
        <v>77868.000000000015</v>
      </c>
      <c r="AE18" s="723">
        <v>420000</v>
      </c>
      <c r="AF18" s="619">
        <f t="shared" si="46"/>
        <v>84000</v>
      </c>
      <c r="AG18" s="723">
        <v>14585452</v>
      </c>
      <c r="AH18" s="643">
        <f t="shared" si="47"/>
        <v>18942.145454545454</v>
      </c>
      <c r="AI18" s="644" t="s">
        <v>1378</v>
      </c>
    </row>
    <row r="19" spans="1:35">
      <c r="A19" s="194"/>
      <c r="B19" s="519">
        <v>6</v>
      </c>
      <c r="C19" s="587">
        <v>8</v>
      </c>
      <c r="D19" s="720" t="s">
        <v>1337</v>
      </c>
      <c r="E19" s="521">
        <v>10</v>
      </c>
      <c r="F19" s="584" t="s">
        <v>1361</v>
      </c>
      <c r="G19" s="638">
        <f t="shared" si="37"/>
        <v>2260</v>
      </c>
      <c r="H19" s="525">
        <v>22600</v>
      </c>
      <c r="I19" s="575">
        <v>300</v>
      </c>
      <c r="J19" s="592">
        <f t="shared" si="38"/>
        <v>6780000</v>
      </c>
      <c r="K19" s="567">
        <v>0</v>
      </c>
      <c r="L19" s="568">
        <f t="shared" si="39"/>
        <v>0</v>
      </c>
      <c r="M19" s="568">
        <f t="shared" si="40"/>
        <v>6780000</v>
      </c>
      <c r="N19" s="569">
        <v>6163636</v>
      </c>
      <c r="O19" s="569">
        <v>616364</v>
      </c>
      <c r="P19" s="568">
        <v>0</v>
      </c>
      <c r="Q19" s="617">
        <f t="shared" si="41"/>
        <v>6780000</v>
      </c>
      <c r="R19" s="618">
        <f t="shared" si="0"/>
        <v>1</v>
      </c>
      <c r="S19" s="523">
        <f t="shared" si="42"/>
        <v>6780000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si="43"/>
        <v>0</v>
      </c>
      <c r="Y19" s="526">
        <f t="shared" si="44"/>
        <v>0</v>
      </c>
      <c r="Z19" s="568">
        <f t="shared" si="45"/>
        <v>0</v>
      </c>
      <c r="AA19" s="527"/>
      <c r="AB19" s="527"/>
      <c r="AC19" s="528"/>
      <c r="AD19" s="528"/>
      <c r="AE19" s="528"/>
      <c r="AF19" s="619">
        <f t="shared" si="46"/>
        <v>0</v>
      </c>
      <c r="AG19" s="527"/>
      <c r="AH19" s="643">
        <f t="shared" si="47"/>
        <v>0</v>
      </c>
      <c r="AI19" s="644"/>
    </row>
    <row r="20" spans="1:35">
      <c r="A20" s="194"/>
      <c r="B20" s="519">
        <v>6</v>
      </c>
      <c r="C20" s="587">
        <v>8</v>
      </c>
      <c r="D20" s="720" t="s">
        <v>1338</v>
      </c>
      <c r="E20" s="521">
        <v>6</v>
      </c>
      <c r="F20" s="584" t="s">
        <v>1361</v>
      </c>
      <c r="G20" s="638">
        <f t="shared" si="37"/>
        <v>4950</v>
      </c>
      <c r="H20" s="525">
        <v>29700</v>
      </c>
      <c r="I20" s="575">
        <v>100</v>
      </c>
      <c r="J20" s="592">
        <f t="shared" si="38"/>
        <v>2970000</v>
      </c>
      <c r="K20" s="567">
        <v>0</v>
      </c>
      <c r="L20" s="568">
        <f t="shared" si="39"/>
        <v>0</v>
      </c>
      <c r="M20" s="568">
        <f t="shared" si="40"/>
        <v>2970000</v>
      </c>
      <c r="N20" s="569">
        <v>2700000</v>
      </c>
      <c r="O20" s="569">
        <v>270000</v>
      </c>
      <c r="P20" s="568">
        <v>0</v>
      </c>
      <c r="Q20" s="617">
        <f t="shared" si="41"/>
        <v>2970000</v>
      </c>
      <c r="R20" s="618">
        <f t="shared" si="0"/>
        <v>1</v>
      </c>
      <c r="S20" s="523">
        <f t="shared" si="42"/>
        <v>2970000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si="43"/>
        <v>0</v>
      </c>
      <c r="Y20" s="526">
        <f t="shared" si="44"/>
        <v>0</v>
      </c>
      <c r="Z20" s="568">
        <f t="shared" si="45"/>
        <v>0</v>
      </c>
      <c r="AA20" s="527"/>
      <c r="AB20" s="527"/>
      <c r="AC20" s="528"/>
      <c r="AD20" s="528"/>
      <c r="AE20" s="528"/>
      <c r="AF20" s="619">
        <f t="shared" si="46"/>
        <v>0</v>
      </c>
      <c r="AG20" s="527"/>
      <c r="AH20" s="643">
        <f t="shared" si="47"/>
        <v>0</v>
      </c>
      <c r="AI20" s="644"/>
    </row>
    <row r="21" spans="1:35" s="518" customFormat="1">
      <c r="B21" s="519">
        <v>6</v>
      </c>
      <c r="C21" s="750"/>
      <c r="D21" s="745"/>
      <c r="E21" s="745"/>
      <c r="F21" s="746"/>
      <c r="G21" s="751"/>
      <c r="H21" s="751" t="s">
        <v>1272</v>
      </c>
      <c r="I21" s="752">
        <f>SUM(I16:I20)</f>
        <v>2160</v>
      </c>
      <c r="J21" s="531">
        <f t="shared" ref="J21:AG21" si="48">SUM(J16:J20)</f>
        <v>65681000</v>
      </c>
      <c r="K21" s="532">
        <f t="shared" si="48"/>
        <v>0</v>
      </c>
      <c r="L21" s="531">
        <f t="shared" si="48"/>
        <v>0</v>
      </c>
      <c r="M21" s="531">
        <f t="shared" si="48"/>
        <v>65681000</v>
      </c>
      <c r="N21" s="532">
        <f t="shared" si="48"/>
        <v>59709999</v>
      </c>
      <c r="O21" s="532">
        <f t="shared" si="48"/>
        <v>5971001</v>
      </c>
      <c r="P21" s="532">
        <f t="shared" si="48"/>
        <v>0</v>
      </c>
      <c r="Q21" s="589">
        <f t="shared" si="48"/>
        <v>38583328.916363634</v>
      </c>
      <c r="R21" s="790">
        <f t="shared" si="0"/>
        <v>0.58743516262486306</v>
      </c>
      <c r="S21" s="590">
        <f t="shared" si="48"/>
        <v>38583328.916363634</v>
      </c>
      <c r="T21" s="710">
        <f t="shared" si="48"/>
        <v>0</v>
      </c>
      <c r="U21" s="711">
        <f t="shared" si="48"/>
        <v>0</v>
      </c>
      <c r="V21" s="531">
        <f t="shared" si="48"/>
        <v>0</v>
      </c>
      <c r="W21" s="710">
        <f t="shared" si="48"/>
        <v>0</v>
      </c>
      <c r="X21" s="711">
        <f t="shared" si="48"/>
        <v>1349.7594545454547</v>
      </c>
      <c r="Y21" s="711">
        <f t="shared" si="48"/>
        <v>39971.085090909095</v>
      </c>
      <c r="Z21" s="531">
        <f t="shared" si="48"/>
        <v>0</v>
      </c>
      <c r="AA21" s="711">
        <f t="shared" si="48"/>
        <v>26934472.727272727</v>
      </c>
      <c r="AB21" s="711">
        <f t="shared" si="48"/>
        <v>2693447.2727272729</v>
      </c>
      <c r="AC21" s="711">
        <f t="shared" si="48"/>
        <v>1454461.5272727273</v>
      </c>
      <c r="AD21" s="711">
        <f t="shared" si="48"/>
        <v>145446.15272727277</v>
      </c>
      <c r="AE21" s="711">
        <f t="shared" si="48"/>
        <v>930341.23636363645</v>
      </c>
      <c r="AF21" s="712">
        <f t="shared" si="48"/>
        <v>186068.24727272731</v>
      </c>
      <c r="AG21" s="711">
        <f t="shared" si="48"/>
        <v>27097671.083636366</v>
      </c>
      <c r="AH21" s="578"/>
      <c r="AI21" s="615"/>
    </row>
    <row r="22" spans="1:35">
      <c r="A22" s="194"/>
      <c r="B22" s="519">
        <v>6</v>
      </c>
      <c r="C22" s="587">
        <v>9</v>
      </c>
      <c r="D22" s="720" t="s">
        <v>1191</v>
      </c>
      <c r="E22" s="521">
        <v>48</v>
      </c>
      <c r="F22" s="584" t="s">
        <v>1361</v>
      </c>
      <c r="G22" s="638">
        <f t="shared" ref="G22" si="49">H22/E22</f>
        <v>191.25</v>
      </c>
      <c r="H22" s="764">
        <v>9180</v>
      </c>
      <c r="I22" s="757">
        <v>1120</v>
      </c>
      <c r="J22" s="592">
        <f t="shared" ref="J22" si="50">H22*I22</f>
        <v>10281600</v>
      </c>
      <c r="K22" s="567">
        <v>0</v>
      </c>
      <c r="L22" s="568">
        <f t="shared" ref="L22" si="51">J22-M22</f>
        <v>0</v>
      </c>
      <c r="M22" s="568">
        <f t="shared" ref="M22" si="52">N22+O22-P22</f>
        <v>10281600</v>
      </c>
      <c r="N22" s="569">
        <v>9346909</v>
      </c>
      <c r="O22" s="569">
        <v>934691</v>
      </c>
      <c r="P22" s="568">
        <v>0</v>
      </c>
      <c r="Q22" s="617">
        <f t="shared" ref="Q22" si="53">J22-AG22</f>
        <v>10281600</v>
      </c>
      <c r="R22" s="618">
        <f t="shared" si="0"/>
        <v>1</v>
      </c>
      <c r="S22" s="523">
        <f t="shared" ref="S22" si="54">Q22-U22</f>
        <v>10281600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" si="55">Y22/E22</f>
        <v>0</v>
      </c>
      <c r="Y22" s="526">
        <f t="shared" ref="Y22" si="56">(AA22+AB22-AC22-AD22-AE22)/I22</f>
        <v>0</v>
      </c>
      <c r="Z22" s="568">
        <f t="shared" ref="Z22" si="57">AH22-Y22</f>
        <v>0</v>
      </c>
      <c r="AA22" s="527"/>
      <c r="AB22" s="527"/>
      <c r="AC22" s="528"/>
      <c r="AD22" s="528"/>
      <c r="AE22" s="528"/>
      <c r="AF22" s="619">
        <f t="shared" ref="AF22" si="58">AE22*$AF$4</f>
        <v>0</v>
      </c>
      <c r="AG22" s="527"/>
      <c r="AH22" s="643">
        <f t="shared" ref="AH22" si="59">AG22/I22</f>
        <v>0</v>
      </c>
      <c r="AI22" s="644"/>
    </row>
    <row r="23" spans="1:35" s="518" customFormat="1">
      <c r="B23" s="519">
        <v>6</v>
      </c>
      <c r="C23" s="750"/>
      <c r="D23" s="745"/>
      <c r="E23" s="745"/>
      <c r="F23" s="746"/>
      <c r="G23" s="751"/>
      <c r="H23" s="751" t="s">
        <v>1272</v>
      </c>
      <c r="I23" s="752">
        <f t="shared" ref="I23" si="60">SUM(I22)</f>
        <v>1120</v>
      </c>
      <c r="J23" s="531">
        <f t="shared" ref="J23" si="61">SUM(J22)</f>
        <v>10281600</v>
      </c>
      <c r="K23" s="532">
        <f t="shared" ref="K23" si="62">SUM(K22)</f>
        <v>0</v>
      </c>
      <c r="L23" s="531">
        <f t="shared" ref="L23" si="63">SUM(L22)</f>
        <v>0</v>
      </c>
      <c r="M23" s="531">
        <f t="shared" ref="M23" si="64">SUM(M22)</f>
        <v>10281600</v>
      </c>
      <c r="N23" s="532">
        <f t="shared" ref="N23" si="65">SUM(N22)</f>
        <v>9346909</v>
      </c>
      <c r="O23" s="532">
        <f t="shared" ref="O23" si="66">SUM(O22)</f>
        <v>934691</v>
      </c>
      <c r="P23" s="532">
        <f t="shared" ref="P23" si="67">SUM(P22)</f>
        <v>0</v>
      </c>
      <c r="Q23" s="589">
        <f t="shared" ref="Q23" si="68">SUM(Q22)</f>
        <v>10281600</v>
      </c>
      <c r="R23" s="790">
        <f t="shared" si="0"/>
        <v>1</v>
      </c>
      <c r="S23" s="590">
        <f t="shared" ref="S23" si="69">SUM(S22)</f>
        <v>10281600</v>
      </c>
      <c r="T23" s="710">
        <f t="shared" ref="T23" si="70">SUM(T22)</f>
        <v>0</v>
      </c>
      <c r="U23" s="711">
        <f t="shared" ref="U23" si="71">SUM(U22)</f>
        <v>0</v>
      </c>
      <c r="V23" s="531">
        <f t="shared" ref="V23" si="72">SUM(V22)</f>
        <v>0</v>
      </c>
      <c r="W23" s="710">
        <f t="shared" ref="W23" si="73">SUM(W22)</f>
        <v>0</v>
      </c>
      <c r="X23" s="711">
        <f t="shared" ref="X23" si="74">SUM(X22)</f>
        <v>0</v>
      </c>
      <c r="Y23" s="711">
        <f t="shared" ref="Y23" si="75">SUM(Y22)</f>
        <v>0</v>
      </c>
      <c r="Z23" s="531">
        <f t="shared" ref="Z23" si="76">SUM(Z22)</f>
        <v>0</v>
      </c>
      <c r="AA23" s="711">
        <f t="shared" ref="AA23" si="77">SUM(AA22)</f>
        <v>0</v>
      </c>
      <c r="AB23" s="711">
        <f t="shared" ref="AB23" si="78">SUM(AB22)</f>
        <v>0</v>
      </c>
      <c r="AC23" s="711">
        <f t="shared" ref="AC23" si="79">SUM(AC22)</f>
        <v>0</v>
      </c>
      <c r="AD23" s="711">
        <f t="shared" ref="AD23" si="80">SUM(AD22)</f>
        <v>0</v>
      </c>
      <c r="AE23" s="711">
        <f t="shared" ref="AE23" si="81">SUM(AE22)</f>
        <v>0</v>
      </c>
      <c r="AF23" s="712">
        <f t="shared" ref="AF23" si="82">SUM(AF22)</f>
        <v>0</v>
      </c>
      <c r="AG23" s="711">
        <f t="shared" ref="AG23" si="83">SUM(AG22)</f>
        <v>0</v>
      </c>
      <c r="AH23" s="578"/>
      <c r="AI23" s="615"/>
    </row>
    <row r="24" spans="1:35">
      <c r="A24" s="194"/>
      <c r="B24" s="519">
        <v>6</v>
      </c>
      <c r="C24" s="587">
        <v>10</v>
      </c>
      <c r="D24" s="747" t="s">
        <v>1064</v>
      </c>
      <c r="E24" s="521">
        <v>32</v>
      </c>
      <c r="F24" s="584" t="s">
        <v>1355</v>
      </c>
      <c r="G24" s="638">
        <f t="shared" ref="G24:G31" si="84">H24/E24</f>
        <v>915</v>
      </c>
      <c r="H24" s="525">
        <v>29280</v>
      </c>
      <c r="I24" s="575">
        <v>56</v>
      </c>
      <c r="J24" s="592">
        <f t="shared" ref="J24:J31" si="85">H24*I24</f>
        <v>1639680</v>
      </c>
      <c r="K24" s="567">
        <v>0</v>
      </c>
      <c r="L24" s="568">
        <f t="shared" ref="L24:L31" si="86">J24-M24</f>
        <v>0</v>
      </c>
      <c r="M24" s="568">
        <f t="shared" ref="M24:M31" si="87">N24+O24-P24</f>
        <v>1639680</v>
      </c>
      <c r="N24" s="569">
        <v>1490618</v>
      </c>
      <c r="O24" s="569">
        <v>149062</v>
      </c>
      <c r="P24" s="568">
        <v>0</v>
      </c>
      <c r="Q24" s="617">
        <f t="shared" ref="Q24:Q31" si="88">J24-AG24</f>
        <v>32019.187199999811</v>
      </c>
      <c r="R24" s="618">
        <f t="shared" si="0"/>
        <v>1.9527704918032671E-2</v>
      </c>
      <c r="S24" s="523">
        <f t="shared" ref="S24:S31" si="89">Q24-U24</f>
        <v>32019.187199999811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ref="X24:X31" si="90">Y24/E24</f>
        <v>897.13215000000014</v>
      </c>
      <c r="Y24" s="526">
        <f t="shared" ref="Y24:Y31" si="91">(AA24+AB24-AC24-AD24-AE24)/I24</f>
        <v>28708.228800000004</v>
      </c>
      <c r="Z24" s="568">
        <f t="shared" ref="Z24:Z31" si="92">AH24-Y24</f>
        <v>0</v>
      </c>
      <c r="AA24" s="723">
        <v>1559488</v>
      </c>
      <c r="AB24" s="723">
        <v>155948.80000000002</v>
      </c>
      <c r="AC24" s="723">
        <v>84212.352000000014</v>
      </c>
      <c r="AD24" s="723">
        <v>8421.235200000001</v>
      </c>
      <c r="AE24" s="723">
        <v>15142.399999999998</v>
      </c>
      <c r="AF24" s="783">
        <v>187.97400000000002</v>
      </c>
      <c r="AG24" s="723">
        <v>1607660.8128000002</v>
      </c>
      <c r="AH24" s="643">
        <f t="shared" ref="AH24:AH31" si="93">AG24/I24</f>
        <v>28708.228800000004</v>
      </c>
      <c r="AI24" s="644" t="s">
        <v>1381</v>
      </c>
    </row>
    <row r="25" spans="1:35">
      <c r="A25" s="194"/>
      <c r="B25" s="519">
        <v>6</v>
      </c>
      <c r="C25" s="587">
        <v>10</v>
      </c>
      <c r="D25" s="747" t="s">
        <v>1223</v>
      </c>
      <c r="E25" s="521">
        <v>32</v>
      </c>
      <c r="F25" s="584" t="s">
        <v>1355</v>
      </c>
      <c r="G25" s="638">
        <f t="shared" ref="G25:G28" si="94">H25/E25</f>
        <v>940.5</v>
      </c>
      <c r="H25" s="525">
        <v>30096</v>
      </c>
      <c r="I25" s="575">
        <v>28</v>
      </c>
      <c r="J25" s="592">
        <f t="shared" ref="J25:J28" si="95">H25*I25</f>
        <v>842688</v>
      </c>
      <c r="K25" s="567">
        <v>0</v>
      </c>
      <c r="L25" s="568">
        <f t="shared" ref="L25:L28" si="96">J25-M25</f>
        <v>0</v>
      </c>
      <c r="M25" s="568">
        <f t="shared" ref="M25:M28" si="97">N25+O25-P25</f>
        <v>842688</v>
      </c>
      <c r="N25" s="569">
        <v>766080</v>
      </c>
      <c r="O25" s="569">
        <v>76608</v>
      </c>
      <c r="P25" s="568">
        <v>0</v>
      </c>
      <c r="Q25" s="617">
        <f t="shared" ref="Q25:Q28" si="98">J25-AG25</f>
        <v>16614.617599999998</v>
      </c>
      <c r="R25" s="618">
        <f t="shared" si="0"/>
        <v>1.971621477937267E-2</v>
      </c>
      <c r="S25" s="523">
        <f t="shared" ref="S25:S28" si="99">Q25-U25</f>
        <v>16614.617599999998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8" si="100">Y25/E25</f>
        <v>921.95690000000002</v>
      </c>
      <c r="Y25" s="526">
        <f t="shared" ref="Y25:Y28" si="101">(AA25+AB25-AC25-AD25-AE25)/I25</f>
        <v>29502.620800000001</v>
      </c>
      <c r="Z25" s="568">
        <f t="shared" ref="Z25:Z28" si="102">AH25-Y25</f>
        <v>0</v>
      </c>
      <c r="AA25" s="723">
        <v>816704</v>
      </c>
      <c r="AB25" s="723">
        <v>81670.400000000009</v>
      </c>
      <c r="AC25" s="723">
        <v>44102.016000000003</v>
      </c>
      <c r="AD25" s="723">
        <v>4410.2016000000003</v>
      </c>
      <c r="AE25" s="723">
        <v>23788.799999999999</v>
      </c>
      <c r="AF25" s="619">
        <f t="shared" ref="AF25:AF28" si="103">AE25*$AF$4</f>
        <v>4757.76</v>
      </c>
      <c r="AG25" s="723">
        <v>826073.3824</v>
      </c>
      <c r="AH25" s="643">
        <f t="shared" ref="AH25:AH28" si="104">AG25/I25</f>
        <v>29502.620800000001</v>
      </c>
      <c r="AI25" s="644" t="s">
        <v>1381</v>
      </c>
    </row>
    <row r="26" spans="1:35">
      <c r="A26" s="194"/>
      <c r="B26" s="519">
        <v>6</v>
      </c>
      <c r="C26" s="587">
        <v>10</v>
      </c>
      <c r="D26" s="747" t="s">
        <v>1339</v>
      </c>
      <c r="E26" s="521">
        <v>24</v>
      </c>
      <c r="F26" s="584" t="s">
        <v>1355</v>
      </c>
      <c r="G26" s="638">
        <f t="shared" si="94"/>
        <v>657</v>
      </c>
      <c r="H26" s="525">
        <v>15768</v>
      </c>
      <c r="I26" s="575">
        <v>2</v>
      </c>
      <c r="J26" s="592">
        <f t="shared" si="95"/>
        <v>31536</v>
      </c>
      <c r="K26" s="567">
        <v>0</v>
      </c>
      <c r="L26" s="568">
        <f t="shared" si="96"/>
        <v>0</v>
      </c>
      <c r="M26" s="568">
        <f t="shared" si="97"/>
        <v>31536</v>
      </c>
      <c r="N26" s="569">
        <v>28669</v>
      </c>
      <c r="O26" s="569">
        <v>2867</v>
      </c>
      <c r="P26" s="568">
        <v>0</v>
      </c>
      <c r="Q26" s="617">
        <f t="shared" si="98"/>
        <v>606.78719999999521</v>
      </c>
      <c r="R26" s="618">
        <f t="shared" si="0"/>
        <v>1.9241095890410807E-2</v>
      </c>
      <c r="S26" s="523">
        <f t="shared" si="99"/>
        <v>606.78719999999521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100"/>
        <v>644.35860000000014</v>
      </c>
      <c r="Y26" s="526">
        <f t="shared" si="101"/>
        <v>15464.606400000002</v>
      </c>
      <c r="Z26" s="568">
        <f t="shared" si="102"/>
        <v>0</v>
      </c>
      <c r="AA26" s="723">
        <v>30288</v>
      </c>
      <c r="AB26" s="723">
        <v>3028.8</v>
      </c>
      <c r="AC26" s="723">
        <v>1635.5520000000001</v>
      </c>
      <c r="AD26" s="723">
        <v>163.55520000000001</v>
      </c>
      <c r="AE26" s="723">
        <v>588.48</v>
      </c>
      <c r="AF26" s="619">
        <f t="shared" si="103"/>
        <v>117.69600000000001</v>
      </c>
      <c r="AG26" s="723">
        <v>30929.212800000005</v>
      </c>
      <c r="AH26" s="643">
        <f t="shared" si="104"/>
        <v>15464.606400000002</v>
      </c>
      <c r="AI26" s="644" t="s">
        <v>1381</v>
      </c>
    </row>
    <row r="27" spans="1:35">
      <c r="A27" s="194"/>
      <c r="B27" s="519">
        <v>6</v>
      </c>
      <c r="C27" s="587">
        <v>10</v>
      </c>
      <c r="D27" s="747" t="s">
        <v>1071</v>
      </c>
      <c r="E27" s="521">
        <v>24</v>
      </c>
      <c r="F27" s="584" t="s">
        <v>1355</v>
      </c>
      <c r="G27" s="638">
        <f t="shared" si="94"/>
        <v>550</v>
      </c>
      <c r="H27" s="525">
        <v>13200</v>
      </c>
      <c r="I27" s="575">
        <v>4</v>
      </c>
      <c r="J27" s="592">
        <f t="shared" si="95"/>
        <v>52800</v>
      </c>
      <c r="K27" s="567">
        <v>0</v>
      </c>
      <c r="L27" s="568">
        <f t="shared" si="96"/>
        <v>0</v>
      </c>
      <c r="M27" s="568">
        <f t="shared" si="97"/>
        <v>52800</v>
      </c>
      <c r="N27" s="569">
        <v>48000</v>
      </c>
      <c r="O27" s="569">
        <v>4800</v>
      </c>
      <c r="P27" s="568">
        <v>0</v>
      </c>
      <c r="Q27" s="617">
        <f t="shared" si="98"/>
        <v>7474.0991999999897</v>
      </c>
      <c r="R27" s="618">
        <f t="shared" si="0"/>
        <v>0.1415549090909089</v>
      </c>
      <c r="S27" s="523">
        <f t="shared" si="99"/>
        <v>7474.0991999999897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 t="shared" si="100"/>
        <v>472.14480000000009</v>
      </c>
      <c r="Y27" s="526">
        <f t="shared" si="101"/>
        <v>11331.475200000003</v>
      </c>
      <c r="Z27" s="568">
        <f t="shared" si="102"/>
        <v>0</v>
      </c>
      <c r="AA27" s="723">
        <v>43968</v>
      </c>
      <c r="AB27" s="723">
        <v>4396.8</v>
      </c>
      <c r="AC27" s="723">
        <v>2374.2720000000004</v>
      </c>
      <c r="AD27" s="723">
        <v>237.42720000000006</v>
      </c>
      <c r="AE27" s="723">
        <v>427.20000000000005</v>
      </c>
      <c r="AF27" s="619">
        <f t="shared" si="103"/>
        <v>85.440000000000012</v>
      </c>
      <c r="AG27" s="723">
        <v>45325.90080000001</v>
      </c>
      <c r="AH27" s="643">
        <f t="shared" si="104"/>
        <v>11331.475200000003</v>
      </c>
      <c r="AI27" s="644" t="s">
        <v>1381</v>
      </c>
    </row>
    <row r="28" spans="1:35">
      <c r="A28" s="194"/>
      <c r="B28" s="519">
        <v>6</v>
      </c>
      <c r="C28" s="587">
        <v>10</v>
      </c>
      <c r="D28" s="747" t="s">
        <v>1072</v>
      </c>
      <c r="E28" s="521">
        <v>24</v>
      </c>
      <c r="F28" s="584" t="s">
        <v>1355</v>
      </c>
      <c r="G28" s="638">
        <f t="shared" si="94"/>
        <v>596</v>
      </c>
      <c r="H28" s="525">
        <v>14304</v>
      </c>
      <c r="I28" s="575">
        <v>6</v>
      </c>
      <c r="J28" s="592">
        <f t="shared" si="95"/>
        <v>85824</v>
      </c>
      <c r="K28" s="567">
        <v>0</v>
      </c>
      <c r="L28" s="568">
        <f t="shared" si="96"/>
        <v>0</v>
      </c>
      <c r="M28" s="568">
        <f t="shared" si="97"/>
        <v>85824</v>
      </c>
      <c r="N28" s="569">
        <v>78022</v>
      </c>
      <c r="O28" s="569">
        <v>7802</v>
      </c>
      <c r="P28" s="568">
        <v>0</v>
      </c>
      <c r="Q28" s="617">
        <f t="shared" si="98"/>
        <v>1653.0911999999953</v>
      </c>
      <c r="R28" s="618">
        <f t="shared" si="0"/>
        <v>1.9261409395973098E-2</v>
      </c>
      <c r="S28" s="523">
        <f t="shared" si="99"/>
        <v>1653.0911999999953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100"/>
        <v>584.52020000000005</v>
      </c>
      <c r="Y28" s="526">
        <f t="shared" si="101"/>
        <v>14028.4848</v>
      </c>
      <c r="Z28" s="568">
        <f t="shared" si="102"/>
        <v>0</v>
      </c>
      <c r="AA28" s="723">
        <v>81648</v>
      </c>
      <c r="AB28" s="723">
        <v>8164.8</v>
      </c>
      <c r="AC28" s="723">
        <v>4408.9920000000002</v>
      </c>
      <c r="AD28" s="723">
        <v>440.89920000000006</v>
      </c>
      <c r="AE28" s="723">
        <v>792</v>
      </c>
      <c r="AF28" s="619">
        <f t="shared" si="103"/>
        <v>158.4</v>
      </c>
      <c r="AG28" s="723">
        <v>84170.908800000005</v>
      </c>
      <c r="AH28" s="643">
        <f t="shared" si="104"/>
        <v>14028.4848</v>
      </c>
      <c r="AI28" s="644" t="s">
        <v>149</v>
      </c>
    </row>
    <row r="29" spans="1:35">
      <c r="A29" s="194"/>
      <c r="B29" s="519">
        <v>6</v>
      </c>
      <c r="C29" s="587">
        <v>10</v>
      </c>
      <c r="D29" s="747" t="s">
        <v>1224</v>
      </c>
      <c r="E29" s="521">
        <v>20</v>
      </c>
      <c r="F29" s="584" t="s">
        <v>1355</v>
      </c>
      <c r="G29" s="638">
        <f t="shared" si="84"/>
        <v>3591</v>
      </c>
      <c r="H29" s="525">
        <v>71820</v>
      </c>
      <c r="I29" s="575">
        <v>5</v>
      </c>
      <c r="J29" s="592">
        <f t="shared" si="85"/>
        <v>359100</v>
      </c>
      <c r="K29" s="567">
        <v>0</v>
      </c>
      <c r="L29" s="568">
        <f t="shared" si="86"/>
        <v>0</v>
      </c>
      <c r="M29" s="568">
        <f t="shared" si="87"/>
        <v>359100</v>
      </c>
      <c r="N29" s="569">
        <v>326455</v>
      </c>
      <c r="O29" s="569">
        <v>32645</v>
      </c>
      <c r="P29" s="568">
        <v>0</v>
      </c>
      <c r="Q29" s="617">
        <f t="shared" si="88"/>
        <v>7007.140000000014</v>
      </c>
      <c r="R29" s="618">
        <f t="shared" si="0"/>
        <v>1.951306042884994E-2</v>
      </c>
      <c r="S29" s="523">
        <f t="shared" si="89"/>
        <v>7007.140000000014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90"/>
        <v>3520.9286000000002</v>
      </c>
      <c r="Y29" s="526">
        <f t="shared" si="91"/>
        <v>70418.572</v>
      </c>
      <c r="Z29" s="568">
        <f t="shared" si="92"/>
        <v>0</v>
      </c>
      <c r="AA29" s="723">
        <v>348100</v>
      </c>
      <c r="AB29" s="723">
        <v>34810</v>
      </c>
      <c r="AC29" s="723">
        <v>18797.400000000001</v>
      </c>
      <c r="AD29" s="723">
        <v>1879.7400000000002</v>
      </c>
      <c r="AE29" s="723">
        <v>10140</v>
      </c>
      <c r="AF29" s="619">
        <f t="shared" ref="AF29:AF31" si="105">AE29*$AF$4</f>
        <v>2028</v>
      </c>
      <c r="AG29" s="723">
        <v>352092.86</v>
      </c>
      <c r="AH29" s="643">
        <f t="shared" si="93"/>
        <v>70418.572</v>
      </c>
      <c r="AI29" s="644" t="s">
        <v>1381</v>
      </c>
    </row>
    <row r="30" spans="1:35">
      <c r="A30" s="194"/>
      <c r="B30" s="519">
        <v>6</v>
      </c>
      <c r="C30" s="587">
        <v>10</v>
      </c>
      <c r="D30" s="747" t="s">
        <v>1340</v>
      </c>
      <c r="E30" s="521">
        <v>24</v>
      </c>
      <c r="F30" s="584" t="s">
        <v>1355</v>
      </c>
      <c r="G30" s="638">
        <f t="shared" si="84"/>
        <v>813</v>
      </c>
      <c r="H30" s="525">
        <v>19512</v>
      </c>
      <c r="I30" s="575">
        <v>5</v>
      </c>
      <c r="J30" s="592">
        <f t="shared" si="85"/>
        <v>97560</v>
      </c>
      <c r="K30" s="567">
        <v>0</v>
      </c>
      <c r="L30" s="568">
        <f t="shared" si="86"/>
        <v>0</v>
      </c>
      <c r="M30" s="568">
        <f t="shared" si="87"/>
        <v>97560</v>
      </c>
      <c r="N30" s="569">
        <v>88691</v>
      </c>
      <c r="O30" s="569">
        <v>8869</v>
      </c>
      <c r="P30" s="568">
        <v>0</v>
      </c>
      <c r="Q30" s="617">
        <f t="shared" si="88"/>
        <v>1914.8640000000014</v>
      </c>
      <c r="R30" s="618">
        <f t="shared" si="0"/>
        <v>1.9627552275522771E-2</v>
      </c>
      <c r="S30" s="523">
        <f t="shared" si="89"/>
        <v>1914.8640000000014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si="90"/>
        <v>797.04280000000006</v>
      </c>
      <c r="Y30" s="526">
        <f t="shared" si="91"/>
        <v>19129.0272</v>
      </c>
      <c r="Z30" s="568">
        <f t="shared" si="92"/>
        <v>0</v>
      </c>
      <c r="AA30" s="723">
        <v>94560</v>
      </c>
      <c r="AB30" s="723">
        <v>9456</v>
      </c>
      <c r="AC30" s="723">
        <v>5106.2400000000007</v>
      </c>
      <c r="AD30" s="723">
        <v>510.62400000000008</v>
      </c>
      <c r="AE30" s="723">
        <v>2754</v>
      </c>
      <c r="AF30" s="619">
        <f t="shared" si="105"/>
        <v>550.80000000000007</v>
      </c>
      <c r="AG30" s="723">
        <v>95645.135999999999</v>
      </c>
      <c r="AH30" s="643">
        <f t="shared" si="93"/>
        <v>19129.0272</v>
      </c>
      <c r="AI30" s="644" t="s">
        <v>1381</v>
      </c>
    </row>
    <row r="31" spans="1:35">
      <c r="A31" s="194"/>
      <c r="B31" s="519">
        <v>6</v>
      </c>
      <c r="C31" s="587">
        <v>10</v>
      </c>
      <c r="D31" s="747" t="s">
        <v>1341</v>
      </c>
      <c r="E31" s="521">
        <v>24</v>
      </c>
      <c r="F31" s="584" t="s">
        <v>1355</v>
      </c>
      <c r="G31" s="638">
        <f t="shared" si="84"/>
        <v>734</v>
      </c>
      <c r="H31" s="764">
        <v>17616</v>
      </c>
      <c r="I31" s="757">
        <v>5</v>
      </c>
      <c r="J31" s="592">
        <f t="shared" si="85"/>
        <v>88080</v>
      </c>
      <c r="K31" s="567">
        <v>0</v>
      </c>
      <c r="L31" s="568">
        <f t="shared" si="86"/>
        <v>0</v>
      </c>
      <c r="M31" s="568">
        <f t="shared" si="87"/>
        <v>88080</v>
      </c>
      <c r="N31" s="569">
        <v>80073</v>
      </c>
      <c r="O31" s="569">
        <v>8007</v>
      </c>
      <c r="P31" s="568">
        <v>0</v>
      </c>
      <c r="Q31" s="617">
        <f t="shared" si="88"/>
        <v>1780.0080000000016</v>
      </c>
      <c r="R31" s="618">
        <f t="shared" si="0"/>
        <v>2.0208991825613098E-2</v>
      </c>
      <c r="S31" s="523">
        <f t="shared" si="89"/>
        <v>1780.0080000000016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0"/>
        <v>719.16660000000002</v>
      </c>
      <c r="Y31" s="526">
        <f t="shared" si="91"/>
        <v>17259.9984</v>
      </c>
      <c r="Z31" s="568">
        <f t="shared" si="92"/>
        <v>0</v>
      </c>
      <c r="AA31" s="723">
        <v>85320</v>
      </c>
      <c r="AB31" s="723">
        <v>8532</v>
      </c>
      <c r="AC31" s="723">
        <v>4607.2800000000007</v>
      </c>
      <c r="AD31" s="723">
        <v>460.72800000000007</v>
      </c>
      <c r="AE31" s="723">
        <v>2484</v>
      </c>
      <c r="AF31" s="619">
        <f t="shared" si="105"/>
        <v>496.8</v>
      </c>
      <c r="AG31" s="723">
        <v>86299.991999999998</v>
      </c>
      <c r="AH31" s="643">
        <f t="shared" si="93"/>
        <v>17259.9984</v>
      </c>
      <c r="AI31" s="644" t="s">
        <v>1381</v>
      </c>
    </row>
    <row r="32" spans="1:35" s="518" customFormat="1">
      <c r="B32" s="519">
        <v>6</v>
      </c>
      <c r="C32" s="750"/>
      <c r="D32" s="745"/>
      <c r="E32" s="745"/>
      <c r="F32" s="746"/>
      <c r="G32" s="751"/>
      <c r="H32" s="751" t="s">
        <v>1272</v>
      </c>
      <c r="I32" s="752">
        <f t="shared" ref="I32:AG32" si="106">SUM(I24:I31)</f>
        <v>111</v>
      </c>
      <c r="J32" s="531">
        <f t="shared" si="106"/>
        <v>3197268</v>
      </c>
      <c r="K32" s="532">
        <f t="shared" si="106"/>
        <v>0</v>
      </c>
      <c r="L32" s="531">
        <f t="shared" si="106"/>
        <v>0</v>
      </c>
      <c r="M32" s="531">
        <f t="shared" si="106"/>
        <v>3197268</v>
      </c>
      <c r="N32" s="532">
        <f t="shared" si="106"/>
        <v>2906608</v>
      </c>
      <c r="O32" s="532">
        <f t="shared" si="106"/>
        <v>290660</v>
      </c>
      <c r="P32" s="532">
        <f t="shared" si="106"/>
        <v>0</v>
      </c>
      <c r="Q32" s="589">
        <f t="shared" si="106"/>
        <v>69069.79439999981</v>
      </c>
      <c r="R32" s="790">
        <f t="shared" si="0"/>
        <v>2.1602754101313938E-2</v>
      </c>
      <c r="S32" s="590">
        <f t="shared" si="106"/>
        <v>69069.79439999981</v>
      </c>
      <c r="T32" s="710">
        <f t="shared" si="106"/>
        <v>0</v>
      </c>
      <c r="U32" s="711">
        <f t="shared" si="106"/>
        <v>0</v>
      </c>
      <c r="V32" s="531">
        <f t="shared" si="106"/>
        <v>0</v>
      </c>
      <c r="W32" s="710">
        <f t="shared" si="106"/>
        <v>0</v>
      </c>
      <c r="X32" s="711">
        <f t="shared" si="106"/>
        <v>8557.25065</v>
      </c>
      <c r="Y32" s="711">
        <f t="shared" si="106"/>
        <v>205843.01360000003</v>
      </c>
      <c r="Z32" s="531">
        <f t="shared" si="106"/>
        <v>0</v>
      </c>
      <c r="AA32" s="711">
        <f t="shared" si="106"/>
        <v>3060076</v>
      </c>
      <c r="AB32" s="711">
        <f t="shared" si="106"/>
        <v>306007.59999999998</v>
      </c>
      <c r="AC32" s="711">
        <f t="shared" si="106"/>
        <v>165244.10399999999</v>
      </c>
      <c r="AD32" s="711">
        <f t="shared" si="106"/>
        <v>16524.410400000001</v>
      </c>
      <c r="AE32" s="711">
        <f t="shared" si="106"/>
        <v>56116.88</v>
      </c>
      <c r="AF32" s="712">
        <f t="shared" si="106"/>
        <v>8382.869999999999</v>
      </c>
      <c r="AG32" s="711">
        <f t="shared" si="106"/>
        <v>3128198.2055999995</v>
      </c>
      <c r="AH32" s="578"/>
      <c r="AI32" s="615"/>
    </row>
    <row r="33" spans="1:35">
      <c r="A33" s="194"/>
      <c r="B33" s="519">
        <v>6</v>
      </c>
      <c r="C33" s="587">
        <v>13</v>
      </c>
      <c r="D33" s="725" t="s">
        <v>1065</v>
      </c>
      <c r="E33" s="521">
        <v>30</v>
      </c>
      <c r="F33" s="584" t="s">
        <v>1355</v>
      </c>
      <c r="G33" s="638">
        <f t="shared" ref="G33:G41" si="107">H33/E33</f>
        <v>416.9</v>
      </c>
      <c r="H33" s="525">
        <v>12507</v>
      </c>
      <c r="I33" s="575">
        <v>10</v>
      </c>
      <c r="J33" s="592">
        <f t="shared" ref="J33:J41" si="108">H33*I33</f>
        <v>125070</v>
      </c>
      <c r="K33" s="567">
        <v>0</v>
      </c>
      <c r="L33" s="568">
        <f t="shared" ref="L33:L41" si="109">J33-M33</f>
        <v>0</v>
      </c>
      <c r="M33" s="568">
        <f t="shared" ref="M33:M41" si="110">N33+O33-P33</f>
        <v>125070</v>
      </c>
      <c r="N33" s="569">
        <v>113700</v>
      </c>
      <c r="O33" s="569">
        <v>11370</v>
      </c>
      <c r="P33" s="568">
        <v>0</v>
      </c>
      <c r="Q33" s="617">
        <f t="shared" ref="Q33:Q41" si="111">J33-AG33</f>
        <v>2452.5600000000122</v>
      </c>
      <c r="R33" s="618">
        <f t="shared" si="0"/>
        <v>1.9609498680738885E-2</v>
      </c>
      <c r="S33" s="523">
        <f t="shared" ref="S33:S41" si="112">Q33-U33</f>
        <v>2452.5600000000122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41" si="113">Y33/E33</f>
        <v>408.72479999999996</v>
      </c>
      <c r="Y33" s="526">
        <f t="shared" ref="Y33:Y41" si="114">(AA33+AB33-AC33-AD33-AE33)/I33</f>
        <v>12261.743999999999</v>
      </c>
      <c r="Z33" s="568">
        <f t="shared" ref="Z33:Z41" si="115">AH33-Y33</f>
        <v>0</v>
      </c>
      <c r="AA33" s="723">
        <v>122400</v>
      </c>
      <c r="AB33" s="723">
        <v>12240</v>
      </c>
      <c r="AC33" s="723">
        <v>6609.6000000000013</v>
      </c>
      <c r="AD33" s="723">
        <v>660.96000000000015</v>
      </c>
      <c r="AE33" s="723">
        <v>4752</v>
      </c>
      <c r="AF33" s="619">
        <f t="shared" ref="AF33:AF41" si="116">AE33*$AF$4</f>
        <v>950.40000000000009</v>
      </c>
      <c r="AG33" s="723">
        <v>122617.43999999999</v>
      </c>
      <c r="AH33" s="643">
        <f t="shared" ref="AH33:AH41" si="117">AG33/I33</f>
        <v>12261.743999999999</v>
      </c>
      <c r="AI33" s="644" t="s">
        <v>1381</v>
      </c>
    </row>
    <row r="34" spans="1:35">
      <c r="A34" s="194"/>
      <c r="B34" s="519">
        <v>6</v>
      </c>
      <c r="C34" s="587">
        <v>13</v>
      </c>
      <c r="D34" s="718" t="s">
        <v>1342</v>
      </c>
      <c r="E34" s="521">
        <v>30</v>
      </c>
      <c r="F34" s="584" t="s">
        <v>1355</v>
      </c>
      <c r="G34" s="638">
        <f t="shared" si="107"/>
        <v>325.3</v>
      </c>
      <c r="H34" s="764">
        <v>9759</v>
      </c>
      <c r="I34" s="757">
        <v>15</v>
      </c>
      <c r="J34" s="592">
        <f t="shared" si="108"/>
        <v>146385</v>
      </c>
      <c r="K34" s="567">
        <v>0</v>
      </c>
      <c r="L34" s="568">
        <f t="shared" si="109"/>
        <v>0</v>
      </c>
      <c r="M34" s="568">
        <f t="shared" si="110"/>
        <v>146385</v>
      </c>
      <c r="N34" s="569">
        <v>133077</v>
      </c>
      <c r="O34" s="569">
        <v>13308</v>
      </c>
      <c r="P34" s="568">
        <v>0</v>
      </c>
      <c r="Q34" s="617">
        <f t="shared" si="111"/>
        <v>2865.8700000000244</v>
      </c>
      <c r="R34" s="618">
        <f t="shared" si="0"/>
        <v>1.9577620657854455E-2</v>
      </c>
      <c r="S34" s="523">
        <f t="shared" si="112"/>
        <v>2865.8700000000244</v>
      </c>
      <c r="T34" s="524" t="s">
        <v>98</v>
      </c>
      <c r="U34" s="563">
        <v>0</v>
      </c>
      <c r="V34" s="525" t="s">
        <v>90</v>
      </c>
      <c r="W34" s="522" t="s">
        <v>89</v>
      </c>
      <c r="X34" s="526">
        <f t="shared" si="113"/>
        <v>318.9314</v>
      </c>
      <c r="Y34" s="526">
        <f t="shared" si="114"/>
        <v>9567.9419999999991</v>
      </c>
      <c r="Z34" s="568">
        <f t="shared" si="115"/>
        <v>0</v>
      </c>
      <c r="AA34" s="723">
        <v>143550</v>
      </c>
      <c r="AB34" s="723">
        <v>14355</v>
      </c>
      <c r="AC34" s="723">
        <v>7751.7000000000016</v>
      </c>
      <c r="AD34" s="723">
        <v>775.17000000000019</v>
      </c>
      <c r="AE34" s="723">
        <v>5859.0000000000009</v>
      </c>
      <c r="AF34" s="619">
        <f t="shared" si="116"/>
        <v>1171.8000000000002</v>
      </c>
      <c r="AG34" s="723">
        <v>143519.12999999998</v>
      </c>
      <c r="AH34" s="643">
        <f t="shared" si="117"/>
        <v>9567.9419999999991</v>
      </c>
      <c r="AI34" s="644" t="s">
        <v>1381</v>
      </c>
    </row>
    <row r="35" spans="1:35">
      <c r="A35" s="194"/>
      <c r="B35" s="519">
        <v>6</v>
      </c>
      <c r="C35" s="587">
        <v>13</v>
      </c>
      <c r="D35" s="718" t="s">
        <v>1343</v>
      </c>
      <c r="E35" s="521">
        <v>30</v>
      </c>
      <c r="F35" s="584" t="s">
        <v>1355</v>
      </c>
      <c r="G35" s="638">
        <f t="shared" si="107"/>
        <v>391.6</v>
      </c>
      <c r="H35" s="525">
        <v>11748</v>
      </c>
      <c r="I35" s="575">
        <v>15</v>
      </c>
      <c r="J35" s="592">
        <f t="shared" si="108"/>
        <v>176220</v>
      </c>
      <c r="K35" s="567">
        <v>0</v>
      </c>
      <c r="L35" s="568">
        <f t="shared" si="109"/>
        <v>0</v>
      </c>
      <c r="M35" s="568">
        <f t="shared" si="110"/>
        <v>176220</v>
      </c>
      <c r="N35" s="569">
        <v>160200</v>
      </c>
      <c r="O35" s="569">
        <v>16020</v>
      </c>
      <c r="P35" s="568">
        <v>0</v>
      </c>
      <c r="Q35" s="617">
        <f t="shared" si="111"/>
        <v>3454.0200000000186</v>
      </c>
      <c r="R35" s="618">
        <f t="shared" si="0"/>
        <v>1.9600612870275896E-2</v>
      </c>
      <c r="S35" s="523">
        <f t="shared" si="112"/>
        <v>3454.0200000000186</v>
      </c>
      <c r="T35" s="524" t="s">
        <v>839</v>
      </c>
      <c r="U35" s="563">
        <v>0</v>
      </c>
      <c r="V35" s="525" t="s">
        <v>90</v>
      </c>
      <c r="W35" s="522" t="s">
        <v>89</v>
      </c>
      <c r="X35" s="526">
        <f t="shared" si="113"/>
        <v>383.92439999999993</v>
      </c>
      <c r="Y35" s="526">
        <f t="shared" si="114"/>
        <v>11517.731999999998</v>
      </c>
      <c r="Z35" s="568">
        <f t="shared" si="115"/>
        <v>0</v>
      </c>
      <c r="AA35" s="723">
        <v>172800</v>
      </c>
      <c r="AB35" s="723">
        <v>17280</v>
      </c>
      <c r="AC35" s="723">
        <v>9331.2000000000025</v>
      </c>
      <c r="AD35" s="723">
        <v>933.12000000000035</v>
      </c>
      <c r="AE35" s="723">
        <v>7049.7</v>
      </c>
      <c r="AF35" s="619">
        <f t="shared" si="116"/>
        <v>1409.94</v>
      </c>
      <c r="AG35" s="723">
        <v>172765.97999999998</v>
      </c>
      <c r="AH35" s="643">
        <f t="shared" si="117"/>
        <v>11517.731999999998</v>
      </c>
      <c r="AI35" s="644" t="s">
        <v>1381</v>
      </c>
    </row>
    <row r="36" spans="1:35">
      <c r="A36" s="194"/>
      <c r="B36" s="519">
        <v>6</v>
      </c>
      <c r="C36" s="587">
        <v>13</v>
      </c>
      <c r="D36" s="718" t="s">
        <v>1344</v>
      </c>
      <c r="E36" s="521">
        <v>24</v>
      </c>
      <c r="F36" s="584" t="s">
        <v>1355</v>
      </c>
      <c r="G36" s="638">
        <f t="shared" si="107"/>
        <v>429.33333333333297</v>
      </c>
      <c r="H36" s="525">
        <v>10303.999999999991</v>
      </c>
      <c r="I36" s="575">
        <v>10</v>
      </c>
      <c r="J36" s="592">
        <f t="shared" si="108"/>
        <v>103039.99999999991</v>
      </c>
      <c r="K36" s="567">
        <v>0</v>
      </c>
      <c r="L36" s="568">
        <f t="shared" si="109"/>
        <v>0</v>
      </c>
      <c r="M36" s="568">
        <f t="shared" si="110"/>
        <v>103040</v>
      </c>
      <c r="N36" s="569">
        <v>93673</v>
      </c>
      <c r="O36" s="569">
        <v>9367</v>
      </c>
      <c r="P36" s="568">
        <v>0</v>
      </c>
      <c r="Q36" s="617">
        <f t="shared" si="111"/>
        <v>2020.4959999999119</v>
      </c>
      <c r="R36" s="618">
        <f t="shared" si="0"/>
        <v>1.9608850931676181E-2</v>
      </c>
      <c r="S36" s="523">
        <f t="shared" si="112"/>
        <v>2020.4959999999119</v>
      </c>
      <c r="T36" s="524" t="s">
        <v>839</v>
      </c>
      <c r="U36" s="563">
        <v>0</v>
      </c>
      <c r="V36" s="525" t="s">
        <v>90</v>
      </c>
      <c r="W36" s="522" t="s">
        <v>89</v>
      </c>
      <c r="X36" s="526">
        <f t="shared" si="113"/>
        <v>420.91460000000001</v>
      </c>
      <c r="Y36" s="526">
        <f t="shared" si="114"/>
        <v>10101.9504</v>
      </c>
      <c r="Z36" s="568">
        <f t="shared" si="115"/>
        <v>0</v>
      </c>
      <c r="AA36" s="723">
        <v>101040</v>
      </c>
      <c r="AB36" s="723">
        <v>10104</v>
      </c>
      <c r="AC36" s="723">
        <v>5456.1600000000008</v>
      </c>
      <c r="AD36" s="723">
        <v>545.6160000000001</v>
      </c>
      <c r="AE36" s="723">
        <v>4122.72</v>
      </c>
      <c r="AF36" s="619">
        <f t="shared" si="116"/>
        <v>824.5440000000001</v>
      </c>
      <c r="AG36" s="723">
        <v>101019.504</v>
      </c>
      <c r="AH36" s="643">
        <f t="shared" si="117"/>
        <v>10101.9504</v>
      </c>
      <c r="AI36" s="644" t="s">
        <v>1381</v>
      </c>
    </row>
    <row r="37" spans="1:35">
      <c r="A37" s="194"/>
      <c r="B37" s="519">
        <v>6</v>
      </c>
      <c r="C37" s="587">
        <v>13</v>
      </c>
      <c r="D37" s="719" t="s">
        <v>1345</v>
      </c>
      <c r="E37" s="521">
        <v>24</v>
      </c>
      <c r="F37" s="584" t="s">
        <v>1355</v>
      </c>
      <c r="G37" s="638">
        <f t="shared" si="107"/>
        <v>429.33333333333297</v>
      </c>
      <c r="H37" s="525">
        <v>10303.999999999991</v>
      </c>
      <c r="I37" s="575">
        <v>10</v>
      </c>
      <c r="J37" s="592">
        <f t="shared" si="108"/>
        <v>103039.99999999991</v>
      </c>
      <c r="K37" s="567">
        <v>0</v>
      </c>
      <c r="L37" s="568">
        <f t="shared" si="109"/>
        <v>0</v>
      </c>
      <c r="M37" s="568">
        <f t="shared" si="110"/>
        <v>103040</v>
      </c>
      <c r="N37" s="569">
        <v>93673</v>
      </c>
      <c r="O37" s="569">
        <v>9367</v>
      </c>
      <c r="P37" s="568">
        <v>0</v>
      </c>
      <c r="Q37" s="617">
        <f t="shared" si="111"/>
        <v>2020.4959999999119</v>
      </c>
      <c r="R37" s="618">
        <f t="shared" si="0"/>
        <v>1.9608850931676181E-2</v>
      </c>
      <c r="S37" s="523">
        <f t="shared" si="112"/>
        <v>2020.4959999999119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13"/>
        <v>420.91460000000001</v>
      </c>
      <c r="Y37" s="526">
        <f t="shared" si="114"/>
        <v>10101.9504</v>
      </c>
      <c r="Z37" s="568">
        <f t="shared" si="115"/>
        <v>0</v>
      </c>
      <c r="AA37" s="723">
        <v>101040</v>
      </c>
      <c r="AB37" s="723">
        <v>10104</v>
      </c>
      <c r="AC37" s="723">
        <v>5456.1600000000008</v>
      </c>
      <c r="AD37" s="723">
        <v>545.6160000000001</v>
      </c>
      <c r="AE37" s="723">
        <v>4122.72</v>
      </c>
      <c r="AF37" s="619">
        <f t="shared" si="116"/>
        <v>824.5440000000001</v>
      </c>
      <c r="AG37" s="723">
        <v>101019.504</v>
      </c>
      <c r="AH37" s="643">
        <f t="shared" si="117"/>
        <v>10101.9504</v>
      </c>
      <c r="AI37" s="644" t="s">
        <v>1381</v>
      </c>
    </row>
    <row r="38" spans="1:35">
      <c r="A38" s="194"/>
      <c r="B38" s="519">
        <v>6</v>
      </c>
      <c r="C38" s="587">
        <v>13</v>
      </c>
      <c r="D38" s="719" t="s">
        <v>1151</v>
      </c>
      <c r="E38" s="521">
        <v>6</v>
      </c>
      <c r="F38" s="584" t="s">
        <v>1362</v>
      </c>
      <c r="G38" s="638">
        <f t="shared" si="107"/>
        <v>3900</v>
      </c>
      <c r="H38" s="525">
        <v>23400</v>
      </c>
      <c r="I38" s="575">
        <v>1024</v>
      </c>
      <c r="J38" s="592">
        <f t="shared" si="108"/>
        <v>23961600</v>
      </c>
      <c r="K38" s="567">
        <v>0</v>
      </c>
      <c r="L38" s="568">
        <f t="shared" si="109"/>
        <v>0</v>
      </c>
      <c r="M38" s="568">
        <f t="shared" si="110"/>
        <v>23961600</v>
      </c>
      <c r="N38" s="569">
        <v>21783272</v>
      </c>
      <c r="O38" s="569">
        <v>2178328</v>
      </c>
      <c r="P38" s="568">
        <v>0</v>
      </c>
      <c r="Q38" s="617">
        <f t="shared" si="111"/>
        <v>23961600</v>
      </c>
      <c r="R38" s="618">
        <f t="shared" si="0"/>
        <v>1</v>
      </c>
      <c r="S38" s="523">
        <f t="shared" si="112"/>
        <v>23961600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113"/>
        <v>0</v>
      </c>
      <c r="Y38" s="526">
        <f t="shared" si="114"/>
        <v>0</v>
      </c>
      <c r="Z38" s="568">
        <f t="shared" si="115"/>
        <v>0</v>
      </c>
      <c r="AA38" s="527"/>
      <c r="AB38" s="527"/>
      <c r="AC38" s="528"/>
      <c r="AD38" s="528"/>
      <c r="AE38" s="528"/>
      <c r="AF38" s="619">
        <f t="shared" si="116"/>
        <v>0</v>
      </c>
      <c r="AG38" s="527"/>
      <c r="AH38" s="643">
        <f t="shared" si="117"/>
        <v>0</v>
      </c>
      <c r="AI38" s="644"/>
    </row>
    <row r="39" spans="1:35">
      <c r="A39" s="194"/>
      <c r="B39" s="519">
        <v>6</v>
      </c>
      <c r="C39" s="587">
        <v>13</v>
      </c>
      <c r="D39" s="720" t="s">
        <v>944</v>
      </c>
      <c r="E39" s="521">
        <v>40</v>
      </c>
      <c r="F39" s="584" t="s">
        <v>1361</v>
      </c>
      <c r="G39" s="638">
        <f t="shared" si="107"/>
        <v>365</v>
      </c>
      <c r="H39" s="525">
        <v>14600</v>
      </c>
      <c r="I39" s="575">
        <v>1540</v>
      </c>
      <c r="J39" s="592">
        <f t="shared" si="108"/>
        <v>22484000</v>
      </c>
      <c r="K39" s="567">
        <v>0</v>
      </c>
      <c r="L39" s="568">
        <f t="shared" si="109"/>
        <v>0</v>
      </c>
      <c r="M39" s="568">
        <f t="shared" si="110"/>
        <v>22484000</v>
      </c>
      <c r="N39" s="569">
        <v>20440000</v>
      </c>
      <c r="O39" s="569">
        <v>2044000</v>
      </c>
      <c r="P39" s="568">
        <v>0</v>
      </c>
      <c r="Q39" s="617">
        <f t="shared" si="111"/>
        <v>22484000</v>
      </c>
      <c r="R39" s="618">
        <f t="shared" si="0"/>
        <v>1</v>
      </c>
      <c r="S39" s="523">
        <f t="shared" si="112"/>
        <v>22484000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si="113"/>
        <v>0</v>
      </c>
      <c r="Y39" s="526">
        <f t="shared" si="114"/>
        <v>0</v>
      </c>
      <c r="Z39" s="568">
        <f t="shared" si="115"/>
        <v>0</v>
      </c>
      <c r="AA39" s="527"/>
      <c r="AB39" s="527"/>
      <c r="AC39" s="528"/>
      <c r="AD39" s="528"/>
      <c r="AE39" s="528"/>
      <c r="AF39" s="619">
        <f t="shared" si="116"/>
        <v>0</v>
      </c>
      <c r="AG39" s="527"/>
      <c r="AH39" s="643">
        <f t="shared" si="117"/>
        <v>0</v>
      </c>
      <c r="AI39" s="644"/>
    </row>
    <row r="40" spans="1:35">
      <c r="A40" s="194"/>
      <c r="B40" s="519">
        <v>6</v>
      </c>
      <c r="C40" s="587">
        <v>13</v>
      </c>
      <c r="D40" s="720" t="s">
        <v>945</v>
      </c>
      <c r="E40" s="521">
        <v>40</v>
      </c>
      <c r="F40" s="584" t="s">
        <v>1361</v>
      </c>
      <c r="G40" s="638">
        <f t="shared" si="107"/>
        <v>365</v>
      </c>
      <c r="H40" s="525">
        <v>14600</v>
      </c>
      <c r="I40" s="575">
        <v>140</v>
      </c>
      <c r="J40" s="592">
        <f t="shared" si="108"/>
        <v>2044000</v>
      </c>
      <c r="K40" s="567">
        <v>0</v>
      </c>
      <c r="L40" s="568">
        <f t="shared" si="109"/>
        <v>0</v>
      </c>
      <c r="M40" s="568">
        <f t="shared" si="110"/>
        <v>2044000</v>
      </c>
      <c r="N40" s="569">
        <v>1858181</v>
      </c>
      <c r="O40" s="569">
        <v>185819</v>
      </c>
      <c r="P40" s="568">
        <v>0</v>
      </c>
      <c r="Q40" s="617">
        <f t="shared" si="111"/>
        <v>2044000</v>
      </c>
      <c r="R40" s="618">
        <f t="shared" si="0"/>
        <v>1</v>
      </c>
      <c r="S40" s="523">
        <f t="shared" si="112"/>
        <v>2044000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 t="shared" si="113"/>
        <v>0</v>
      </c>
      <c r="Y40" s="526">
        <f t="shared" si="114"/>
        <v>0</v>
      </c>
      <c r="Z40" s="568">
        <f t="shared" si="115"/>
        <v>0</v>
      </c>
      <c r="AA40" s="527"/>
      <c r="AB40" s="527"/>
      <c r="AC40" s="528"/>
      <c r="AD40" s="528"/>
      <c r="AE40" s="528"/>
      <c r="AF40" s="619">
        <f t="shared" si="116"/>
        <v>0</v>
      </c>
      <c r="AG40" s="527"/>
      <c r="AH40" s="643">
        <f t="shared" si="117"/>
        <v>0</v>
      </c>
      <c r="AI40" s="644"/>
    </row>
    <row r="41" spans="1:35">
      <c r="A41" s="194"/>
      <c r="B41" s="519">
        <v>6</v>
      </c>
      <c r="C41" s="587">
        <v>13</v>
      </c>
      <c r="D41" s="720" t="s">
        <v>1190</v>
      </c>
      <c r="E41" s="521">
        <v>6</v>
      </c>
      <c r="F41" s="584" t="s">
        <v>1361</v>
      </c>
      <c r="G41" s="638">
        <f t="shared" si="107"/>
        <v>8400</v>
      </c>
      <c r="H41" s="764">
        <v>50400</v>
      </c>
      <c r="I41" s="757">
        <v>500</v>
      </c>
      <c r="J41" s="592">
        <f t="shared" si="108"/>
        <v>25200000</v>
      </c>
      <c r="K41" s="567">
        <v>0</v>
      </c>
      <c r="L41" s="568">
        <f t="shared" si="109"/>
        <v>0</v>
      </c>
      <c r="M41" s="568">
        <f t="shared" si="110"/>
        <v>25200000</v>
      </c>
      <c r="N41" s="569">
        <v>22909091</v>
      </c>
      <c r="O41" s="569">
        <v>2290909</v>
      </c>
      <c r="P41" s="568">
        <v>0</v>
      </c>
      <c r="Q41" s="617">
        <f t="shared" si="111"/>
        <v>25200000</v>
      </c>
      <c r="R41" s="618">
        <f t="shared" si="0"/>
        <v>1</v>
      </c>
      <c r="S41" s="523">
        <f t="shared" si="112"/>
        <v>25200000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si="113"/>
        <v>0</v>
      </c>
      <c r="Y41" s="526">
        <f t="shared" si="114"/>
        <v>0</v>
      </c>
      <c r="Z41" s="568">
        <f t="shared" si="115"/>
        <v>0</v>
      </c>
      <c r="AA41" s="527"/>
      <c r="AB41" s="527"/>
      <c r="AC41" s="528"/>
      <c r="AD41" s="528"/>
      <c r="AE41" s="528"/>
      <c r="AF41" s="619">
        <f t="shared" si="116"/>
        <v>0</v>
      </c>
      <c r="AG41" s="527"/>
      <c r="AH41" s="643">
        <f t="shared" si="117"/>
        <v>0</v>
      </c>
      <c r="AI41" s="644"/>
    </row>
    <row r="42" spans="1:35" s="518" customFormat="1">
      <c r="B42" s="519">
        <v>6</v>
      </c>
      <c r="C42" s="750"/>
      <c r="D42" s="745"/>
      <c r="E42" s="745"/>
      <c r="F42" s="746"/>
      <c r="G42" s="751"/>
      <c r="H42" s="751" t="s">
        <v>1272</v>
      </c>
      <c r="I42" s="752">
        <f>SUM(I33:I41)</f>
        <v>3264</v>
      </c>
      <c r="J42" s="531">
        <f t="shared" ref="J42:AG42" si="118">SUM(J33:J41)</f>
        <v>74343355</v>
      </c>
      <c r="K42" s="532">
        <f t="shared" si="118"/>
        <v>0</v>
      </c>
      <c r="L42" s="531">
        <f t="shared" si="118"/>
        <v>0</v>
      </c>
      <c r="M42" s="531">
        <f t="shared" si="118"/>
        <v>74343355</v>
      </c>
      <c r="N42" s="532">
        <f t="shared" si="118"/>
        <v>67584867</v>
      </c>
      <c r="O42" s="532">
        <f t="shared" si="118"/>
        <v>6758488</v>
      </c>
      <c r="P42" s="532">
        <f t="shared" si="118"/>
        <v>0</v>
      </c>
      <c r="Q42" s="589">
        <f t="shared" si="118"/>
        <v>73702413.442000002</v>
      </c>
      <c r="R42" s="790">
        <f t="shared" si="0"/>
        <v>0.99137863016808969</v>
      </c>
      <c r="S42" s="590">
        <f t="shared" si="118"/>
        <v>73702413.442000002</v>
      </c>
      <c r="T42" s="710">
        <f t="shared" si="118"/>
        <v>0</v>
      </c>
      <c r="U42" s="711">
        <f t="shared" si="118"/>
        <v>0</v>
      </c>
      <c r="V42" s="531">
        <f t="shared" si="118"/>
        <v>0</v>
      </c>
      <c r="W42" s="710">
        <f t="shared" si="118"/>
        <v>0</v>
      </c>
      <c r="X42" s="711">
        <f t="shared" si="118"/>
        <v>1953.4097999999999</v>
      </c>
      <c r="Y42" s="711">
        <f t="shared" si="118"/>
        <v>53551.318800000001</v>
      </c>
      <c r="Z42" s="531">
        <f t="shared" si="118"/>
        <v>0</v>
      </c>
      <c r="AA42" s="711">
        <f t="shared" si="118"/>
        <v>640830</v>
      </c>
      <c r="AB42" s="711">
        <f t="shared" si="118"/>
        <v>64083</v>
      </c>
      <c r="AC42" s="711">
        <f t="shared" si="118"/>
        <v>34604.820000000007</v>
      </c>
      <c r="AD42" s="711">
        <f t="shared" si="118"/>
        <v>3460.4820000000009</v>
      </c>
      <c r="AE42" s="711">
        <f t="shared" si="118"/>
        <v>25906.140000000003</v>
      </c>
      <c r="AF42" s="712">
        <f t="shared" si="118"/>
        <v>5181.2280000000001</v>
      </c>
      <c r="AG42" s="711">
        <f t="shared" si="118"/>
        <v>640941.55799999984</v>
      </c>
      <c r="AH42" s="578"/>
      <c r="AI42" s="615"/>
    </row>
    <row r="43" spans="1:35">
      <c r="A43" s="194"/>
      <c r="B43" s="519">
        <v>6</v>
      </c>
      <c r="C43" s="587">
        <v>14</v>
      </c>
      <c r="D43" s="720" t="s">
        <v>1089</v>
      </c>
      <c r="E43" s="521">
        <v>24</v>
      </c>
      <c r="F43" s="584" t="s">
        <v>1360</v>
      </c>
      <c r="G43" s="638">
        <f t="shared" ref="G43:G44" si="119">H43/E43</f>
        <v>530</v>
      </c>
      <c r="H43" s="525">
        <v>12720</v>
      </c>
      <c r="I43" s="575">
        <v>1008</v>
      </c>
      <c r="J43" s="592">
        <f t="shared" ref="J43:J44" si="120">H43*I43</f>
        <v>12821760</v>
      </c>
      <c r="K43" s="567">
        <v>0</v>
      </c>
      <c r="L43" s="568">
        <f t="shared" ref="L43:L44" si="121">J43-M43</f>
        <v>0</v>
      </c>
      <c r="M43" s="568">
        <f t="shared" ref="M43:M44" si="122">N43+O43-P43</f>
        <v>12821760</v>
      </c>
      <c r="N43" s="569">
        <v>11656145</v>
      </c>
      <c r="O43" s="569">
        <v>1165615</v>
      </c>
      <c r="P43" s="568">
        <v>0</v>
      </c>
      <c r="Q43" s="617">
        <f t="shared" ref="Q43:Q44" si="123">J43-AG43</f>
        <v>1741824.0000000037</v>
      </c>
      <c r="R43" s="618">
        <f t="shared" si="0"/>
        <v>0.13584905660377389</v>
      </c>
      <c r="S43" s="523">
        <f t="shared" ref="S43:S44" si="124">Q43-U43</f>
        <v>1741824.0000000037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ref="X43:X44" si="125">Y43/E43</f>
        <v>457.99999999999983</v>
      </c>
      <c r="Y43" s="526">
        <f t="shared" ref="Y43:Y44" si="126">(AA43+AB43-AC43-AD43-AE43)/I43</f>
        <v>10991.999999999996</v>
      </c>
      <c r="Z43" s="568">
        <f t="shared" ref="Z43:Z44" si="127">AH43-Y43</f>
        <v>0</v>
      </c>
      <c r="AA43" s="723">
        <v>12354760.93090909</v>
      </c>
      <c r="AB43" s="723">
        <v>1235476.0930909091</v>
      </c>
      <c r="AC43" s="723">
        <v>1226111.04</v>
      </c>
      <c r="AD43" s="723">
        <v>122611.10400000001</v>
      </c>
      <c r="AE43" s="723">
        <v>1161578.8800000001</v>
      </c>
      <c r="AF43" s="619">
        <f t="shared" ref="AF43:AF44" si="128">AE43*$AF$4</f>
        <v>232315.77600000004</v>
      </c>
      <c r="AG43" s="723">
        <v>11079935.999999996</v>
      </c>
      <c r="AH43" s="643">
        <f t="shared" ref="AH43:AH44" si="129">AG43/I43</f>
        <v>10991.999999999996</v>
      </c>
      <c r="AI43" s="644" t="s">
        <v>1381</v>
      </c>
    </row>
    <row r="44" spans="1:35">
      <c r="A44" s="194"/>
      <c r="B44" s="519">
        <v>6</v>
      </c>
      <c r="C44" s="587">
        <v>14</v>
      </c>
      <c r="D44" s="720" t="s">
        <v>1089</v>
      </c>
      <c r="E44" s="521">
        <v>24</v>
      </c>
      <c r="F44" s="584" t="s">
        <v>1354</v>
      </c>
      <c r="G44" s="638">
        <f t="shared" si="119"/>
        <v>550</v>
      </c>
      <c r="H44" s="764">
        <v>13200</v>
      </c>
      <c r="I44" s="757">
        <v>1008</v>
      </c>
      <c r="J44" s="592">
        <f t="shared" si="120"/>
        <v>13305600</v>
      </c>
      <c r="K44" s="567">
        <v>0</v>
      </c>
      <c r="L44" s="568">
        <f t="shared" si="121"/>
        <v>0</v>
      </c>
      <c r="M44" s="568">
        <f t="shared" si="122"/>
        <v>13305600</v>
      </c>
      <c r="N44" s="569">
        <v>12096000</v>
      </c>
      <c r="O44" s="569">
        <v>1209600</v>
      </c>
      <c r="P44" s="568">
        <v>0</v>
      </c>
      <c r="Q44" s="617">
        <f t="shared" si="123"/>
        <v>2225664.0000000037</v>
      </c>
      <c r="R44" s="618">
        <f t="shared" si="0"/>
        <v>0.16727272727272754</v>
      </c>
      <c r="S44" s="523">
        <f t="shared" si="124"/>
        <v>2225664.0000000037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 t="shared" si="125"/>
        <v>457.99999999999983</v>
      </c>
      <c r="Y44" s="526">
        <f t="shared" si="126"/>
        <v>10991.999999999996</v>
      </c>
      <c r="Z44" s="568">
        <f t="shared" si="127"/>
        <v>0</v>
      </c>
      <c r="AA44" s="527">
        <v>12354760.93090909</v>
      </c>
      <c r="AB44" s="527">
        <v>1235476.0930909091</v>
      </c>
      <c r="AC44" s="528">
        <v>1226111.04</v>
      </c>
      <c r="AD44" s="528">
        <v>122611.10400000001</v>
      </c>
      <c r="AE44" s="528">
        <v>1161578.8800000001</v>
      </c>
      <c r="AF44" s="619">
        <f t="shared" si="128"/>
        <v>232315.77600000004</v>
      </c>
      <c r="AG44" s="527">
        <v>11079935.999999996</v>
      </c>
      <c r="AH44" s="643">
        <f t="shared" si="129"/>
        <v>10991.999999999996</v>
      </c>
      <c r="AI44" s="644" t="s">
        <v>1379</v>
      </c>
    </row>
    <row r="45" spans="1:35" s="518" customFormat="1">
      <c r="B45" s="519">
        <v>6</v>
      </c>
      <c r="C45" s="750"/>
      <c r="D45" s="745"/>
      <c r="E45" s="745"/>
      <c r="F45" s="746"/>
      <c r="G45" s="751"/>
      <c r="H45" s="751" t="s">
        <v>1272</v>
      </c>
      <c r="I45" s="752">
        <f>SUM(I43:I44)</f>
        <v>2016</v>
      </c>
      <c r="J45" s="531">
        <f t="shared" ref="J45:AG45" si="130">SUM(J43:J44)</f>
        <v>26127360</v>
      </c>
      <c r="K45" s="532">
        <f t="shared" si="130"/>
        <v>0</v>
      </c>
      <c r="L45" s="531">
        <f t="shared" si="130"/>
        <v>0</v>
      </c>
      <c r="M45" s="531">
        <f t="shared" si="130"/>
        <v>26127360</v>
      </c>
      <c r="N45" s="532">
        <f t="shared" si="130"/>
        <v>23752145</v>
      </c>
      <c r="O45" s="532">
        <f t="shared" si="130"/>
        <v>2375215</v>
      </c>
      <c r="P45" s="532">
        <f t="shared" si="130"/>
        <v>0</v>
      </c>
      <c r="Q45" s="589">
        <f t="shared" si="130"/>
        <v>3967488.0000000075</v>
      </c>
      <c r="R45" s="790">
        <f t="shared" si="0"/>
        <v>0.15185185185185213</v>
      </c>
      <c r="S45" s="590">
        <f t="shared" si="130"/>
        <v>3967488.0000000075</v>
      </c>
      <c r="T45" s="710">
        <f t="shared" si="130"/>
        <v>0</v>
      </c>
      <c r="U45" s="711">
        <f t="shared" si="130"/>
        <v>0</v>
      </c>
      <c r="V45" s="531">
        <f t="shared" si="130"/>
        <v>0</v>
      </c>
      <c r="W45" s="710">
        <f t="shared" si="130"/>
        <v>0</v>
      </c>
      <c r="X45" s="711">
        <f t="shared" si="130"/>
        <v>915.99999999999966</v>
      </c>
      <c r="Y45" s="711">
        <f t="shared" si="130"/>
        <v>21983.999999999993</v>
      </c>
      <c r="Z45" s="531">
        <f t="shared" si="130"/>
        <v>0</v>
      </c>
      <c r="AA45" s="711">
        <f t="shared" si="130"/>
        <v>24709521.861818179</v>
      </c>
      <c r="AB45" s="711">
        <f t="shared" si="130"/>
        <v>2470952.1861818181</v>
      </c>
      <c r="AC45" s="711">
        <f t="shared" si="130"/>
        <v>2452222.08</v>
      </c>
      <c r="AD45" s="711">
        <f t="shared" si="130"/>
        <v>245222.20800000001</v>
      </c>
      <c r="AE45" s="711">
        <f t="shared" si="130"/>
        <v>2323157.7600000002</v>
      </c>
      <c r="AF45" s="712">
        <f t="shared" si="130"/>
        <v>464631.55200000008</v>
      </c>
      <c r="AG45" s="711">
        <f t="shared" si="130"/>
        <v>22159871.999999993</v>
      </c>
      <c r="AH45" s="578"/>
      <c r="AI45" s="615"/>
    </row>
    <row r="46" spans="1:35">
      <c r="A46" s="194"/>
      <c r="B46" s="519">
        <v>6</v>
      </c>
      <c r="C46" s="587">
        <v>15</v>
      </c>
      <c r="D46" s="720" t="s">
        <v>1089</v>
      </c>
      <c r="E46" s="521">
        <v>24</v>
      </c>
      <c r="F46" s="584" t="s">
        <v>1363</v>
      </c>
      <c r="G46" s="638">
        <f t="shared" ref="G46" si="131">H46/E46</f>
        <v>550</v>
      </c>
      <c r="H46" s="764">
        <v>13200</v>
      </c>
      <c r="I46" s="757">
        <v>1008</v>
      </c>
      <c r="J46" s="592">
        <f t="shared" ref="J46" si="132">H46*I46</f>
        <v>13305600</v>
      </c>
      <c r="K46" s="567">
        <v>0</v>
      </c>
      <c r="L46" s="568">
        <f t="shared" ref="L46" si="133">J46-M46</f>
        <v>0</v>
      </c>
      <c r="M46" s="568">
        <f t="shared" ref="M46" si="134">N46+O46-P46</f>
        <v>13305600</v>
      </c>
      <c r="N46" s="569">
        <v>12096000</v>
      </c>
      <c r="O46" s="569">
        <v>1209600</v>
      </c>
      <c r="P46" s="568">
        <v>0</v>
      </c>
      <c r="Q46" s="617">
        <f t="shared" ref="Q46" si="135">J46-AG46</f>
        <v>2225664.0000000037</v>
      </c>
      <c r="R46" s="618">
        <f t="shared" si="0"/>
        <v>0.16727272727272754</v>
      </c>
      <c r="S46" s="523">
        <f t="shared" ref="S46" si="136">Q46-U46</f>
        <v>2225664.0000000037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ref="X46" si="137">Y46/E46</f>
        <v>457.99999999999983</v>
      </c>
      <c r="Y46" s="526">
        <f t="shared" ref="Y46" si="138">(AA46+AB46-AC46-AD46-AE46)/I46</f>
        <v>10991.999999999996</v>
      </c>
      <c r="Z46" s="568">
        <f t="shared" ref="Z46" si="139">AH46-Y46</f>
        <v>0</v>
      </c>
      <c r="AA46" s="723">
        <v>12354760.93090909</v>
      </c>
      <c r="AB46" s="527">
        <v>1235476.0930909091</v>
      </c>
      <c r="AC46" s="528">
        <v>1226111.04</v>
      </c>
      <c r="AD46" s="528">
        <v>122611.10400000001</v>
      </c>
      <c r="AE46" s="528">
        <v>1161578.8800000001</v>
      </c>
      <c r="AF46" s="619">
        <f t="shared" ref="AF46" si="140">AE46*$AF$4</f>
        <v>232315.77600000004</v>
      </c>
      <c r="AG46" s="527">
        <v>11079935.999999996</v>
      </c>
      <c r="AH46" s="643">
        <f t="shared" ref="AH46" si="141">AG46/I46</f>
        <v>10991.999999999996</v>
      </c>
      <c r="AI46" s="644" t="s">
        <v>1379</v>
      </c>
    </row>
    <row r="47" spans="1:35" s="518" customFormat="1">
      <c r="B47" s="519">
        <v>6</v>
      </c>
      <c r="C47" s="750"/>
      <c r="D47" s="745"/>
      <c r="E47" s="745"/>
      <c r="F47" s="746"/>
      <c r="G47" s="751"/>
      <c r="H47" s="751" t="s">
        <v>1272</v>
      </c>
      <c r="I47" s="752">
        <f t="shared" ref="I47" si="142">SUM(I46)</f>
        <v>1008</v>
      </c>
      <c r="J47" s="531">
        <f t="shared" ref="J47" si="143">SUM(J46)</f>
        <v>13305600</v>
      </c>
      <c r="K47" s="532">
        <f t="shared" ref="K47" si="144">SUM(K46)</f>
        <v>0</v>
      </c>
      <c r="L47" s="531">
        <f t="shared" ref="L47" si="145">SUM(L46)</f>
        <v>0</v>
      </c>
      <c r="M47" s="531">
        <f t="shared" ref="M47" si="146">SUM(M46)</f>
        <v>13305600</v>
      </c>
      <c r="N47" s="532">
        <f t="shared" ref="N47" si="147">SUM(N46)</f>
        <v>12096000</v>
      </c>
      <c r="O47" s="532">
        <f t="shared" ref="O47" si="148">SUM(O46)</f>
        <v>1209600</v>
      </c>
      <c r="P47" s="532">
        <f t="shared" ref="P47" si="149">SUM(P46)</f>
        <v>0</v>
      </c>
      <c r="Q47" s="589">
        <f t="shared" ref="Q47" si="150">SUM(Q46)</f>
        <v>2225664.0000000037</v>
      </c>
      <c r="R47" s="790">
        <f t="shared" si="0"/>
        <v>0.16727272727272754</v>
      </c>
      <c r="S47" s="590">
        <f t="shared" ref="S47" si="151">SUM(S46)</f>
        <v>2225664.0000000037</v>
      </c>
      <c r="T47" s="710">
        <f t="shared" ref="T47" si="152">SUM(T46)</f>
        <v>0</v>
      </c>
      <c r="U47" s="711">
        <f t="shared" ref="U47" si="153">SUM(U46)</f>
        <v>0</v>
      </c>
      <c r="V47" s="531">
        <f t="shared" ref="V47" si="154">SUM(V46)</f>
        <v>0</v>
      </c>
      <c r="W47" s="710">
        <f t="shared" ref="W47" si="155">SUM(W46)</f>
        <v>0</v>
      </c>
      <c r="X47" s="711">
        <f t="shared" ref="X47" si="156">SUM(X46)</f>
        <v>457.99999999999983</v>
      </c>
      <c r="Y47" s="711">
        <f t="shared" ref="Y47" si="157">SUM(Y46)</f>
        <v>10991.999999999996</v>
      </c>
      <c r="Z47" s="531">
        <f t="shared" ref="Z47" si="158">SUM(Z46)</f>
        <v>0</v>
      </c>
      <c r="AA47" s="711">
        <f t="shared" ref="AA47" si="159">SUM(AA46)</f>
        <v>12354760.93090909</v>
      </c>
      <c r="AB47" s="711">
        <f t="shared" ref="AB47" si="160">SUM(AB46)</f>
        <v>1235476.0930909091</v>
      </c>
      <c r="AC47" s="711">
        <f t="shared" ref="AC47" si="161">SUM(AC46)</f>
        <v>1226111.04</v>
      </c>
      <c r="AD47" s="711">
        <f t="shared" ref="AD47" si="162">SUM(AD46)</f>
        <v>122611.10400000001</v>
      </c>
      <c r="AE47" s="711">
        <f t="shared" ref="AE47" si="163">SUM(AE46)</f>
        <v>1161578.8800000001</v>
      </c>
      <c r="AF47" s="712">
        <f t="shared" ref="AF47" si="164">SUM(AF46)</f>
        <v>232315.77600000004</v>
      </c>
      <c r="AG47" s="711">
        <f t="shared" ref="AG47" si="165">SUM(AG46)</f>
        <v>11079935.999999996</v>
      </c>
      <c r="AH47" s="578"/>
      <c r="AI47" s="615"/>
    </row>
    <row r="48" spans="1:35">
      <c r="A48" s="194"/>
      <c r="B48" s="519">
        <v>6</v>
      </c>
      <c r="C48" s="587">
        <v>16</v>
      </c>
      <c r="D48" s="720" t="s">
        <v>1089</v>
      </c>
      <c r="E48" s="521">
        <v>24</v>
      </c>
      <c r="F48" s="584" t="s">
        <v>1354</v>
      </c>
      <c r="G48" s="638">
        <f t="shared" ref="G48" si="166">H48/E48</f>
        <v>550</v>
      </c>
      <c r="H48" s="764">
        <v>13200</v>
      </c>
      <c r="I48" s="757">
        <v>1008</v>
      </c>
      <c r="J48" s="592">
        <f t="shared" ref="J48" si="167">H48*I48</f>
        <v>13305600</v>
      </c>
      <c r="K48" s="567">
        <v>0</v>
      </c>
      <c r="L48" s="568">
        <f t="shared" ref="L48" si="168">J48-M48</f>
        <v>0</v>
      </c>
      <c r="M48" s="568">
        <f t="shared" ref="M48" si="169">N48+O48-P48</f>
        <v>13305600</v>
      </c>
      <c r="N48" s="569">
        <v>12096000</v>
      </c>
      <c r="O48" s="569">
        <v>1209600</v>
      </c>
      <c r="P48" s="568">
        <v>0</v>
      </c>
      <c r="Q48" s="617">
        <f t="shared" ref="Q48" si="170">J48-AG48</f>
        <v>2225664.0000000037</v>
      </c>
      <c r="R48" s="618">
        <f t="shared" si="0"/>
        <v>0.16727272727272754</v>
      </c>
      <c r="S48" s="523">
        <f t="shared" ref="S48" si="171">Q48-U48</f>
        <v>2225664.0000000037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ref="X48" si="172">Y48/E48</f>
        <v>457.99999999999983</v>
      </c>
      <c r="Y48" s="526">
        <f t="shared" ref="Y48" si="173">(AA48+AB48-AC48-AD48-AE48)/I48</f>
        <v>10991.999999999996</v>
      </c>
      <c r="Z48" s="568">
        <f t="shared" ref="Z48" si="174">AH48-Y48</f>
        <v>0</v>
      </c>
      <c r="AA48" s="527">
        <v>12354760.93090909</v>
      </c>
      <c r="AB48" s="527">
        <v>1235476.0930909091</v>
      </c>
      <c r="AC48" s="528">
        <v>1226111.04</v>
      </c>
      <c r="AD48" s="528">
        <v>122611.10400000001</v>
      </c>
      <c r="AE48" s="528">
        <v>1161578.8800000001</v>
      </c>
      <c r="AF48" s="619">
        <f t="shared" ref="AF48" si="175">AE48*$AF$4</f>
        <v>232315.77600000004</v>
      </c>
      <c r="AG48" s="527">
        <v>11079935.999999996</v>
      </c>
      <c r="AH48" s="643">
        <f t="shared" ref="AH48" si="176">AG48/I48</f>
        <v>10991.999999999996</v>
      </c>
      <c r="AI48" s="644" t="s">
        <v>1379</v>
      </c>
    </row>
    <row r="49" spans="1:35" s="518" customFormat="1">
      <c r="B49" s="519">
        <v>6</v>
      </c>
      <c r="C49" s="750"/>
      <c r="D49" s="745"/>
      <c r="E49" s="745"/>
      <c r="F49" s="746"/>
      <c r="G49" s="751"/>
      <c r="H49" s="751" t="s">
        <v>1272</v>
      </c>
      <c r="I49" s="752">
        <f t="shared" ref="I49" si="177">SUM(I48)</f>
        <v>1008</v>
      </c>
      <c r="J49" s="531">
        <f t="shared" ref="J49" si="178">SUM(J48)</f>
        <v>13305600</v>
      </c>
      <c r="K49" s="532">
        <f t="shared" ref="K49" si="179">SUM(K48)</f>
        <v>0</v>
      </c>
      <c r="L49" s="531">
        <f t="shared" ref="L49" si="180">SUM(L48)</f>
        <v>0</v>
      </c>
      <c r="M49" s="531">
        <f t="shared" ref="M49" si="181">SUM(M48)</f>
        <v>13305600</v>
      </c>
      <c r="N49" s="532">
        <f t="shared" ref="N49" si="182">SUM(N48)</f>
        <v>12096000</v>
      </c>
      <c r="O49" s="532">
        <f t="shared" ref="O49" si="183">SUM(O48)</f>
        <v>1209600</v>
      </c>
      <c r="P49" s="532">
        <f t="shared" ref="P49" si="184">SUM(P48)</f>
        <v>0</v>
      </c>
      <c r="Q49" s="589">
        <f t="shared" ref="Q49" si="185">SUM(Q48)</f>
        <v>2225664.0000000037</v>
      </c>
      <c r="R49" s="790">
        <f t="shared" si="0"/>
        <v>0.16727272727272754</v>
      </c>
      <c r="S49" s="590">
        <f t="shared" ref="S49" si="186">SUM(S48)</f>
        <v>2225664.0000000037</v>
      </c>
      <c r="T49" s="710">
        <f t="shared" ref="T49" si="187">SUM(T48)</f>
        <v>0</v>
      </c>
      <c r="U49" s="711">
        <f t="shared" ref="U49" si="188">SUM(U48)</f>
        <v>0</v>
      </c>
      <c r="V49" s="531">
        <f t="shared" ref="V49" si="189">SUM(V48)</f>
        <v>0</v>
      </c>
      <c r="W49" s="710">
        <f t="shared" ref="W49" si="190">SUM(W48)</f>
        <v>0</v>
      </c>
      <c r="X49" s="711">
        <f t="shared" ref="X49" si="191">SUM(X48)</f>
        <v>457.99999999999983</v>
      </c>
      <c r="Y49" s="711">
        <f t="shared" ref="Y49" si="192">SUM(Y48)</f>
        <v>10991.999999999996</v>
      </c>
      <c r="Z49" s="531">
        <f t="shared" ref="Z49" si="193">SUM(Z48)</f>
        <v>0</v>
      </c>
      <c r="AA49" s="711">
        <f t="shared" ref="AA49" si="194">SUM(AA48)</f>
        <v>12354760.93090909</v>
      </c>
      <c r="AB49" s="711">
        <f t="shared" ref="AB49" si="195">SUM(AB48)</f>
        <v>1235476.0930909091</v>
      </c>
      <c r="AC49" s="711">
        <f t="shared" ref="AC49" si="196">SUM(AC48)</f>
        <v>1226111.04</v>
      </c>
      <c r="AD49" s="711">
        <f t="shared" ref="AD49" si="197">SUM(AD48)</f>
        <v>122611.10400000001</v>
      </c>
      <c r="AE49" s="711">
        <f t="shared" ref="AE49" si="198">SUM(AE48)</f>
        <v>1161578.8800000001</v>
      </c>
      <c r="AF49" s="712">
        <f t="shared" ref="AF49" si="199">SUM(AF48)</f>
        <v>232315.77600000004</v>
      </c>
      <c r="AG49" s="711">
        <f t="shared" ref="AG49" si="200">SUM(AG48)</f>
        <v>11079935.999999996</v>
      </c>
      <c r="AH49" s="578"/>
      <c r="AI49" s="615"/>
    </row>
    <row r="50" spans="1:35">
      <c r="A50" s="194"/>
      <c r="B50" s="519">
        <v>6</v>
      </c>
      <c r="C50" s="587">
        <v>17</v>
      </c>
      <c r="D50" s="747" t="s">
        <v>1049</v>
      </c>
      <c r="E50" s="521">
        <v>1</v>
      </c>
      <c r="F50" s="770" t="s">
        <v>1364</v>
      </c>
      <c r="G50" s="638">
        <f t="shared" ref="G50:G52" si="201">H50/E50</f>
        <v>13450</v>
      </c>
      <c r="H50" s="525">
        <v>13450</v>
      </c>
      <c r="I50" s="575">
        <v>2232</v>
      </c>
      <c r="J50" s="592">
        <f t="shared" ref="J50:J52" si="202">H50*I50</f>
        <v>30020400</v>
      </c>
      <c r="K50" s="567">
        <v>0</v>
      </c>
      <c r="L50" s="568">
        <f t="shared" ref="L50:L52" si="203">J50-M50</f>
        <v>0</v>
      </c>
      <c r="M50" s="568">
        <f t="shared" ref="M50:M52" si="204">N50+O50-P50</f>
        <v>30020400</v>
      </c>
      <c r="N50" s="569">
        <v>27291272</v>
      </c>
      <c r="O50" s="569">
        <v>2729128</v>
      </c>
      <c r="P50" s="568">
        <v>0</v>
      </c>
      <c r="Q50" s="617">
        <f t="shared" ref="Q50:Q52" si="205">J50-AG50</f>
        <v>30020400</v>
      </c>
      <c r="R50" s="618">
        <f t="shared" si="0"/>
        <v>1</v>
      </c>
      <c r="S50" s="523">
        <f t="shared" ref="S50:S52" si="206">Q50-U50</f>
        <v>30020400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ref="X50:X52" si="207">Y50/E50</f>
        <v>0</v>
      </c>
      <c r="Y50" s="526">
        <f t="shared" ref="Y50:Y52" si="208">(AA50+AB50-AC50-AD50-AE50)/I50</f>
        <v>0</v>
      </c>
      <c r="Z50" s="568">
        <f t="shared" ref="Z50:Z52" si="209">AH50-Y50</f>
        <v>0</v>
      </c>
      <c r="AA50" s="527"/>
      <c r="AB50" s="527"/>
      <c r="AC50" s="528"/>
      <c r="AD50" s="528"/>
      <c r="AE50" s="528"/>
      <c r="AF50" s="619">
        <f t="shared" ref="AF50:AF52" si="210">AE50*$AF$4</f>
        <v>0</v>
      </c>
      <c r="AG50" s="527"/>
      <c r="AH50" s="643">
        <f t="shared" ref="AH50:AH52" si="211">AG50/I50</f>
        <v>0</v>
      </c>
      <c r="AI50" s="644"/>
    </row>
    <row r="51" spans="1:35">
      <c r="A51" s="194"/>
      <c r="B51" s="519">
        <v>6</v>
      </c>
      <c r="C51" s="587">
        <v>17</v>
      </c>
      <c r="D51" s="747" t="s">
        <v>1047</v>
      </c>
      <c r="E51" s="521">
        <v>1</v>
      </c>
      <c r="F51" s="770" t="s">
        <v>1364</v>
      </c>
      <c r="G51" s="638">
        <f t="shared" si="201"/>
        <v>10100</v>
      </c>
      <c r="H51" s="525">
        <v>10100</v>
      </c>
      <c r="I51" s="575">
        <v>1150</v>
      </c>
      <c r="J51" s="592">
        <f t="shared" si="202"/>
        <v>11615000</v>
      </c>
      <c r="K51" s="567">
        <v>0</v>
      </c>
      <c r="L51" s="568">
        <f t="shared" si="203"/>
        <v>0</v>
      </c>
      <c r="M51" s="568">
        <f t="shared" si="204"/>
        <v>11615000</v>
      </c>
      <c r="N51" s="569">
        <v>10559091</v>
      </c>
      <c r="O51" s="569">
        <v>1055909</v>
      </c>
      <c r="P51" s="568">
        <v>0</v>
      </c>
      <c r="Q51" s="617">
        <f t="shared" si="205"/>
        <v>11615000</v>
      </c>
      <c r="R51" s="618">
        <f t="shared" si="0"/>
        <v>1</v>
      </c>
      <c r="S51" s="523">
        <f t="shared" si="206"/>
        <v>11615000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207"/>
        <v>0</v>
      </c>
      <c r="Y51" s="526">
        <f t="shared" si="208"/>
        <v>0</v>
      </c>
      <c r="Z51" s="568">
        <f t="shared" si="209"/>
        <v>0</v>
      </c>
      <c r="AA51" s="527"/>
      <c r="AB51" s="527"/>
      <c r="AC51" s="528"/>
      <c r="AD51" s="528"/>
      <c r="AE51" s="528"/>
      <c r="AF51" s="619">
        <f t="shared" si="210"/>
        <v>0</v>
      </c>
      <c r="AG51" s="527"/>
      <c r="AH51" s="643">
        <f t="shared" si="211"/>
        <v>0</v>
      </c>
      <c r="AI51" s="644"/>
    </row>
    <row r="52" spans="1:35">
      <c r="A52" s="194"/>
      <c r="B52" s="519">
        <v>6</v>
      </c>
      <c r="C52" s="587">
        <v>17</v>
      </c>
      <c r="D52" s="747" t="s">
        <v>1047</v>
      </c>
      <c r="E52" s="521">
        <v>8</v>
      </c>
      <c r="F52" s="770" t="s">
        <v>1364</v>
      </c>
      <c r="G52" s="638">
        <f t="shared" si="201"/>
        <v>2600</v>
      </c>
      <c r="H52" s="764">
        <v>20800</v>
      </c>
      <c r="I52" s="757">
        <v>581</v>
      </c>
      <c r="J52" s="592">
        <f t="shared" si="202"/>
        <v>12084800</v>
      </c>
      <c r="K52" s="567">
        <v>0</v>
      </c>
      <c r="L52" s="568">
        <f t="shared" si="203"/>
        <v>0</v>
      </c>
      <c r="M52" s="568">
        <f t="shared" si="204"/>
        <v>12084800</v>
      </c>
      <c r="N52" s="569">
        <v>10986181</v>
      </c>
      <c r="O52" s="569">
        <v>1098619</v>
      </c>
      <c r="P52" s="568">
        <v>0</v>
      </c>
      <c r="Q52" s="617">
        <f t="shared" si="205"/>
        <v>12084800</v>
      </c>
      <c r="R52" s="618">
        <f t="shared" si="0"/>
        <v>1</v>
      </c>
      <c r="S52" s="523">
        <f t="shared" si="206"/>
        <v>12084800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207"/>
        <v>0</v>
      </c>
      <c r="Y52" s="526">
        <f t="shared" si="208"/>
        <v>0</v>
      </c>
      <c r="Z52" s="568">
        <f t="shared" si="209"/>
        <v>0</v>
      </c>
      <c r="AA52" s="527"/>
      <c r="AB52" s="527"/>
      <c r="AC52" s="528"/>
      <c r="AD52" s="528"/>
      <c r="AE52" s="528"/>
      <c r="AF52" s="619">
        <f t="shared" si="210"/>
        <v>0</v>
      </c>
      <c r="AG52" s="527"/>
      <c r="AH52" s="643">
        <f t="shared" si="211"/>
        <v>0</v>
      </c>
      <c r="AI52" s="644"/>
    </row>
    <row r="53" spans="1:35" s="518" customFormat="1">
      <c r="B53" s="519">
        <v>6</v>
      </c>
      <c r="C53" s="750"/>
      <c r="D53" s="745"/>
      <c r="E53" s="745"/>
      <c r="F53" s="746"/>
      <c r="G53" s="751"/>
      <c r="H53" s="751" t="s">
        <v>1272</v>
      </c>
      <c r="I53" s="752">
        <f t="shared" ref="I53" si="212">SUM(I50:I52)</f>
        <v>3963</v>
      </c>
      <c r="J53" s="531">
        <f t="shared" ref="J53" si="213">SUM(J50:J52)</f>
        <v>53720200</v>
      </c>
      <c r="K53" s="532">
        <f t="shared" ref="K53" si="214">SUM(K50:K52)</f>
        <v>0</v>
      </c>
      <c r="L53" s="531">
        <f t="shared" ref="L53" si="215">SUM(L50:L52)</f>
        <v>0</v>
      </c>
      <c r="M53" s="531">
        <f t="shared" ref="M53" si="216">SUM(M50:M52)</f>
        <v>53720200</v>
      </c>
      <c r="N53" s="532">
        <f t="shared" ref="N53" si="217">SUM(N50:N52)</f>
        <v>48836544</v>
      </c>
      <c r="O53" s="532">
        <f t="shared" ref="O53" si="218">SUM(O50:O52)</f>
        <v>4883656</v>
      </c>
      <c r="P53" s="532">
        <f t="shared" ref="P53" si="219">SUM(P50:P52)</f>
        <v>0</v>
      </c>
      <c r="Q53" s="589">
        <f t="shared" ref="Q53" si="220">SUM(Q50:Q52)</f>
        <v>53720200</v>
      </c>
      <c r="R53" s="790">
        <f t="shared" si="0"/>
        <v>1</v>
      </c>
      <c r="S53" s="590">
        <f t="shared" ref="S53" si="221">SUM(S50:S52)</f>
        <v>53720200</v>
      </c>
      <c r="T53" s="710">
        <f t="shared" ref="T53" si="222">SUM(T50:T52)</f>
        <v>0</v>
      </c>
      <c r="U53" s="711">
        <f t="shared" ref="U53" si="223">SUM(U50:U52)</f>
        <v>0</v>
      </c>
      <c r="V53" s="531">
        <f t="shared" ref="V53" si="224">SUM(V50:V52)</f>
        <v>0</v>
      </c>
      <c r="W53" s="710">
        <f t="shared" ref="W53" si="225">SUM(W50:W52)</f>
        <v>0</v>
      </c>
      <c r="X53" s="711">
        <f t="shared" ref="X53" si="226">SUM(X50:X52)</f>
        <v>0</v>
      </c>
      <c r="Y53" s="711">
        <f t="shared" ref="Y53" si="227">SUM(Y50:Y52)</f>
        <v>0</v>
      </c>
      <c r="Z53" s="531">
        <f t="shared" ref="Z53" si="228">SUM(Z50:Z52)</f>
        <v>0</v>
      </c>
      <c r="AA53" s="711">
        <f t="shared" ref="AA53" si="229">SUM(AA50:AA52)</f>
        <v>0</v>
      </c>
      <c r="AB53" s="711">
        <f t="shared" ref="AB53" si="230">SUM(AB50:AB52)</f>
        <v>0</v>
      </c>
      <c r="AC53" s="711">
        <f t="shared" ref="AC53" si="231">SUM(AC50:AC52)</f>
        <v>0</v>
      </c>
      <c r="AD53" s="711">
        <f t="shared" ref="AD53" si="232">SUM(AD50:AD52)</f>
        <v>0</v>
      </c>
      <c r="AE53" s="711">
        <f t="shared" ref="AE53" si="233">SUM(AE50:AE52)</f>
        <v>0</v>
      </c>
      <c r="AF53" s="712">
        <f t="shared" ref="AF53" si="234">SUM(AF50:AF52)</f>
        <v>0</v>
      </c>
      <c r="AG53" s="711">
        <f t="shared" ref="AG53" si="235">SUM(AG50:AG52)</f>
        <v>0</v>
      </c>
      <c r="AH53" s="578"/>
      <c r="AI53" s="615"/>
    </row>
    <row r="54" spans="1:35">
      <c r="A54" s="194"/>
      <c r="B54" s="519">
        <v>6</v>
      </c>
      <c r="C54" s="587">
        <v>18</v>
      </c>
      <c r="D54" s="720" t="s">
        <v>1346</v>
      </c>
      <c r="E54" s="521">
        <v>8</v>
      </c>
      <c r="F54" s="584" t="s">
        <v>1365</v>
      </c>
      <c r="G54" s="638">
        <f t="shared" ref="G54" si="236">H54/E54</f>
        <v>3000</v>
      </c>
      <c r="H54" s="764">
        <v>24000</v>
      </c>
      <c r="I54" s="757">
        <v>594</v>
      </c>
      <c r="J54" s="592">
        <f t="shared" ref="J54" si="237">H54*I54</f>
        <v>14256000</v>
      </c>
      <c r="K54" s="567">
        <v>0</v>
      </c>
      <c r="L54" s="568">
        <f t="shared" ref="L54" si="238">J54-M54</f>
        <v>0</v>
      </c>
      <c r="M54" s="568">
        <f t="shared" ref="M54" si="239">N54+O54-P54</f>
        <v>14256000</v>
      </c>
      <c r="N54" s="569">
        <v>12960000</v>
      </c>
      <c r="O54" s="569">
        <v>1296000</v>
      </c>
      <c r="P54" s="568">
        <v>0</v>
      </c>
      <c r="Q54" s="617">
        <f t="shared" ref="Q54" si="240">J54-AG54</f>
        <v>1603753.3439999986</v>
      </c>
      <c r="R54" s="618">
        <f t="shared" si="0"/>
        <v>0.11249672727272718</v>
      </c>
      <c r="S54" s="523">
        <f t="shared" ref="S54" si="241">Q54-U54</f>
        <v>1603753.3439999986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ref="X54" si="242">Y54/E54</f>
        <v>2662.5098181818184</v>
      </c>
      <c r="Y54" s="526">
        <f t="shared" ref="Y54" si="243">(AA54+AB54-AC54-AD54-AE54)/I54</f>
        <v>21300.078545454548</v>
      </c>
      <c r="Z54" s="568">
        <f t="shared" ref="Z54" si="244">AH54-Y54</f>
        <v>0</v>
      </c>
      <c r="AA54" s="527">
        <v>12389760</v>
      </c>
      <c r="AB54" s="527">
        <v>1238976</v>
      </c>
      <c r="AC54" s="527">
        <v>669047.04000000004</v>
      </c>
      <c r="AD54" s="527">
        <v>66904.704000000012</v>
      </c>
      <c r="AE54" s="527">
        <v>240537.60000000001</v>
      </c>
      <c r="AF54" s="619">
        <f t="shared" ref="AF54" si="245">AE54*$AF$4</f>
        <v>48107.520000000004</v>
      </c>
      <c r="AG54" s="527">
        <v>12652246.656000001</v>
      </c>
      <c r="AH54" s="643">
        <f t="shared" ref="AH54" si="246">AG54/I54</f>
        <v>21300.078545454548</v>
      </c>
      <c r="AI54" s="644" t="s">
        <v>1387</v>
      </c>
    </row>
    <row r="55" spans="1:35" s="518" customFormat="1">
      <c r="B55" s="519">
        <v>6</v>
      </c>
      <c r="C55" s="750"/>
      <c r="D55" s="745"/>
      <c r="E55" s="745"/>
      <c r="F55" s="746"/>
      <c r="G55" s="751"/>
      <c r="H55" s="751" t="s">
        <v>1272</v>
      </c>
      <c r="I55" s="752">
        <f t="shared" ref="I55" si="247">SUM(I54)</f>
        <v>594</v>
      </c>
      <c r="J55" s="531">
        <f t="shared" ref="J55" si="248">SUM(J54)</f>
        <v>14256000</v>
      </c>
      <c r="K55" s="532">
        <f t="shared" ref="K55" si="249">SUM(K54)</f>
        <v>0</v>
      </c>
      <c r="L55" s="531">
        <f t="shared" ref="L55" si="250">SUM(L54)</f>
        <v>0</v>
      </c>
      <c r="M55" s="531">
        <f t="shared" ref="M55" si="251">SUM(M54)</f>
        <v>14256000</v>
      </c>
      <c r="N55" s="532">
        <f t="shared" ref="N55" si="252">SUM(N54)</f>
        <v>12960000</v>
      </c>
      <c r="O55" s="532">
        <f t="shared" ref="O55" si="253">SUM(O54)</f>
        <v>1296000</v>
      </c>
      <c r="P55" s="532">
        <f t="shared" ref="P55" si="254">SUM(P54)</f>
        <v>0</v>
      </c>
      <c r="Q55" s="589">
        <f t="shared" ref="Q55" si="255">SUM(Q54)</f>
        <v>1603753.3439999986</v>
      </c>
      <c r="R55" s="790">
        <f t="shared" si="0"/>
        <v>0.11249672727272718</v>
      </c>
      <c r="S55" s="590">
        <f t="shared" ref="S55" si="256">SUM(S54)</f>
        <v>1603753.3439999986</v>
      </c>
      <c r="T55" s="710">
        <f t="shared" ref="T55" si="257">SUM(T54)</f>
        <v>0</v>
      </c>
      <c r="U55" s="711">
        <f t="shared" ref="U55" si="258">SUM(U54)</f>
        <v>0</v>
      </c>
      <c r="V55" s="531">
        <f t="shared" ref="V55" si="259">SUM(V54)</f>
        <v>0</v>
      </c>
      <c r="W55" s="710">
        <f t="shared" ref="W55" si="260">SUM(W54)</f>
        <v>0</v>
      </c>
      <c r="X55" s="711">
        <f t="shared" ref="X55" si="261">SUM(X54)</f>
        <v>2662.5098181818184</v>
      </c>
      <c r="Y55" s="711">
        <f t="shared" ref="Y55" si="262">SUM(Y54)</f>
        <v>21300.078545454548</v>
      </c>
      <c r="Z55" s="531">
        <f t="shared" ref="Z55" si="263">SUM(Z54)</f>
        <v>0</v>
      </c>
      <c r="AA55" s="711">
        <f t="shared" ref="AA55" si="264">SUM(AA54)</f>
        <v>12389760</v>
      </c>
      <c r="AB55" s="711">
        <f t="shared" ref="AB55" si="265">SUM(AB54)</f>
        <v>1238976</v>
      </c>
      <c r="AC55" s="711">
        <f t="shared" ref="AC55" si="266">SUM(AC54)</f>
        <v>669047.04000000004</v>
      </c>
      <c r="AD55" s="711">
        <f t="shared" ref="AD55" si="267">SUM(AD54)</f>
        <v>66904.704000000012</v>
      </c>
      <c r="AE55" s="711">
        <f t="shared" ref="AE55" si="268">SUM(AE54)</f>
        <v>240537.60000000001</v>
      </c>
      <c r="AF55" s="712">
        <f t="shared" ref="AF55" si="269">SUM(AF54)</f>
        <v>48107.520000000004</v>
      </c>
      <c r="AG55" s="711">
        <f t="shared" ref="AG55" si="270">SUM(AG54)</f>
        <v>12652246.656000001</v>
      </c>
      <c r="AH55" s="578"/>
      <c r="AI55" s="615"/>
    </row>
    <row r="56" spans="1:35">
      <c r="A56" s="194"/>
      <c r="B56" s="519">
        <v>6</v>
      </c>
      <c r="C56" s="587">
        <v>20</v>
      </c>
      <c r="D56" s="747" t="s">
        <v>1251</v>
      </c>
      <c r="E56" s="521">
        <v>40</v>
      </c>
      <c r="F56" s="584" t="s">
        <v>1366</v>
      </c>
      <c r="G56" s="638">
        <f t="shared" ref="G56:G58" si="271">H56/E56</f>
        <v>507.5</v>
      </c>
      <c r="H56" s="525">
        <v>20300</v>
      </c>
      <c r="I56" s="575">
        <v>770</v>
      </c>
      <c r="J56" s="592">
        <f t="shared" ref="J56:J58" si="272">H56*I56</f>
        <v>15631000</v>
      </c>
      <c r="K56" s="567">
        <v>0</v>
      </c>
      <c r="L56" s="568">
        <f t="shared" ref="L56:L58" si="273">J56-M56</f>
        <v>0</v>
      </c>
      <c r="M56" s="568">
        <f t="shared" ref="M56:M58" si="274">N56+O56-P56</f>
        <v>15631000</v>
      </c>
      <c r="N56" s="569">
        <v>14210000</v>
      </c>
      <c r="O56" s="569">
        <v>1421000</v>
      </c>
      <c r="P56" s="568">
        <v>0</v>
      </c>
      <c r="Q56" s="617">
        <f t="shared" ref="Q56:Q58" si="275">J56-AG56</f>
        <v>1045548</v>
      </c>
      <c r="R56" s="618">
        <f t="shared" si="0"/>
        <v>6.6889386475593365E-2</v>
      </c>
      <c r="S56" s="523">
        <f t="shared" ref="S56:S58" si="276">Q56-U56</f>
        <v>1045548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ref="X56:X58" si="277">Y56/E56</f>
        <v>473.55363636363637</v>
      </c>
      <c r="Y56" s="526">
        <f t="shared" ref="Y56:Y58" si="278">(AA56+AB56-AC56-AD56-AE56)/I56</f>
        <v>18942.145454545454</v>
      </c>
      <c r="Z56" s="568">
        <f t="shared" ref="Z56:Z58" si="279">AH56-Y56</f>
        <v>0</v>
      </c>
      <c r="AA56" s="527">
        <v>14420000</v>
      </c>
      <c r="AB56" s="527">
        <v>1442000</v>
      </c>
      <c r="AC56" s="528">
        <v>778680.00000000012</v>
      </c>
      <c r="AD56" s="528">
        <v>77868.000000000015</v>
      </c>
      <c r="AE56" s="528">
        <v>420000</v>
      </c>
      <c r="AF56" s="619">
        <f t="shared" ref="AF56:AF58" si="280">AE56*$AF$4</f>
        <v>84000</v>
      </c>
      <c r="AG56" s="527">
        <v>14585452</v>
      </c>
      <c r="AH56" s="643">
        <f t="shared" ref="AH56:AH58" si="281">AG56/I56</f>
        <v>18942.145454545454</v>
      </c>
      <c r="AI56" s="644" t="s">
        <v>1380</v>
      </c>
    </row>
    <row r="57" spans="1:35">
      <c r="A57" s="194"/>
      <c r="B57" s="519">
        <v>6</v>
      </c>
      <c r="C57" s="587">
        <v>20</v>
      </c>
      <c r="D57" s="747" t="s">
        <v>1346</v>
      </c>
      <c r="E57" s="521">
        <v>8</v>
      </c>
      <c r="F57" s="584" t="s">
        <v>1354</v>
      </c>
      <c r="G57" s="638">
        <f t="shared" si="271"/>
        <v>3000</v>
      </c>
      <c r="H57" s="525">
        <v>24000</v>
      </c>
      <c r="I57" s="575">
        <v>297</v>
      </c>
      <c r="J57" s="592">
        <f t="shared" si="272"/>
        <v>7128000</v>
      </c>
      <c r="K57" s="567">
        <v>0</v>
      </c>
      <c r="L57" s="568">
        <f t="shared" si="273"/>
        <v>0</v>
      </c>
      <c r="M57" s="568">
        <f t="shared" si="274"/>
        <v>7128000</v>
      </c>
      <c r="N57" s="569">
        <v>6480000</v>
      </c>
      <c r="O57" s="569">
        <v>648000</v>
      </c>
      <c r="P57" s="568">
        <v>0</v>
      </c>
      <c r="Q57" s="617">
        <f t="shared" si="275"/>
        <v>801876.67199999932</v>
      </c>
      <c r="R57" s="618">
        <f t="shared" si="0"/>
        <v>0.11249672727272718</v>
      </c>
      <c r="S57" s="523">
        <f t="shared" si="276"/>
        <v>801876.67199999932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277"/>
        <v>2662.5098181818184</v>
      </c>
      <c r="Y57" s="526">
        <f t="shared" si="278"/>
        <v>21300.078545454548</v>
      </c>
      <c r="Z57" s="568">
        <f t="shared" si="279"/>
        <v>0</v>
      </c>
      <c r="AA57" s="723">
        <v>6194880</v>
      </c>
      <c r="AB57" s="723">
        <v>619488</v>
      </c>
      <c r="AC57" s="723">
        <v>334523.52000000002</v>
      </c>
      <c r="AD57" s="723">
        <v>33452.352000000006</v>
      </c>
      <c r="AE57" s="723">
        <v>120268.8</v>
      </c>
      <c r="AF57" s="619">
        <f t="shared" si="280"/>
        <v>24053.760000000002</v>
      </c>
      <c r="AG57" s="723">
        <v>6326123.3280000007</v>
      </c>
      <c r="AH57" s="643">
        <f t="shared" si="281"/>
        <v>21300.078545454548</v>
      </c>
      <c r="AI57" s="644" t="s">
        <v>1382</v>
      </c>
    </row>
    <row r="58" spans="1:35">
      <c r="A58" s="194"/>
      <c r="B58" s="519">
        <v>6</v>
      </c>
      <c r="C58" s="587">
        <v>20</v>
      </c>
      <c r="D58" s="747" t="s">
        <v>1251</v>
      </c>
      <c r="E58" s="521">
        <v>40</v>
      </c>
      <c r="F58" s="584" t="s">
        <v>1233</v>
      </c>
      <c r="G58" s="638">
        <f t="shared" si="271"/>
        <v>517.5</v>
      </c>
      <c r="H58" s="764">
        <v>20700</v>
      </c>
      <c r="I58" s="757">
        <v>770</v>
      </c>
      <c r="J58" s="592">
        <f t="shared" si="272"/>
        <v>15939000</v>
      </c>
      <c r="K58" s="567">
        <v>0</v>
      </c>
      <c r="L58" s="568">
        <f t="shared" si="273"/>
        <v>0</v>
      </c>
      <c r="M58" s="568">
        <f t="shared" si="274"/>
        <v>15939000</v>
      </c>
      <c r="N58" s="569">
        <v>14490000</v>
      </c>
      <c r="O58" s="569">
        <v>1449000</v>
      </c>
      <c r="P58" s="568">
        <v>0</v>
      </c>
      <c r="Q58" s="617">
        <f t="shared" si="275"/>
        <v>1353548</v>
      </c>
      <c r="R58" s="618">
        <f t="shared" si="0"/>
        <v>8.4920509442248576E-2</v>
      </c>
      <c r="S58" s="523">
        <f t="shared" si="276"/>
        <v>1353548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277"/>
        <v>473.55363636363637</v>
      </c>
      <c r="Y58" s="526">
        <f t="shared" si="278"/>
        <v>18942.145454545454</v>
      </c>
      <c r="Z58" s="568">
        <f t="shared" si="279"/>
        <v>0</v>
      </c>
      <c r="AA58" s="527">
        <v>14420000</v>
      </c>
      <c r="AB58" s="527">
        <v>1442000</v>
      </c>
      <c r="AC58" s="528">
        <v>778680.00000000012</v>
      </c>
      <c r="AD58" s="528">
        <v>77868.000000000015</v>
      </c>
      <c r="AE58" s="528">
        <v>420000</v>
      </c>
      <c r="AF58" s="619">
        <f t="shared" si="280"/>
        <v>84000</v>
      </c>
      <c r="AG58" s="527">
        <v>14585452</v>
      </c>
      <c r="AH58" s="643">
        <f t="shared" si="281"/>
        <v>18942.145454545454</v>
      </c>
      <c r="AI58" s="644" t="s">
        <v>1379</v>
      </c>
    </row>
    <row r="59" spans="1:35" s="518" customFormat="1">
      <c r="B59" s="519">
        <v>6</v>
      </c>
      <c r="C59" s="750"/>
      <c r="D59" s="745"/>
      <c r="E59" s="745"/>
      <c r="F59" s="746"/>
      <c r="G59" s="751"/>
      <c r="H59" s="751" t="s">
        <v>1272</v>
      </c>
      <c r="I59" s="752">
        <f t="shared" ref="I59" si="282">SUM(I56:I58)</f>
        <v>1837</v>
      </c>
      <c r="J59" s="531">
        <f t="shared" ref="J59" si="283">SUM(J56:J58)</f>
        <v>38698000</v>
      </c>
      <c r="K59" s="532">
        <f t="shared" ref="K59" si="284">SUM(K56:K58)</f>
        <v>0</v>
      </c>
      <c r="L59" s="531">
        <f t="shared" ref="L59" si="285">SUM(L56:L58)</f>
        <v>0</v>
      </c>
      <c r="M59" s="531">
        <f t="shared" ref="M59" si="286">SUM(M56:M58)</f>
        <v>38698000</v>
      </c>
      <c r="N59" s="532">
        <f t="shared" ref="N59" si="287">SUM(N56:N58)</f>
        <v>35180000</v>
      </c>
      <c r="O59" s="532">
        <f t="shared" ref="O59" si="288">SUM(O56:O58)</f>
        <v>3518000</v>
      </c>
      <c r="P59" s="532">
        <f t="shared" ref="P59" si="289">SUM(P56:P58)</f>
        <v>0</v>
      </c>
      <c r="Q59" s="589">
        <f t="shared" ref="Q59" si="290">SUM(Q56:Q58)</f>
        <v>3200972.6719999993</v>
      </c>
      <c r="R59" s="790">
        <f t="shared" si="0"/>
        <v>8.2716746911985092E-2</v>
      </c>
      <c r="S59" s="590">
        <f t="shared" ref="S59" si="291">SUM(S56:S58)</f>
        <v>3200972.6719999993</v>
      </c>
      <c r="T59" s="710">
        <f t="shared" ref="T59" si="292">SUM(T56:T58)</f>
        <v>0</v>
      </c>
      <c r="U59" s="711">
        <f t="shared" ref="U59" si="293">SUM(U56:U58)</f>
        <v>0</v>
      </c>
      <c r="V59" s="531">
        <f t="shared" ref="V59" si="294">SUM(V56:V58)</f>
        <v>0</v>
      </c>
      <c r="W59" s="710">
        <f t="shared" ref="W59" si="295">SUM(W56:W58)</f>
        <v>0</v>
      </c>
      <c r="X59" s="711">
        <f t="shared" ref="X59" si="296">SUM(X56:X58)</f>
        <v>3609.6170909090915</v>
      </c>
      <c r="Y59" s="711">
        <f t="shared" ref="Y59" si="297">SUM(Y56:Y58)</f>
        <v>59184.369454545456</v>
      </c>
      <c r="Z59" s="531">
        <f t="shared" ref="Z59" si="298">SUM(Z56:Z58)</f>
        <v>0</v>
      </c>
      <c r="AA59" s="711">
        <f t="shared" ref="AA59" si="299">SUM(AA56:AA58)</f>
        <v>35034880</v>
      </c>
      <c r="AB59" s="711">
        <f t="shared" ref="AB59" si="300">SUM(AB56:AB58)</f>
        <v>3503488</v>
      </c>
      <c r="AC59" s="711">
        <f t="shared" ref="AC59" si="301">SUM(AC56:AC58)</f>
        <v>1891883.52</v>
      </c>
      <c r="AD59" s="711">
        <f t="shared" ref="AD59" si="302">SUM(AD56:AD58)</f>
        <v>189188.35200000001</v>
      </c>
      <c r="AE59" s="711">
        <f t="shared" ref="AE59" si="303">SUM(AE56:AE58)</f>
        <v>960268.80000000005</v>
      </c>
      <c r="AF59" s="712">
        <f t="shared" ref="AF59" si="304">SUM(AF56:AF58)</f>
        <v>192053.76000000001</v>
      </c>
      <c r="AG59" s="711">
        <f t="shared" ref="AG59" si="305">SUM(AG56:AG58)</f>
        <v>35497027.328000002</v>
      </c>
      <c r="AH59" s="578"/>
      <c r="AI59" s="615"/>
    </row>
    <row r="60" spans="1:35">
      <c r="A60" s="194"/>
      <c r="B60" s="519">
        <v>6</v>
      </c>
      <c r="C60" s="587">
        <v>21</v>
      </c>
      <c r="D60" s="720" t="s">
        <v>1251</v>
      </c>
      <c r="E60" s="521">
        <v>40</v>
      </c>
      <c r="F60" s="584" t="s">
        <v>1355</v>
      </c>
      <c r="G60" s="638">
        <f t="shared" ref="G60:G61" si="306">H60/E60</f>
        <v>517.5</v>
      </c>
      <c r="H60" s="525">
        <v>20700</v>
      </c>
      <c r="I60" s="575">
        <v>770</v>
      </c>
      <c r="J60" s="592">
        <f t="shared" ref="J60:J61" si="307">H60*I60</f>
        <v>15939000</v>
      </c>
      <c r="K60" s="567">
        <v>0</v>
      </c>
      <c r="L60" s="568">
        <f t="shared" ref="L60:L61" si="308">J60-M60</f>
        <v>0</v>
      </c>
      <c r="M60" s="568">
        <f t="shared" ref="M60:M61" si="309">N60+O60-P60</f>
        <v>15939000</v>
      </c>
      <c r="N60" s="569">
        <v>14490000</v>
      </c>
      <c r="O60" s="569">
        <v>1449000</v>
      </c>
      <c r="P60" s="568">
        <v>0</v>
      </c>
      <c r="Q60" s="617">
        <f t="shared" ref="Q60:Q61" si="310">J60-AG60</f>
        <v>1353548</v>
      </c>
      <c r="R60" s="618">
        <f t="shared" si="0"/>
        <v>8.4920509442248576E-2</v>
      </c>
      <c r="S60" s="523">
        <f t="shared" ref="S60:S61" si="311">Q60-U60</f>
        <v>1353548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ref="X60:X61" si="312">Y60/E60</f>
        <v>473.55363636363637</v>
      </c>
      <c r="Y60" s="526">
        <f t="shared" ref="Y60:Y61" si="313">(AA60+AB60-AC60-AD60-AE60)/I60</f>
        <v>18942.145454545454</v>
      </c>
      <c r="Z60" s="568">
        <f t="shared" ref="Z60:Z61" si="314">AH60-Y60</f>
        <v>0</v>
      </c>
      <c r="AA60" s="527">
        <v>14420000</v>
      </c>
      <c r="AB60" s="527">
        <v>1442000</v>
      </c>
      <c r="AC60" s="528">
        <v>778680.00000000012</v>
      </c>
      <c r="AD60" s="528">
        <v>77868.000000000015</v>
      </c>
      <c r="AE60" s="528">
        <v>420000</v>
      </c>
      <c r="AF60" s="619">
        <f t="shared" ref="AF60:AF61" si="315">AE60*$AF$4</f>
        <v>84000</v>
      </c>
      <c r="AG60" s="527">
        <v>14585452</v>
      </c>
      <c r="AH60" s="643">
        <f t="shared" ref="AH60:AH61" si="316">AG60/I60</f>
        <v>18942.145454545454</v>
      </c>
      <c r="AI60" s="644" t="s">
        <v>1381</v>
      </c>
    </row>
    <row r="61" spans="1:35">
      <c r="A61" s="194"/>
      <c r="B61" s="519">
        <v>6</v>
      </c>
      <c r="C61" s="587">
        <v>21</v>
      </c>
      <c r="D61" s="720" t="s">
        <v>1089</v>
      </c>
      <c r="E61" s="521">
        <v>24</v>
      </c>
      <c r="F61" s="584" t="s">
        <v>1367</v>
      </c>
      <c r="G61" s="638">
        <f t="shared" si="306"/>
        <v>560</v>
      </c>
      <c r="H61" s="764">
        <v>13440</v>
      </c>
      <c r="I61" s="757">
        <v>1008</v>
      </c>
      <c r="J61" s="592">
        <f t="shared" si="307"/>
        <v>13547520</v>
      </c>
      <c r="K61" s="567">
        <v>0</v>
      </c>
      <c r="L61" s="568">
        <f t="shared" si="308"/>
        <v>0</v>
      </c>
      <c r="M61" s="568">
        <f t="shared" si="309"/>
        <v>13547520</v>
      </c>
      <c r="N61" s="569">
        <v>12315927</v>
      </c>
      <c r="O61" s="569">
        <v>1231593</v>
      </c>
      <c r="P61" s="568">
        <v>0</v>
      </c>
      <c r="Q61" s="617">
        <f t="shared" si="310"/>
        <v>2467584.0000000037</v>
      </c>
      <c r="R61" s="618">
        <f t="shared" si="0"/>
        <v>0.18214285714285741</v>
      </c>
      <c r="S61" s="523">
        <f t="shared" si="311"/>
        <v>2467584.0000000037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312"/>
        <v>457.99999999999983</v>
      </c>
      <c r="Y61" s="526">
        <f t="shared" si="313"/>
        <v>10991.999999999996</v>
      </c>
      <c r="Z61" s="568">
        <f t="shared" si="314"/>
        <v>0</v>
      </c>
      <c r="AA61" s="527">
        <v>12354760.93090909</v>
      </c>
      <c r="AB61" s="527">
        <v>1235476.0930909091</v>
      </c>
      <c r="AC61" s="528">
        <v>1226111.04</v>
      </c>
      <c r="AD61" s="528">
        <v>122611.10400000001</v>
      </c>
      <c r="AE61" s="528">
        <v>1161578.8800000001</v>
      </c>
      <c r="AF61" s="619">
        <f t="shared" si="315"/>
        <v>232315.77600000004</v>
      </c>
      <c r="AG61" s="527">
        <v>11079935.999999996</v>
      </c>
      <c r="AH61" s="643">
        <f t="shared" si="316"/>
        <v>10991.999999999996</v>
      </c>
      <c r="AI61" s="644" t="s">
        <v>1379</v>
      </c>
    </row>
    <row r="62" spans="1:35" s="518" customFormat="1">
      <c r="B62" s="519">
        <v>6</v>
      </c>
      <c r="C62" s="750"/>
      <c r="D62" s="745"/>
      <c r="E62" s="745"/>
      <c r="F62" s="746"/>
      <c r="G62" s="751"/>
      <c r="H62" s="751" t="s">
        <v>1272</v>
      </c>
      <c r="I62" s="752">
        <f>SUM(I60:I61)</f>
        <v>1778</v>
      </c>
      <c r="J62" s="531">
        <f t="shared" ref="J62:AG62" si="317">SUM(J60:J61)</f>
        <v>29486520</v>
      </c>
      <c r="K62" s="532">
        <f t="shared" si="317"/>
        <v>0</v>
      </c>
      <c r="L62" s="531">
        <f t="shared" si="317"/>
        <v>0</v>
      </c>
      <c r="M62" s="531">
        <f t="shared" si="317"/>
        <v>29486520</v>
      </c>
      <c r="N62" s="532">
        <f t="shared" si="317"/>
        <v>26805927</v>
      </c>
      <c r="O62" s="532">
        <f t="shared" si="317"/>
        <v>2680593</v>
      </c>
      <c r="P62" s="532">
        <f t="shared" si="317"/>
        <v>0</v>
      </c>
      <c r="Q62" s="589">
        <f t="shared" si="317"/>
        <v>3821132.0000000037</v>
      </c>
      <c r="R62" s="790">
        <f t="shared" si="0"/>
        <v>0.12958911394087888</v>
      </c>
      <c r="S62" s="590">
        <f t="shared" si="317"/>
        <v>3821132.0000000037</v>
      </c>
      <c r="T62" s="710">
        <f t="shared" si="317"/>
        <v>0</v>
      </c>
      <c r="U62" s="711">
        <f t="shared" si="317"/>
        <v>0</v>
      </c>
      <c r="V62" s="531">
        <f t="shared" si="317"/>
        <v>0</v>
      </c>
      <c r="W62" s="710">
        <f t="shared" si="317"/>
        <v>0</v>
      </c>
      <c r="X62" s="711">
        <f t="shared" si="317"/>
        <v>931.5536363636362</v>
      </c>
      <c r="Y62" s="711">
        <f t="shared" si="317"/>
        <v>29934.145454545451</v>
      </c>
      <c r="Z62" s="531">
        <f t="shared" si="317"/>
        <v>0</v>
      </c>
      <c r="AA62" s="711">
        <f t="shared" si="317"/>
        <v>26774760.93090909</v>
      </c>
      <c r="AB62" s="711">
        <f t="shared" si="317"/>
        <v>2677476.0930909091</v>
      </c>
      <c r="AC62" s="711">
        <f t="shared" si="317"/>
        <v>2004791.04</v>
      </c>
      <c r="AD62" s="711">
        <f t="shared" si="317"/>
        <v>200479.10400000002</v>
      </c>
      <c r="AE62" s="711">
        <f t="shared" si="317"/>
        <v>1581578.8800000001</v>
      </c>
      <c r="AF62" s="712">
        <f t="shared" si="317"/>
        <v>316315.77600000007</v>
      </c>
      <c r="AG62" s="711">
        <f t="shared" si="317"/>
        <v>25665387.999999996</v>
      </c>
      <c r="AH62" s="578"/>
      <c r="AI62" s="615"/>
    </row>
    <row r="63" spans="1:35">
      <c r="A63" s="194"/>
      <c r="B63" s="519">
        <v>6</v>
      </c>
      <c r="C63" s="587">
        <v>22</v>
      </c>
      <c r="D63" s="748" t="s">
        <v>1089</v>
      </c>
      <c r="E63" s="521">
        <v>24</v>
      </c>
      <c r="F63" s="584" t="s">
        <v>1374</v>
      </c>
      <c r="G63" s="638">
        <f t="shared" ref="G63:G88" si="318">H63/E63</f>
        <v>550</v>
      </c>
      <c r="H63" s="525">
        <v>13200</v>
      </c>
      <c r="I63" s="575">
        <v>1008</v>
      </c>
      <c r="J63" s="592">
        <f t="shared" ref="J63:J88" si="319">H63*I63</f>
        <v>13305600</v>
      </c>
      <c r="K63" s="567">
        <v>0</v>
      </c>
      <c r="L63" s="568">
        <f t="shared" ref="L63:L88" si="320">J63-M63</f>
        <v>0</v>
      </c>
      <c r="M63" s="568">
        <f t="shared" ref="M63:M88" si="321">N63+O63-P63</f>
        <v>13305600</v>
      </c>
      <c r="N63" s="569">
        <v>12096000</v>
      </c>
      <c r="O63" s="569">
        <v>1209600</v>
      </c>
      <c r="P63" s="568">
        <v>0</v>
      </c>
      <c r="Q63" s="617">
        <f t="shared" ref="Q63:Q88" si="322">J63-AG63</f>
        <v>2225664.0000000037</v>
      </c>
      <c r="R63" s="618">
        <f t="shared" si="0"/>
        <v>0.16727272727272754</v>
      </c>
      <c r="S63" s="523">
        <f t="shared" ref="S63:S88" si="323">Q63-U63</f>
        <v>2225664.0000000037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ref="X63:X88" si="324">Y63/E63</f>
        <v>457.99999999999983</v>
      </c>
      <c r="Y63" s="526">
        <f t="shared" ref="Y63:Y88" si="325">(AA63+AB63-AC63-AD63-AE63)/I63</f>
        <v>10991.999999999996</v>
      </c>
      <c r="Z63" s="568">
        <f t="shared" ref="Z63:Z88" si="326">AH63-Y63</f>
        <v>0</v>
      </c>
      <c r="AA63" s="527">
        <v>12354760.93090909</v>
      </c>
      <c r="AB63" s="527">
        <v>1235476.0930909091</v>
      </c>
      <c r="AC63" s="528">
        <v>1226111.04</v>
      </c>
      <c r="AD63" s="528">
        <v>122611.10400000001</v>
      </c>
      <c r="AE63" s="528">
        <v>1161578.8800000001</v>
      </c>
      <c r="AF63" s="619">
        <f t="shared" ref="AF63:AF88" si="327">AE63*$AF$4</f>
        <v>232315.77600000004</v>
      </c>
      <c r="AG63" s="527">
        <v>11079935.999999996</v>
      </c>
      <c r="AH63" s="643">
        <f t="shared" ref="AH63:AH88" si="328">AG63/I63</f>
        <v>10991.999999999996</v>
      </c>
      <c r="AI63" s="644" t="s">
        <v>1382</v>
      </c>
    </row>
    <row r="64" spans="1:35">
      <c r="A64" s="194"/>
      <c r="B64" s="519">
        <v>6</v>
      </c>
      <c r="C64" s="587">
        <v>22</v>
      </c>
      <c r="D64" s="748" t="s">
        <v>1065</v>
      </c>
      <c r="E64" s="521">
        <v>30</v>
      </c>
      <c r="F64" s="584" t="s">
        <v>1355</v>
      </c>
      <c r="G64" s="638">
        <f t="shared" ref="G64:G78" si="329">H64/E64</f>
        <v>416.9</v>
      </c>
      <c r="H64" s="525">
        <v>12507</v>
      </c>
      <c r="I64" s="575">
        <v>20</v>
      </c>
      <c r="J64" s="592">
        <f t="shared" ref="J64:J78" si="330">H64*I64</f>
        <v>250140</v>
      </c>
      <c r="K64" s="567">
        <v>0</v>
      </c>
      <c r="L64" s="568">
        <f t="shared" ref="L64:L78" si="331">J64-M64</f>
        <v>0</v>
      </c>
      <c r="M64" s="568">
        <f t="shared" ref="M64:M78" si="332">N64+O64-P64</f>
        <v>250140</v>
      </c>
      <c r="N64" s="569">
        <v>227400</v>
      </c>
      <c r="O64" s="569">
        <v>22740</v>
      </c>
      <c r="P64" s="568">
        <v>0</v>
      </c>
      <c r="Q64" s="617">
        <f t="shared" ref="Q64:Q78" si="333">J64-AG64</f>
        <v>4905.1200000000244</v>
      </c>
      <c r="R64" s="618">
        <f t="shared" si="0"/>
        <v>1.9609498680738885E-2</v>
      </c>
      <c r="S64" s="523">
        <f t="shared" ref="S64:S78" si="334">Q64-U64</f>
        <v>4905.1200000000244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ref="X64:X78" si="335">Y64/E64</f>
        <v>408.72479999999996</v>
      </c>
      <c r="Y64" s="526">
        <f t="shared" ref="Y64:Y78" si="336">(AA64+AB64-AC64-AD64-AE64)/I64</f>
        <v>12261.743999999999</v>
      </c>
      <c r="Z64" s="568">
        <f t="shared" ref="Z64:Z78" si="337">AH64-Y64</f>
        <v>0</v>
      </c>
      <c r="AA64" s="723">
        <v>244800</v>
      </c>
      <c r="AB64" s="723">
        <v>24480</v>
      </c>
      <c r="AC64" s="723">
        <v>13219.200000000003</v>
      </c>
      <c r="AD64" s="723">
        <v>1321.9200000000003</v>
      </c>
      <c r="AE64" s="723">
        <v>9504</v>
      </c>
      <c r="AF64" s="619">
        <f t="shared" ref="AF64:AF78" si="338">AE64*$AF$4</f>
        <v>1900.8000000000002</v>
      </c>
      <c r="AG64" s="723">
        <v>245234.87999999998</v>
      </c>
      <c r="AH64" s="643">
        <f t="shared" ref="AH64:AH78" si="339">AG64/I64</f>
        <v>12261.743999999999</v>
      </c>
      <c r="AI64" s="644" t="s">
        <v>1381</v>
      </c>
    </row>
    <row r="65" spans="1:35">
      <c r="A65" s="194"/>
      <c r="B65" s="519">
        <v>6</v>
      </c>
      <c r="C65" s="587">
        <v>22</v>
      </c>
      <c r="D65" s="747" t="s">
        <v>1342</v>
      </c>
      <c r="E65" s="521">
        <v>30</v>
      </c>
      <c r="F65" s="584" t="s">
        <v>1355</v>
      </c>
      <c r="G65" s="638">
        <f t="shared" si="329"/>
        <v>325.3</v>
      </c>
      <c r="H65" s="525">
        <v>9759</v>
      </c>
      <c r="I65" s="575">
        <v>20</v>
      </c>
      <c r="J65" s="592">
        <f t="shared" si="330"/>
        <v>195180</v>
      </c>
      <c r="K65" s="567">
        <v>0</v>
      </c>
      <c r="L65" s="568">
        <f t="shared" si="331"/>
        <v>0</v>
      </c>
      <c r="M65" s="568">
        <f t="shared" si="332"/>
        <v>195180</v>
      </c>
      <c r="N65" s="569">
        <v>177436</v>
      </c>
      <c r="O65" s="569">
        <v>17744</v>
      </c>
      <c r="P65" s="568">
        <v>0</v>
      </c>
      <c r="Q65" s="617">
        <f t="shared" si="333"/>
        <v>3821.1600000000035</v>
      </c>
      <c r="R65" s="618">
        <f t="shared" si="0"/>
        <v>1.9577620657854306E-2</v>
      </c>
      <c r="S65" s="523">
        <f t="shared" si="334"/>
        <v>3821.1600000000035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335"/>
        <v>318.9314</v>
      </c>
      <c r="Y65" s="526">
        <f t="shared" si="336"/>
        <v>9567.9419999999991</v>
      </c>
      <c r="Z65" s="568">
        <f t="shared" si="337"/>
        <v>0</v>
      </c>
      <c r="AA65" s="723">
        <v>191400</v>
      </c>
      <c r="AB65" s="723">
        <v>19140</v>
      </c>
      <c r="AC65" s="723">
        <v>10335.600000000002</v>
      </c>
      <c r="AD65" s="723">
        <v>1033.5600000000002</v>
      </c>
      <c r="AE65" s="723">
        <v>7812.0000000000009</v>
      </c>
      <c r="AF65" s="619">
        <f t="shared" si="338"/>
        <v>1562.4000000000003</v>
      </c>
      <c r="AG65" s="723">
        <v>191358.84</v>
      </c>
      <c r="AH65" s="643">
        <f t="shared" si="339"/>
        <v>9567.9419999999991</v>
      </c>
      <c r="AI65" s="644" t="s">
        <v>1381</v>
      </c>
    </row>
    <row r="66" spans="1:35">
      <c r="A66" s="194"/>
      <c r="B66" s="519">
        <v>6</v>
      </c>
      <c r="C66" s="587">
        <v>22</v>
      </c>
      <c r="D66" s="747" t="s">
        <v>1343</v>
      </c>
      <c r="E66" s="521">
        <v>30</v>
      </c>
      <c r="F66" s="584" t="s">
        <v>1355</v>
      </c>
      <c r="G66" s="638">
        <f t="shared" si="329"/>
        <v>391.6</v>
      </c>
      <c r="H66" s="764">
        <v>11748</v>
      </c>
      <c r="I66" s="757">
        <v>10</v>
      </c>
      <c r="J66" s="592">
        <f t="shared" si="330"/>
        <v>117480</v>
      </c>
      <c r="K66" s="567">
        <v>0</v>
      </c>
      <c r="L66" s="568">
        <f t="shared" si="331"/>
        <v>0</v>
      </c>
      <c r="M66" s="568">
        <f t="shared" si="332"/>
        <v>117480</v>
      </c>
      <c r="N66" s="569">
        <v>106800</v>
      </c>
      <c r="O66" s="569">
        <v>10680</v>
      </c>
      <c r="P66" s="568">
        <v>0</v>
      </c>
      <c r="Q66" s="617">
        <f t="shared" si="333"/>
        <v>2302.6800000000076</v>
      </c>
      <c r="R66" s="618">
        <f t="shared" si="0"/>
        <v>1.9600612870275855E-2</v>
      </c>
      <c r="S66" s="523">
        <f t="shared" si="334"/>
        <v>2302.6800000000076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si="335"/>
        <v>383.92439999999999</v>
      </c>
      <c r="Y66" s="526">
        <f t="shared" si="336"/>
        <v>11517.732</v>
      </c>
      <c r="Z66" s="568">
        <f t="shared" si="337"/>
        <v>0</v>
      </c>
      <c r="AA66" s="723">
        <v>115200</v>
      </c>
      <c r="AB66" s="723">
        <v>11520</v>
      </c>
      <c r="AC66" s="723">
        <v>6220.8000000000011</v>
      </c>
      <c r="AD66" s="723">
        <v>622.08000000000015</v>
      </c>
      <c r="AE66" s="723">
        <v>4699.8</v>
      </c>
      <c r="AF66" s="619">
        <f t="shared" si="338"/>
        <v>939.96</v>
      </c>
      <c r="AG66" s="723">
        <v>115177.31999999999</v>
      </c>
      <c r="AH66" s="643">
        <f t="shared" si="339"/>
        <v>11517.732</v>
      </c>
      <c r="AI66" s="644" t="s">
        <v>1381</v>
      </c>
    </row>
    <row r="67" spans="1:35">
      <c r="A67" s="194"/>
      <c r="B67" s="519">
        <v>6</v>
      </c>
      <c r="C67" s="587">
        <v>22</v>
      </c>
      <c r="D67" s="747" t="s">
        <v>1068</v>
      </c>
      <c r="E67" s="521">
        <v>12</v>
      </c>
      <c r="F67" s="584" t="s">
        <v>1355</v>
      </c>
      <c r="G67" s="638">
        <f t="shared" si="329"/>
        <v>800</v>
      </c>
      <c r="H67" s="525">
        <v>9600</v>
      </c>
      <c r="I67" s="575">
        <v>20</v>
      </c>
      <c r="J67" s="592">
        <f t="shared" si="330"/>
        <v>192000</v>
      </c>
      <c r="K67" s="567">
        <v>0</v>
      </c>
      <c r="L67" s="568">
        <f t="shared" si="331"/>
        <v>0</v>
      </c>
      <c r="M67" s="568">
        <f t="shared" si="332"/>
        <v>192000</v>
      </c>
      <c r="N67" s="569">
        <v>174545</v>
      </c>
      <c r="O67" s="569">
        <v>17455</v>
      </c>
      <c r="P67" s="568">
        <v>0</v>
      </c>
      <c r="Q67" s="617">
        <f t="shared" si="333"/>
        <v>25231.920000000013</v>
      </c>
      <c r="R67" s="618">
        <f t="shared" si="0"/>
        <v>0.13141625000000007</v>
      </c>
      <c r="S67" s="523">
        <f t="shared" si="334"/>
        <v>25231.920000000013</v>
      </c>
      <c r="T67" s="524" t="s">
        <v>839</v>
      </c>
      <c r="U67" s="563">
        <v>0</v>
      </c>
      <c r="V67" s="525" t="s">
        <v>90</v>
      </c>
      <c r="W67" s="522" t="s">
        <v>89</v>
      </c>
      <c r="X67" s="526">
        <f t="shared" si="335"/>
        <v>694.86699999999985</v>
      </c>
      <c r="Y67" s="526">
        <f t="shared" si="336"/>
        <v>8338.4039999999986</v>
      </c>
      <c r="Z67" s="568">
        <f t="shared" si="337"/>
        <v>0</v>
      </c>
      <c r="AA67" s="723">
        <v>166800</v>
      </c>
      <c r="AB67" s="723">
        <v>16680</v>
      </c>
      <c r="AC67" s="723">
        <v>9007.2000000000007</v>
      </c>
      <c r="AD67" s="723">
        <v>900.72000000000014</v>
      </c>
      <c r="AE67" s="723">
        <v>6804</v>
      </c>
      <c r="AF67" s="619">
        <f t="shared" si="338"/>
        <v>1360.8000000000002</v>
      </c>
      <c r="AG67" s="723">
        <v>166768.07999999999</v>
      </c>
      <c r="AH67" s="643">
        <f t="shared" si="339"/>
        <v>8338.4039999999986</v>
      </c>
      <c r="AI67" s="644" t="s">
        <v>1381</v>
      </c>
    </row>
    <row r="68" spans="1:35">
      <c r="A68" s="194"/>
      <c r="B68" s="519">
        <v>6</v>
      </c>
      <c r="C68" s="587">
        <v>22</v>
      </c>
      <c r="D68" s="747" t="s">
        <v>1071</v>
      </c>
      <c r="E68" s="521">
        <v>24</v>
      </c>
      <c r="F68" s="584" t="s">
        <v>1355</v>
      </c>
      <c r="G68" s="638">
        <f t="shared" si="329"/>
        <v>550</v>
      </c>
      <c r="H68" s="525">
        <v>13200</v>
      </c>
      <c r="I68" s="575">
        <v>4</v>
      </c>
      <c r="J68" s="592">
        <f t="shared" si="330"/>
        <v>52800</v>
      </c>
      <c r="K68" s="567">
        <v>0</v>
      </c>
      <c r="L68" s="568">
        <f t="shared" si="331"/>
        <v>0</v>
      </c>
      <c r="M68" s="568">
        <f t="shared" si="332"/>
        <v>52800</v>
      </c>
      <c r="N68" s="569">
        <v>48000</v>
      </c>
      <c r="O68" s="569">
        <v>4800</v>
      </c>
      <c r="P68" s="568">
        <v>0</v>
      </c>
      <c r="Q68" s="617">
        <f t="shared" si="333"/>
        <v>7474.0991999999897</v>
      </c>
      <c r="R68" s="618">
        <f t="shared" si="0"/>
        <v>0.1415549090909089</v>
      </c>
      <c r="S68" s="523">
        <f t="shared" si="334"/>
        <v>7474.0991999999897</v>
      </c>
      <c r="T68" s="524" t="s">
        <v>839</v>
      </c>
      <c r="U68" s="563">
        <v>0</v>
      </c>
      <c r="V68" s="525" t="s">
        <v>90</v>
      </c>
      <c r="W68" s="522" t="s">
        <v>89</v>
      </c>
      <c r="X68" s="526">
        <f t="shared" si="335"/>
        <v>472.14480000000009</v>
      </c>
      <c r="Y68" s="526">
        <f t="shared" si="336"/>
        <v>11331.475200000003</v>
      </c>
      <c r="Z68" s="568">
        <f t="shared" si="337"/>
        <v>0</v>
      </c>
      <c r="AA68" s="723">
        <v>43968</v>
      </c>
      <c r="AB68" s="723">
        <v>4396.8</v>
      </c>
      <c r="AC68" s="723">
        <v>2374.2720000000004</v>
      </c>
      <c r="AD68" s="723">
        <v>237.42720000000006</v>
      </c>
      <c r="AE68" s="723">
        <v>427.20000000000005</v>
      </c>
      <c r="AF68" s="619">
        <f t="shared" si="338"/>
        <v>85.440000000000012</v>
      </c>
      <c r="AG68" s="723">
        <v>45325.90080000001</v>
      </c>
      <c r="AH68" s="643">
        <f t="shared" si="339"/>
        <v>11331.475200000003</v>
      </c>
      <c r="AI68" s="644" t="s">
        <v>1381</v>
      </c>
    </row>
    <row r="69" spans="1:35">
      <c r="A69" s="194"/>
      <c r="B69" s="519">
        <v>6</v>
      </c>
      <c r="C69" s="587">
        <v>22</v>
      </c>
      <c r="D69" s="749" t="s">
        <v>1072</v>
      </c>
      <c r="E69" s="521">
        <v>24</v>
      </c>
      <c r="F69" s="584" t="s">
        <v>1355</v>
      </c>
      <c r="G69" s="638">
        <f t="shared" si="329"/>
        <v>596</v>
      </c>
      <c r="H69" s="525">
        <v>14304</v>
      </c>
      <c r="I69" s="575">
        <v>8</v>
      </c>
      <c r="J69" s="592">
        <f t="shared" si="330"/>
        <v>114432</v>
      </c>
      <c r="K69" s="567">
        <v>0</v>
      </c>
      <c r="L69" s="568">
        <f t="shared" si="331"/>
        <v>0</v>
      </c>
      <c r="M69" s="568">
        <f t="shared" si="332"/>
        <v>114432</v>
      </c>
      <c r="N69" s="569">
        <v>104029</v>
      </c>
      <c r="O69" s="569">
        <v>10403</v>
      </c>
      <c r="P69" s="568">
        <v>0</v>
      </c>
      <c r="Q69" s="617">
        <f t="shared" si="333"/>
        <v>2204.1216000000131</v>
      </c>
      <c r="R69" s="618">
        <f t="shared" ref="R69:R115" si="340">Q69/J69</f>
        <v>1.9261409395973268E-2</v>
      </c>
      <c r="S69" s="523">
        <f t="shared" si="334"/>
        <v>2204.1216000000131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335"/>
        <v>584.52019999999993</v>
      </c>
      <c r="Y69" s="526">
        <f t="shared" si="336"/>
        <v>14028.484799999998</v>
      </c>
      <c r="Z69" s="568">
        <f t="shared" si="337"/>
        <v>0</v>
      </c>
      <c r="AA69" s="723">
        <v>108864</v>
      </c>
      <c r="AB69" s="723">
        <v>10886.400000000001</v>
      </c>
      <c r="AC69" s="723">
        <v>5878.6560000000009</v>
      </c>
      <c r="AD69" s="723">
        <v>587.86560000000009</v>
      </c>
      <c r="AE69" s="723">
        <v>1056</v>
      </c>
      <c r="AF69" s="619">
        <f t="shared" si="338"/>
        <v>211.20000000000002</v>
      </c>
      <c r="AG69" s="723">
        <v>112227.87839999999</v>
      </c>
      <c r="AH69" s="643">
        <f t="shared" si="339"/>
        <v>14028.484799999998</v>
      </c>
      <c r="AI69" s="644" t="s">
        <v>1381</v>
      </c>
    </row>
    <row r="70" spans="1:35">
      <c r="A70" s="194"/>
      <c r="B70" s="519">
        <v>6</v>
      </c>
      <c r="C70" s="587">
        <v>22</v>
      </c>
      <c r="D70" s="749" t="s">
        <v>978</v>
      </c>
      <c r="E70" s="521">
        <v>28</v>
      </c>
      <c r="F70" s="770" t="s">
        <v>1368</v>
      </c>
      <c r="G70" s="638">
        <f t="shared" si="329"/>
        <v>553.57000000000005</v>
      </c>
      <c r="H70" s="525">
        <v>15499.960000000001</v>
      </c>
      <c r="I70" s="575">
        <v>106</v>
      </c>
      <c r="J70" s="592">
        <f t="shared" si="330"/>
        <v>1642995.76</v>
      </c>
      <c r="K70" s="567">
        <v>0</v>
      </c>
      <c r="L70" s="568">
        <f t="shared" si="331"/>
        <v>-4.2399999999906868</v>
      </c>
      <c r="M70" s="568">
        <f t="shared" si="332"/>
        <v>1643000</v>
      </c>
      <c r="N70" s="569">
        <v>1493636</v>
      </c>
      <c r="O70" s="569">
        <v>149364</v>
      </c>
      <c r="P70" s="568">
        <v>0</v>
      </c>
      <c r="Q70" s="617">
        <f t="shared" si="333"/>
        <v>1642995.76</v>
      </c>
      <c r="R70" s="618">
        <f t="shared" si="340"/>
        <v>1</v>
      </c>
      <c r="S70" s="523">
        <f t="shared" si="334"/>
        <v>1642995.76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335"/>
        <v>0</v>
      </c>
      <c r="Y70" s="526">
        <f t="shared" si="336"/>
        <v>0</v>
      </c>
      <c r="Z70" s="568">
        <f t="shared" si="337"/>
        <v>0</v>
      </c>
      <c r="AA70" s="527"/>
      <c r="AB70" s="527"/>
      <c r="AC70" s="528"/>
      <c r="AD70" s="528"/>
      <c r="AE70" s="528"/>
      <c r="AF70" s="619">
        <f t="shared" si="338"/>
        <v>0</v>
      </c>
      <c r="AG70" s="527"/>
      <c r="AH70" s="643">
        <f t="shared" si="339"/>
        <v>0</v>
      </c>
      <c r="AI70" s="644"/>
    </row>
    <row r="71" spans="1:35">
      <c r="A71" s="194"/>
      <c r="B71" s="519">
        <v>6</v>
      </c>
      <c r="C71" s="587">
        <v>22</v>
      </c>
      <c r="D71" s="748" t="s">
        <v>1049</v>
      </c>
      <c r="E71" s="521">
        <v>1</v>
      </c>
      <c r="F71" s="770" t="s">
        <v>1368</v>
      </c>
      <c r="G71" s="638">
        <f t="shared" si="329"/>
        <v>13450</v>
      </c>
      <c r="H71" s="525">
        <v>13450</v>
      </c>
      <c r="I71" s="575">
        <v>1500</v>
      </c>
      <c r="J71" s="592">
        <f t="shared" si="330"/>
        <v>20175000</v>
      </c>
      <c r="K71" s="567">
        <v>0</v>
      </c>
      <c r="L71" s="568">
        <f t="shared" si="331"/>
        <v>0</v>
      </c>
      <c r="M71" s="568">
        <f t="shared" si="332"/>
        <v>20175000</v>
      </c>
      <c r="N71" s="569">
        <v>18340909</v>
      </c>
      <c r="O71" s="569">
        <v>1834091</v>
      </c>
      <c r="P71" s="568">
        <v>0</v>
      </c>
      <c r="Q71" s="617">
        <f t="shared" si="333"/>
        <v>20175000</v>
      </c>
      <c r="R71" s="618">
        <f t="shared" si="340"/>
        <v>1</v>
      </c>
      <c r="S71" s="523">
        <f t="shared" si="334"/>
        <v>20175000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 t="shared" si="335"/>
        <v>0</v>
      </c>
      <c r="Y71" s="526">
        <f t="shared" si="336"/>
        <v>0</v>
      </c>
      <c r="Z71" s="568">
        <f t="shared" si="337"/>
        <v>0</v>
      </c>
      <c r="AA71" s="527"/>
      <c r="AB71" s="527"/>
      <c r="AC71" s="528"/>
      <c r="AD71" s="528"/>
      <c r="AE71" s="528"/>
      <c r="AF71" s="619">
        <f t="shared" si="338"/>
        <v>0</v>
      </c>
      <c r="AG71" s="527"/>
      <c r="AH71" s="643">
        <f t="shared" si="339"/>
        <v>0</v>
      </c>
      <c r="AI71" s="644"/>
    </row>
    <row r="72" spans="1:35">
      <c r="A72" s="194"/>
      <c r="B72" s="519">
        <v>6</v>
      </c>
      <c r="C72" s="587">
        <v>22</v>
      </c>
      <c r="D72" s="747" t="s">
        <v>1047</v>
      </c>
      <c r="E72" s="521">
        <v>1</v>
      </c>
      <c r="F72" s="770" t="s">
        <v>1368</v>
      </c>
      <c r="G72" s="638">
        <f t="shared" ref="G72:G77" si="341">H72/E72</f>
        <v>10100</v>
      </c>
      <c r="H72" s="525">
        <v>10100</v>
      </c>
      <c r="I72" s="575">
        <v>500</v>
      </c>
      <c r="J72" s="592">
        <f t="shared" ref="J72:J77" si="342">H72*I72</f>
        <v>5050000</v>
      </c>
      <c r="K72" s="567">
        <v>0</v>
      </c>
      <c r="L72" s="568">
        <f t="shared" ref="L72:L77" si="343">J72-M72</f>
        <v>0</v>
      </c>
      <c r="M72" s="568">
        <f t="shared" ref="M72:M77" si="344">N72+O72-P72</f>
        <v>5050000</v>
      </c>
      <c r="N72" s="569">
        <v>4590909</v>
      </c>
      <c r="O72" s="569">
        <v>459091</v>
      </c>
      <c r="P72" s="568">
        <v>0</v>
      </c>
      <c r="Q72" s="617">
        <f t="shared" ref="Q72:Q77" si="345">J72-AG72</f>
        <v>5050000</v>
      </c>
      <c r="R72" s="618">
        <f t="shared" si="340"/>
        <v>1</v>
      </c>
      <c r="S72" s="523">
        <f t="shared" ref="S72:S77" si="346">Q72-U72</f>
        <v>5050000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 t="shared" ref="X72:X77" si="347">Y72/E72</f>
        <v>0</v>
      </c>
      <c r="Y72" s="526">
        <f t="shared" ref="Y72:Y77" si="348">(AA72+AB72-AC72-AD72-AE72)/I72</f>
        <v>0</v>
      </c>
      <c r="Z72" s="568">
        <f t="shared" ref="Z72:Z77" si="349">AH72-Y72</f>
        <v>0</v>
      </c>
      <c r="AA72" s="527"/>
      <c r="AB72" s="527"/>
      <c r="AC72" s="528"/>
      <c r="AD72" s="528"/>
      <c r="AE72" s="528"/>
      <c r="AF72" s="619">
        <f t="shared" ref="AF72:AF77" si="350">AE72*$AF$4</f>
        <v>0</v>
      </c>
      <c r="AG72" s="527"/>
      <c r="AH72" s="643">
        <f t="shared" ref="AH72:AH77" si="351">AG72/I72</f>
        <v>0</v>
      </c>
      <c r="AI72" s="644"/>
    </row>
    <row r="73" spans="1:35">
      <c r="A73" s="194"/>
      <c r="B73" s="519">
        <v>6</v>
      </c>
      <c r="C73" s="587">
        <v>22</v>
      </c>
      <c r="D73" s="748" t="s">
        <v>1048</v>
      </c>
      <c r="E73" s="521">
        <v>24</v>
      </c>
      <c r="F73" s="770" t="s">
        <v>1368</v>
      </c>
      <c r="G73" s="638">
        <f t="shared" si="341"/>
        <v>4520</v>
      </c>
      <c r="H73" s="525">
        <v>108480</v>
      </c>
      <c r="I73" s="575">
        <v>73</v>
      </c>
      <c r="J73" s="592">
        <f t="shared" si="342"/>
        <v>7919040</v>
      </c>
      <c r="K73" s="567">
        <v>0</v>
      </c>
      <c r="L73" s="568">
        <f t="shared" si="343"/>
        <v>0</v>
      </c>
      <c r="M73" s="568">
        <f t="shared" si="344"/>
        <v>7919040</v>
      </c>
      <c r="N73" s="569">
        <v>7199127</v>
      </c>
      <c r="O73" s="569">
        <v>719913</v>
      </c>
      <c r="P73" s="568">
        <v>0</v>
      </c>
      <c r="Q73" s="617">
        <f t="shared" si="345"/>
        <v>7919040</v>
      </c>
      <c r="R73" s="618">
        <f t="shared" si="340"/>
        <v>1</v>
      </c>
      <c r="S73" s="523">
        <f t="shared" si="346"/>
        <v>7919040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347"/>
        <v>0</v>
      </c>
      <c r="Y73" s="526">
        <f t="shared" si="348"/>
        <v>0</v>
      </c>
      <c r="Z73" s="568">
        <f t="shared" si="349"/>
        <v>0</v>
      </c>
      <c r="AA73" s="527"/>
      <c r="AB73" s="527"/>
      <c r="AC73" s="528"/>
      <c r="AD73" s="528"/>
      <c r="AE73" s="528"/>
      <c r="AF73" s="619">
        <f t="shared" si="350"/>
        <v>0</v>
      </c>
      <c r="AG73" s="527"/>
      <c r="AH73" s="643">
        <f t="shared" si="351"/>
        <v>0</v>
      </c>
      <c r="AI73" s="644"/>
    </row>
    <row r="74" spans="1:35">
      <c r="A74" s="194"/>
      <c r="B74" s="519">
        <v>6</v>
      </c>
      <c r="C74" s="587">
        <v>22</v>
      </c>
      <c r="D74" s="747" t="s">
        <v>979</v>
      </c>
      <c r="E74" s="521">
        <v>10</v>
      </c>
      <c r="F74" s="770" t="s">
        <v>1368</v>
      </c>
      <c r="G74" s="638">
        <f t="shared" si="341"/>
        <v>5050</v>
      </c>
      <c r="H74" s="525">
        <v>50500</v>
      </c>
      <c r="I74" s="575">
        <v>143</v>
      </c>
      <c r="J74" s="592">
        <f t="shared" si="342"/>
        <v>7221500</v>
      </c>
      <c r="K74" s="567">
        <v>0</v>
      </c>
      <c r="L74" s="568">
        <f t="shared" si="343"/>
        <v>0</v>
      </c>
      <c r="M74" s="568">
        <f t="shared" si="344"/>
        <v>7221500</v>
      </c>
      <c r="N74" s="569">
        <v>6565000</v>
      </c>
      <c r="O74" s="569">
        <v>656500</v>
      </c>
      <c r="P74" s="568">
        <v>0</v>
      </c>
      <c r="Q74" s="617">
        <f t="shared" si="345"/>
        <v>7221500</v>
      </c>
      <c r="R74" s="618">
        <f t="shared" si="340"/>
        <v>1</v>
      </c>
      <c r="S74" s="523">
        <f t="shared" si="346"/>
        <v>7221500</v>
      </c>
      <c r="T74" s="524" t="s">
        <v>98</v>
      </c>
      <c r="U74" s="563">
        <v>0</v>
      </c>
      <c r="V74" s="525" t="s">
        <v>90</v>
      </c>
      <c r="W74" s="522" t="s">
        <v>89</v>
      </c>
      <c r="X74" s="526">
        <f t="shared" si="347"/>
        <v>0</v>
      </c>
      <c r="Y74" s="526">
        <f t="shared" si="348"/>
        <v>0</v>
      </c>
      <c r="Z74" s="568">
        <f t="shared" si="349"/>
        <v>0</v>
      </c>
      <c r="AA74" s="527"/>
      <c r="AB74" s="527"/>
      <c r="AC74" s="528"/>
      <c r="AD74" s="528"/>
      <c r="AE74" s="528"/>
      <c r="AF74" s="619">
        <f t="shared" si="350"/>
        <v>0</v>
      </c>
      <c r="AG74" s="527"/>
      <c r="AH74" s="643">
        <f t="shared" si="351"/>
        <v>0</v>
      </c>
      <c r="AI74" s="644"/>
    </row>
    <row r="75" spans="1:35">
      <c r="A75" s="194"/>
      <c r="B75" s="519">
        <v>6</v>
      </c>
      <c r="C75" s="587">
        <v>22</v>
      </c>
      <c r="D75" s="747" t="s">
        <v>980</v>
      </c>
      <c r="E75" s="521">
        <v>28</v>
      </c>
      <c r="F75" s="770" t="s">
        <v>1368</v>
      </c>
      <c r="G75" s="638">
        <f t="shared" si="341"/>
        <v>703.57142857142901</v>
      </c>
      <c r="H75" s="764">
        <v>19700.000000000011</v>
      </c>
      <c r="I75" s="757">
        <v>50</v>
      </c>
      <c r="J75" s="592">
        <f t="shared" si="342"/>
        <v>985000.00000000058</v>
      </c>
      <c r="K75" s="567">
        <v>0</v>
      </c>
      <c r="L75" s="568">
        <f t="shared" si="343"/>
        <v>0</v>
      </c>
      <c r="M75" s="568">
        <f t="shared" si="344"/>
        <v>985000</v>
      </c>
      <c r="N75" s="569">
        <v>895455</v>
      </c>
      <c r="O75" s="569">
        <v>89545</v>
      </c>
      <c r="P75" s="568">
        <v>0</v>
      </c>
      <c r="Q75" s="617">
        <f t="shared" si="345"/>
        <v>985000.00000000058</v>
      </c>
      <c r="R75" s="618">
        <f t="shared" si="340"/>
        <v>1</v>
      </c>
      <c r="S75" s="523">
        <f t="shared" si="346"/>
        <v>985000.00000000058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si="347"/>
        <v>0</v>
      </c>
      <c r="Y75" s="526">
        <f t="shared" si="348"/>
        <v>0</v>
      </c>
      <c r="Z75" s="568">
        <f t="shared" si="349"/>
        <v>0</v>
      </c>
      <c r="AA75" s="527"/>
      <c r="AB75" s="527"/>
      <c r="AC75" s="528"/>
      <c r="AD75" s="528"/>
      <c r="AE75" s="528"/>
      <c r="AF75" s="619">
        <f t="shared" si="350"/>
        <v>0</v>
      </c>
      <c r="AG75" s="527"/>
      <c r="AH75" s="643">
        <f t="shared" si="351"/>
        <v>0</v>
      </c>
      <c r="AI75" s="644"/>
    </row>
    <row r="76" spans="1:35">
      <c r="A76" s="194"/>
      <c r="B76" s="519">
        <v>6</v>
      </c>
      <c r="C76" s="587">
        <v>22</v>
      </c>
      <c r="D76" s="747" t="s">
        <v>981</v>
      </c>
      <c r="E76" s="521">
        <v>36</v>
      </c>
      <c r="F76" s="770" t="s">
        <v>1368</v>
      </c>
      <c r="G76" s="638">
        <f t="shared" si="341"/>
        <v>1230</v>
      </c>
      <c r="H76" s="525">
        <v>44280</v>
      </c>
      <c r="I76" s="575">
        <v>20</v>
      </c>
      <c r="J76" s="592">
        <f t="shared" si="342"/>
        <v>885600</v>
      </c>
      <c r="K76" s="567">
        <v>0</v>
      </c>
      <c r="L76" s="568">
        <f t="shared" si="343"/>
        <v>0</v>
      </c>
      <c r="M76" s="568">
        <f t="shared" si="344"/>
        <v>885600</v>
      </c>
      <c r="N76" s="569">
        <v>805091</v>
      </c>
      <c r="O76" s="569">
        <v>80509</v>
      </c>
      <c r="P76" s="568">
        <v>0</v>
      </c>
      <c r="Q76" s="617">
        <f t="shared" si="345"/>
        <v>885600</v>
      </c>
      <c r="R76" s="618">
        <f t="shared" si="340"/>
        <v>1</v>
      </c>
      <c r="S76" s="523">
        <f t="shared" si="346"/>
        <v>885600</v>
      </c>
      <c r="T76" s="524" t="s">
        <v>839</v>
      </c>
      <c r="U76" s="563">
        <v>0</v>
      </c>
      <c r="V76" s="525" t="s">
        <v>90</v>
      </c>
      <c r="W76" s="522" t="s">
        <v>89</v>
      </c>
      <c r="X76" s="526">
        <f t="shared" si="347"/>
        <v>0</v>
      </c>
      <c r="Y76" s="526">
        <f t="shared" si="348"/>
        <v>0</v>
      </c>
      <c r="Z76" s="568">
        <f t="shared" si="349"/>
        <v>0</v>
      </c>
      <c r="AA76" s="527"/>
      <c r="AB76" s="527"/>
      <c r="AC76" s="528"/>
      <c r="AD76" s="528"/>
      <c r="AE76" s="528"/>
      <c r="AF76" s="619">
        <f t="shared" si="350"/>
        <v>0</v>
      </c>
      <c r="AG76" s="527"/>
      <c r="AH76" s="643">
        <f t="shared" si="351"/>
        <v>0</v>
      </c>
      <c r="AI76" s="644"/>
    </row>
    <row r="77" spans="1:35">
      <c r="A77" s="194"/>
      <c r="B77" s="519">
        <v>6</v>
      </c>
      <c r="C77" s="587">
        <v>22</v>
      </c>
      <c r="D77" s="747" t="s">
        <v>982</v>
      </c>
      <c r="E77" s="521">
        <v>16</v>
      </c>
      <c r="F77" s="770" t="s">
        <v>1368</v>
      </c>
      <c r="G77" s="638">
        <f t="shared" si="341"/>
        <v>3000</v>
      </c>
      <c r="H77" s="525">
        <v>48000</v>
      </c>
      <c r="I77" s="575">
        <v>37</v>
      </c>
      <c r="J77" s="592">
        <f t="shared" si="342"/>
        <v>1776000</v>
      </c>
      <c r="K77" s="567">
        <v>0</v>
      </c>
      <c r="L77" s="568">
        <f t="shared" si="343"/>
        <v>0</v>
      </c>
      <c r="M77" s="568">
        <f t="shared" si="344"/>
        <v>1776000</v>
      </c>
      <c r="N77" s="569">
        <v>1614545</v>
      </c>
      <c r="O77" s="569">
        <v>161455</v>
      </c>
      <c r="P77" s="568">
        <v>0</v>
      </c>
      <c r="Q77" s="617">
        <f t="shared" si="345"/>
        <v>1776000</v>
      </c>
      <c r="R77" s="618">
        <f t="shared" si="340"/>
        <v>1</v>
      </c>
      <c r="S77" s="523">
        <f t="shared" si="346"/>
        <v>1776000</v>
      </c>
      <c r="T77" s="524" t="s">
        <v>839</v>
      </c>
      <c r="U77" s="563">
        <v>0</v>
      </c>
      <c r="V77" s="525" t="s">
        <v>90</v>
      </c>
      <c r="W77" s="522" t="s">
        <v>89</v>
      </c>
      <c r="X77" s="526">
        <f t="shared" si="347"/>
        <v>0</v>
      </c>
      <c r="Y77" s="526">
        <f t="shared" si="348"/>
        <v>0</v>
      </c>
      <c r="Z77" s="568">
        <f t="shared" si="349"/>
        <v>0</v>
      </c>
      <c r="AA77" s="527"/>
      <c r="AB77" s="527"/>
      <c r="AC77" s="528"/>
      <c r="AD77" s="528"/>
      <c r="AE77" s="528"/>
      <c r="AF77" s="619">
        <f t="shared" si="350"/>
        <v>0</v>
      </c>
      <c r="AG77" s="527"/>
      <c r="AH77" s="643">
        <f t="shared" si="351"/>
        <v>0</v>
      </c>
      <c r="AI77" s="644"/>
    </row>
    <row r="78" spans="1:35">
      <c r="A78" s="194"/>
      <c r="B78" s="519">
        <v>6</v>
      </c>
      <c r="C78" s="587">
        <v>22</v>
      </c>
      <c r="D78" s="747" t="s">
        <v>983</v>
      </c>
      <c r="E78" s="521">
        <v>28</v>
      </c>
      <c r="F78" s="770" t="s">
        <v>1368</v>
      </c>
      <c r="G78" s="638">
        <f t="shared" si="329"/>
        <v>578.57142857142901</v>
      </c>
      <c r="H78" s="525">
        <v>16200.000000000013</v>
      </c>
      <c r="I78" s="575">
        <v>20</v>
      </c>
      <c r="J78" s="592">
        <f t="shared" si="330"/>
        <v>324000.00000000023</v>
      </c>
      <c r="K78" s="567">
        <v>0</v>
      </c>
      <c r="L78" s="568">
        <f t="shared" si="331"/>
        <v>0</v>
      </c>
      <c r="M78" s="568">
        <f t="shared" si="332"/>
        <v>324000</v>
      </c>
      <c r="N78" s="569">
        <v>294545</v>
      </c>
      <c r="O78" s="569">
        <v>29455</v>
      </c>
      <c r="P78" s="568">
        <v>0</v>
      </c>
      <c r="Q78" s="617">
        <f t="shared" si="333"/>
        <v>324000.00000000023</v>
      </c>
      <c r="R78" s="618">
        <f t="shared" si="340"/>
        <v>1</v>
      </c>
      <c r="S78" s="523">
        <f t="shared" si="334"/>
        <v>324000.00000000023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335"/>
        <v>0</v>
      </c>
      <c r="Y78" s="526">
        <f t="shared" si="336"/>
        <v>0</v>
      </c>
      <c r="Z78" s="568">
        <f t="shared" si="337"/>
        <v>0</v>
      </c>
      <c r="AA78" s="527"/>
      <c r="AB78" s="527"/>
      <c r="AC78" s="528"/>
      <c r="AD78" s="528"/>
      <c r="AE78" s="528"/>
      <c r="AF78" s="619">
        <f t="shared" si="338"/>
        <v>0</v>
      </c>
      <c r="AG78" s="527"/>
      <c r="AH78" s="643">
        <f t="shared" si="339"/>
        <v>0</v>
      </c>
      <c r="AI78" s="644"/>
    </row>
    <row r="79" spans="1:35">
      <c r="A79" s="194"/>
      <c r="B79" s="519">
        <v>6</v>
      </c>
      <c r="C79" s="587">
        <v>22</v>
      </c>
      <c r="D79" s="748" t="s">
        <v>984</v>
      </c>
      <c r="E79" s="521">
        <v>16</v>
      </c>
      <c r="F79" s="770" t="s">
        <v>1368</v>
      </c>
      <c r="G79" s="638">
        <f t="shared" si="318"/>
        <v>2300</v>
      </c>
      <c r="H79" s="525">
        <v>36800</v>
      </c>
      <c r="I79" s="575">
        <v>23</v>
      </c>
      <c r="J79" s="592">
        <f t="shared" si="319"/>
        <v>846400</v>
      </c>
      <c r="K79" s="567">
        <v>0</v>
      </c>
      <c r="L79" s="568">
        <f t="shared" si="320"/>
        <v>0</v>
      </c>
      <c r="M79" s="568">
        <f t="shared" si="321"/>
        <v>846400</v>
      </c>
      <c r="N79" s="569">
        <v>769455</v>
      </c>
      <c r="O79" s="569">
        <v>76945</v>
      </c>
      <c r="P79" s="568">
        <v>0</v>
      </c>
      <c r="Q79" s="617">
        <f t="shared" si="322"/>
        <v>846400</v>
      </c>
      <c r="R79" s="618">
        <f t="shared" si="340"/>
        <v>1</v>
      </c>
      <c r="S79" s="523">
        <f t="shared" si="323"/>
        <v>846400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si="324"/>
        <v>0</v>
      </c>
      <c r="Y79" s="526">
        <f t="shared" si="325"/>
        <v>0</v>
      </c>
      <c r="Z79" s="568">
        <f t="shared" si="326"/>
        <v>0</v>
      </c>
      <c r="AA79" s="527"/>
      <c r="AB79" s="527"/>
      <c r="AC79" s="528"/>
      <c r="AD79" s="528"/>
      <c r="AE79" s="528"/>
      <c r="AF79" s="619">
        <f t="shared" si="327"/>
        <v>0</v>
      </c>
      <c r="AG79" s="527"/>
      <c r="AH79" s="643">
        <f t="shared" si="328"/>
        <v>0</v>
      </c>
      <c r="AI79" s="644"/>
    </row>
    <row r="80" spans="1:35">
      <c r="A80" s="194"/>
      <c r="B80" s="519">
        <v>6</v>
      </c>
      <c r="C80" s="587">
        <v>22</v>
      </c>
      <c r="D80" s="747" t="s">
        <v>985</v>
      </c>
      <c r="E80" s="521">
        <v>10</v>
      </c>
      <c r="F80" s="770" t="s">
        <v>1368</v>
      </c>
      <c r="G80" s="638">
        <f t="shared" si="318"/>
        <v>7800</v>
      </c>
      <c r="H80" s="525">
        <v>78000</v>
      </c>
      <c r="I80" s="575">
        <v>28</v>
      </c>
      <c r="J80" s="592">
        <f t="shared" si="319"/>
        <v>2184000</v>
      </c>
      <c r="K80" s="567">
        <v>0</v>
      </c>
      <c r="L80" s="568">
        <f t="shared" si="320"/>
        <v>0</v>
      </c>
      <c r="M80" s="568">
        <f t="shared" si="321"/>
        <v>2184000</v>
      </c>
      <c r="N80" s="569">
        <v>1985455</v>
      </c>
      <c r="O80" s="569">
        <v>198545</v>
      </c>
      <c r="P80" s="568">
        <v>0</v>
      </c>
      <c r="Q80" s="617">
        <f t="shared" si="322"/>
        <v>2184000</v>
      </c>
      <c r="R80" s="618">
        <f t="shared" si="340"/>
        <v>1</v>
      </c>
      <c r="S80" s="523">
        <f t="shared" si="323"/>
        <v>2184000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 t="shared" si="324"/>
        <v>0</v>
      </c>
      <c r="Y80" s="526">
        <f t="shared" si="325"/>
        <v>0</v>
      </c>
      <c r="Z80" s="568">
        <f t="shared" si="326"/>
        <v>0</v>
      </c>
      <c r="AA80" s="527"/>
      <c r="AB80" s="527"/>
      <c r="AC80" s="528"/>
      <c r="AD80" s="528"/>
      <c r="AE80" s="528"/>
      <c r="AF80" s="619">
        <f t="shared" si="327"/>
        <v>0</v>
      </c>
      <c r="AG80" s="527"/>
      <c r="AH80" s="643">
        <f t="shared" si="328"/>
        <v>0</v>
      </c>
      <c r="AI80" s="644"/>
    </row>
    <row r="81" spans="1:35">
      <c r="A81" s="194"/>
      <c r="B81" s="519">
        <v>6</v>
      </c>
      <c r="C81" s="587">
        <v>22</v>
      </c>
      <c r="D81" s="747" t="s">
        <v>986</v>
      </c>
      <c r="E81" s="521">
        <v>12</v>
      </c>
      <c r="F81" s="770" t="s">
        <v>1368</v>
      </c>
      <c r="G81" s="638">
        <f t="shared" si="318"/>
        <v>3700</v>
      </c>
      <c r="H81" s="764">
        <v>44400</v>
      </c>
      <c r="I81" s="757">
        <v>22</v>
      </c>
      <c r="J81" s="592">
        <f t="shared" si="319"/>
        <v>976800</v>
      </c>
      <c r="K81" s="567">
        <v>0</v>
      </c>
      <c r="L81" s="568">
        <f t="shared" si="320"/>
        <v>0</v>
      </c>
      <c r="M81" s="568">
        <f t="shared" si="321"/>
        <v>976800</v>
      </c>
      <c r="N81" s="569">
        <v>888000</v>
      </c>
      <c r="O81" s="569">
        <v>88800</v>
      </c>
      <c r="P81" s="568">
        <v>0</v>
      </c>
      <c r="Q81" s="617">
        <f t="shared" si="322"/>
        <v>976800</v>
      </c>
      <c r="R81" s="618">
        <f t="shared" si="340"/>
        <v>1</v>
      </c>
      <c r="S81" s="523">
        <f t="shared" si="323"/>
        <v>976800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324"/>
        <v>0</v>
      </c>
      <c r="Y81" s="526">
        <f t="shared" si="325"/>
        <v>0</v>
      </c>
      <c r="Z81" s="568">
        <f t="shared" si="326"/>
        <v>0</v>
      </c>
      <c r="AA81" s="527"/>
      <c r="AB81" s="527"/>
      <c r="AC81" s="528"/>
      <c r="AD81" s="528"/>
      <c r="AE81" s="528"/>
      <c r="AF81" s="619">
        <f t="shared" si="327"/>
        <v>0</v>
      </c>
      <c r="AG81" s="527"/>
      <c r="AH81" s="643">
        <f t="shared" si="328"/>
        <v>0</v>
      </c>
      <c r="AI81" s="644"/>
    </row>
    <row r="82" spans="1:35">
      <c r="A82" s="194"/>
      <c r="B82" s="519">
        <v>6</v>
      </c>
      <c r="C82" s="587">
        <v>22</v>
      </c>
      <c r="D82" s="747" t="s">
        <v>987</v>
      </c>
      <c r="E82" s="521">
        <v>1</v>
      </c>
      <c r="F82" s="770" t="s">
        <v>1368</v>
      </c>
      <c r="G82" s="638">
        <f t="shared" si="318"/>
        <v>20200</v>
      </c>
      <c r="H82" s="525">
        <v>20200</v>
      </c>
      <c r="I82" s="575">
        <v>180</v>
      </c>
      <c r="J82" s="592">
        <f t="shared" si="319"/>
        <v>3636000</v>
      </c>
      <c r="K82" s="567">
        <v>0</v>
      </c>
      <c r="L82" s="568">
        <f t="shared" si="320"/>
        <v>0</v>
      </c>
      <c r="M82" s="568">
        <f t="shared" si="321"/>
        <v>3636000</v>
      </c>
      <c r="N82" s="569">
        <v>3305455</v>
      </c>
      <c r="O82" s="569">
        <v>330545</v>
      </c>
      <c r="P82" s="568">
        <v>0</v>
      </c>
      <c r="Q82" s="617">
        <f t="shared" si="322"/>
        <v>3636000</v>
      </c>
      <c r="R82" s="618">
        <f t="shared" si="340"/>
        <v>1</v>
      </c>
      <c r="S82" s="523">
        <f t="shared" si="323"/>
        <v>3636000</v>
      </c>
      <c r="T82" s="524" t="s">
        <v>839</v>
      </c>
      <c r="U82" s="563">
        <v>0</v>
      </c>
      <c r="V82" s="525" t="s">
        <v>90</v>
      </c>
      <c r="W82" s="522" t="s">
        <v>89</v>
      </c>
      <c r="X82" s="526">
        <f t="shared" si="324"/>
        <v>0</v>
      </c>
      <c r="Y82" s="526">
        <f t="shared" si="325"/>
        <v>0</v>
      </c>
      <c r="Z82" s="568">
        <f t="shared" si="326"/>
        <v>0</v>
      </c>
      <c r="AA82" s="527"/>
      <c r="AB82" s="527"/>
      <c r="AC82" s="528"/>
      <c r="AD82" s="528"/>
      <c r="AE82" s="528"/>
      <c r="AF82" s="619">
        <f t="shared" si="327"/>
        <v>0</v>
      </c>
      <c r="AG82" s="527"/>
      <c r="AH82" s="643">
        <f t="shared" si="328"/>
        <v>0</v>
      </c>
      <c r="AI82" s="644"/>
    </row>
    <row r="83" spans="1:35">
      <c r="A83" s="194"/>
      <c r="B83" s="519">
        <v>6</v>
      </c>
      <c r="C83" s="587">
        <v>22</v>
      </c>
      <c r="D83" s="747" t="s">
        <v>988</v>
      </c>
      <c r="E83" s="521">
        <v>36</v>
      </c>
      <c r="F83" s="770" t="s">
        <v>1368</v>
      </c>
      <c r="G83" s="638">
        <f t="shared" si="318"/>
        <v>1670</v>
      </c>
      <c r="H83" s="525">
        <v>60120</v>
      </c>
      <c r="I83" s="575">
        <v>5</v>
      </c>
      <c r="J83" s="592">
        <f t="shared" si="319"/>
        <v>300600</v>
      </c>
      <c r="K83" s="567">
        <v>0</v>
      </c>
      <c r="L83" s="568">
        <f t="shared" si="320"/>
        <v>0</v>
      </c>
      <c r="M83" s="568">
        <f t="shared" si="321"/>
        <v>300600</v>
      </c>
      <c r="N83" s="569">
        <v>273273</v>
      </c>
      <c r="O83" s="569">
        <v>27327</v>
      </c>
      <c r="P83" s="568">
        <v>0</v>
      </c>
      <c r="Q83" s="617">
        <f t="shared" si="322"/>
        <v>300600</v>
      </c>
      <c r="R83" s="618">
        <f t="shared" si="340"/>
        <v>1</v>
      </c>
      <c r="S83" s="523">
        <f t="shared" si="323"/>
        <v>300600</v>
      </c>
      <c r="T83" s="524" t="s">
        <v>839</v>
      </c>
      <c r="U83" s="563">
        <v>0</v>
      </c>
      <c r="V83" s="525" t="s">
        <v>90</v>
      </c>
      <c r="W83" s="522" t="s">
        <v>89</v>
      </c>
      <c r="X83" s="526">
        <f t="shared" si="324"/>
        <v>0</v>
      </c>
      <c r="Y83" s="526">
        <f t="shared" si="325"/>
        <v>0</v>
      </c>
      <c r="Z83" s="568">
        <f t="shared" si="326"/>
        <v>0</v>
      </c>
      <c r="AA83" s="527"/>
      <c r="AB83" s="527"/>
      <c r="AC83" s="528"/>
      <c r="AD83" s="528"/>
      <c r="AE83" s="528"/>
      <c r="AF83" s="619">
        <f t="shared" si="327"/>
        <v>0</v>
      </c>
      <c r="AG83" s="527"/>
      <c r="AH83" s="643">
        <f t="shared" si="328"/>
        <v>0</v>
      </c>
      <c r="AI83" s="644"/>
    </row>
    <row r="84" spans="1:35">
      <c r="A84" s="194"/>
      <c r="B84" s="519">
        <v>6</v>
      </c>
      <c r="C84" s="587">
        <v>22</v>
      </c>
      <c r="D84" s="749" t="s">
        <v>1151</v>
      </c>
      <c r="E84" s="521">
        <v>1</v>
      </c>
      <c r="F84" s="770" t="s">
        <v>1368</v>
      </c>
      <c r="G84" s="638">
        <f t="shared" si="318"/>
        <v>16200</v>
      </c>
      <c r="H84" s="525">
        <v>16200</v>
      </c>
      <c r="I84" s="575">
        <v>130</v>
      </c>
      <c r="J84" s="592">
        <f t="shared" si="319"/>
        <v>2106000</v>
      </c>
      <c r="K84" s="567">
        <v>0</v>
      </c>
      <c r="L84" s="568">
        <f t="shared" si="320"/>
        <v>0</v>
      </c>
      <c r="M84" s="568">
        <f t="shared" si="321"/>
        <v>2106000</v>
      </c>
      <c r="N84" s="569">
        <v>1914545</v>
      </c>
      <c r="O84" s="569">
        <v>191455</v>
      </c>
      <c r="P84" s="568">
        <v>0</v>
      </c>
      <c r="Q84" s="617">
        <f t="shared" si="322"/>
        <v>2106000</v>
      </c>
      <c r="R84" s="618">
        <f t="shared" si="340"/>
        <v>1</v>
      </c>
      <c r="S84" s="523">
        <f t="shared" si="323"/>
        <v>2106000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324"/>
        <v>0</v>
      </c>
      <c r="Y84" s="526">
        <f t="shared" si="325"/>
        <v>0</v>
      </c>
      <c r="Z84" s="568">
        <f t="shared" si="326"/>
        <v>0</v>
      </c>
      <c r="AA84" s="527"/>
      <c r="AB84" s="527"/>
      <c r="AC84" s="528"/>
      <c r="AD84" s="528"/>
      <c r="AE84" s="528"/>
      <c r="AF84" s="619">
        <f t="shared" si="327"/>
        <v>0</v>
      </c>
      <c r="AG84" s="527"/>
      <c r="AH84" s="643">
        <f t="shared" si="328"/>
        <v>0</v>
      </c>
      <c r="AI84" s="644"/>
    </row>
    <row r="85" spans="1:35">
      <c r="A85" s="194"/>
      <c r="B85" s="519">
        <v>6</v>
      </c>
      <c r="C85" s="587">
        <v>22</v>
      </c>
      <c r="D85" s="749" t="s">
        <v>989</v>
      </c>
      <c r="E85" s="521">
        <v>2</v>
      </c>
      <c r="F85" s="770" t="s">
        <v>1368</v>
      </c>
      <c r="G85" s="638">
        <f t="shared" si="318"/>
        <v>6100</v>
      </c>
      <c r="H85" s="525">
        <v>12200</v>
      </c>
      <c r="I85" s="575">
        <v>62</v>
      </c>
      <c r="J85" s="592">
        <f t="shared" si="319"/>
        <v>756400</v>
      </c>
      <c r="K85" s="567">
        <v>0</v>
      </c>
      <c r="L85" s="568">
        <f t="shared" si="320"/>
        <v>0</v>
      </c>
      <c r="M85" s="568">
        <f t="shared" si="321"/>
        <v>756400</v>
      </c>
      <c r="N85" s="569">
        <v>687636</v>
      </c>
      <c r="O85" s="569">
        <v>68764</v>
      </c>
      <c r="P85" s="568">
        <v>0</v>
      </c>
      <c r="Q85" s="617">
        <f t="shared" si="322"/>
        <v>756400</v>
      </c>
      <c r="R85" s="618">
        <f t="shared" si="340"/>
        <v>1</v>
      </c>
      <c r="S85" s="523">
        <f t="shared" si="323"/>
        <v>756400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324"/>
        <v>0</v>
      </c>
      <c r="Y85" s="526">
        <f t="shared" si="325"/>
        <v>0</v>
      </c>
      <c r="Z85" s="568">
        <f t="shared" si="326"/>
        <v>0</v>
      </c>
      <c r="AA85" s="527"/>
      <c r="AB85" s="527"/>
      <c r="AC85" s="528"/>
      <c r="AD85" s="528"/>
      <c r="AE85" s="528"/>
      <c r="AF85" s="619">
        <f t="shared" si="327"/>
        <v>0</v>
      </c>
      <c r="AG85" s="527"/>
      <c r="AH85" s="643">
        <f t="shared" si="328"/>
        <v>0</v>
      </c>
      <c r="AI85" s="644"/>
    </row>
    <row r="86" spans="1:35">
      <c r="A86" s="194"/>
      <c r="B86" s="519">
        <v>6</v>
      </c>
      <c r="C86" s="587">
        <v>22</v>
      </c>
      <c r="D86" s="748" t="s">
        <v>1346</v>
      </c>
      <c r="E86" s="521">
        <v>8</v>
      </c>
      <c r="F86" s="584" t="s">
        <v>1365</v>
      </c>
      <c r="G86" s="638">
        <f t="shared" si="318"/>
        <v>3000</v>
      </c>
      <c r="H86" s="525">
        <v>24000</v>
      </c>
      <c r="I86" s="575">
        <v>297</v>
      </c>
      <c r="J86" s="592">
        <f t="shared" si="319"/>
        <v>7128000</v>
      </c>
      <c r="K86" s="567">
        <v>0</v>
      </c>
      <c r="L86" s="568">
        <f t="shared" si="320"/>
        <v>0</v>
      </c>
      <c r="M86" s="568">
        <f t="shared" si="321"/>
        <v>7128000</v>
      </c>
      <c r="N86" s="569">
        <v>6480000</v>
      </c>
      <c r="O86" s="569">
        <v>648000</v>
      </c>
      <c r="P86" s="568">
        <v>0</v>
      </c>
      <c r="Q86" s="617">
        <f t="shared" si="322"/>
        <v>801876.67199999932</v>
      </c>
      <c r="R86" s="618">
        <f t="shared" si="340"/>
        <v>0.11249672727272718</v>
      </c>
      <c r="S86" s="523">
        <f t="shared" si="323"/>
        <v>801876.67199999932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324"/>
        <v>2662.5098181818184</v>
      </c>
      <c r="Y86" s="526">
        <f t="shared" si="325"/>
        <v>21300.078545454548</v>
      </c>
      <c r="Z86" s="568">
        <f t="shared" si="326"/>
        <v>0</v>
      </c>
      <c r="AA86" s="527">
        <v>6194880</v>
      </c>
      <c r="AB86" s="527">
        <v>619488</v>
      </c>
      <c r="AC86" s="528">
        <v>334523.52000000002</v>
      </c>
      <c r="AD86" s="528">
        <v>33452.352000000006</v>
      </c>
      <c r="AE86" s="528">
        <v>120268.8</v>
      </c>
      <c r="AF86" s="619">
        <f t="shared" si="327"/>
        <v>24053.760000000002</v>
      </c>
      <c r="AG86" s="527">
        <v>6326123.3280000007</v>
      </c>
      <c r="AH86" s="643">
        <f t="shared" si="328"/>
        <v>21300.078545454548</v>
      </c>
      <c r="AI86" s="644" t="s">
        <v>1378</v>
      </c>
    </row>
    <row r="87" spans="1:35">
      <c r="A87" s="194"/>
      <c r="B87" s="519">
        <v>6</v>
      </c>
      <c r="C87" s="587">
        <v>22</v>
      </c>
      <c r="D87" s="747" t="s">
        <v>1089</v>
      </c>
      <c r="E87" s="521">
        <v>24</v>
      </c>
      <c r="F87" s="584" t="s">
        <v>1365</v>
      </c>
      <c r="G87" s="638">
        <f t="shared" si="318"/>
        <v>550</v>
      </c>
      <c r="H87" s="525">
        <v>13200</v>
      </c>
      <c r="I87" s="575">
        <v>1008</v>
      </c>
      <c r="J87" s="592">
        <f t="shared" si="319"/>
        <v>13305600</v>
      </c>
      <c r="K87" s="567">
        <v>0</v>
      </c>
      <c r="L87" s="568">
        <f t="shared" si="320"/>
        <v>0</v>
      </c>
      <c r="M87" s="568">
        <f t="shared" si="321"/>
        <v>13305600</v>
      </c>
      <c r="N87" s="569">
        <v>12096000</v>
      </c>
      <c r="O87" s="569">
        <v>1209600</v>
      </c>
      <c r="P87" s="568">
        <v>0</v>
      </c>
      <c r="Q87" s="617">
        <f t="shared" si="322"/>
        <v>2225664.0000000037</v>
      </c>
      <c r="R87" s="618">
        <f t="shared" si="340"/>
        <v>0.16727272727272754</v>
      </c>
      <c r="S87" s="523">
        <f t="shared" si="323"/>
        <v>2225664.0000000037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324"/>
        <v>457.99999999999983</v>
      </c>
      <c r="Y87" s="526">
        <f t="shared" si="325"/>
        <v>10991.999999999996</v>
      </c>
      <c r="Z87" s="568">
        <f t="shared" si="326"/>
        <v>0</v>
      </c>
      <c r="AA87" s="527">
        <v>12354760.93090909</v>
      </c>
      <c r="AB87" s="527">
        <v>1235476.0930909091</v>
      </c>
      <c r="AC87" s="528">
        <v>1226111.04</v>
      </c>
      <c r="AD87" s="528">
        <v>122611.10400000001</v>
      </c>
      <c r="AE87" s="528">
        <v>1161578.8800000001</v>
      </c>
      <c r="AF87" s="619">
        <f t="shared" si="327"/>
        <v>232315.77600000004</v>
      </c>
      <c r="AG87" s="527">
        <v>11079935.999999996</v>
      </c>
      <c r="AH87" s="643">
        <f t="shared" si="328"/>
        <v>10991.999999999996</v>
      </c>
      <c r="AI87" s="644" t="s">
        <v>1382</v>
      </c>
    </row>
    <row r="88" spans="1:35">
      <c r="A88" s="194"/>
      <c r="B88" s="519">
        <v>6</v>
      </c>
      <c r="C88" s="587">
        <v>22</v>
      </c>
      <c r="D88" s="720" t="s">
        <v>1339</v>
      </c>
      <c r="E88" s="521">
        <v>24</v>
      </c>
      <c r="F88" s="584" t="s">
        <v>1365</v>
      </c>
      <c r="G88" s="638">
        <f t="shared" si="318"/>
        <v>670</v>
      </c>
      <c r="H88" s="764">
        <v>16080</v>
      </c>
      <c r="I88" s="757">
        <v>1100</v>
      </c>
      <c r="J88" s="592">
        <f t="shared" si="319"/>
        <v>17688000</v>
      </c>
      <c r="K88" s="567">
        <v>0</v>
      </c>
      <c r="L88" s="568">
        <f t="shared" si="320"/>
        <v>0</v>
      </c>
      <c r="M88" s="568">
        <f t="shared" si="321"/>
        <v>17688000</v>
      </c>
      <c r="N88" s="569">
        <v>16080000</v>
      </c>
      <c r="O88" s="569">
        <v>1608000</v>
      </c>
      <c r="P88" s="568">
        <v>0</v>
      </c>
      <c r="Q88" s="617">
        <f t="shared" si="322"/>
        <v>2223393.5999999996</v>
      </c>
      <c r="R88" s="618">
        <f t="shared" si="340"/>
        <v>0.12570067842605154</v>
      </c>
      <c r="S88" s="523">
        <f t="shared" si="323"/>
        <v>2223393.5999999996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324"/>
        <v>585.7805454545454</v>
      </c>
      <c r="Y88" s="526">
        <f t="shared" si="325"/>
        <v>14058.733090909091</v>
      </c>
      <c r="Z88" s="568">
        <f t="shared" si="326"/>
        <v>0</v>
      </c>
      <c r="AA88" s="723">
        <v>15144000</v>
      </c>
      <c r="AB88" s="723">
        <v>1514400</v>
      </c>
      <c r="AC88" s="723">
        <v>817776.00000000012</v>
      </c>
      <c r="AD88" s="723">
        <v>81777.60000000002</v>
      </c>
      <c r="AE88" s="723">
        <v>294240</v>
      </c>
      <c r="AF88" s="619">
        <f t="shared" si="327"/>
        <v>58848</v>
      </c>
      <c r="AG88" s="723">
        <v>15464606.4</v>
      </c>
      <c r="AH88" s="643">
        <f t="shared" si="328"/>
        <v>14058.733090909091</v>
      </c>
      <c r="AI88" s="644" t="s">
        <v>1381</v>
      </c>
    </row>
    <row r="89" spans="1:35" s="518" customFormat="1">
      <c r="B89" s="519">
        <v>6</v>
      </c>
      <c r="C89" s="750"/>
      <c r="D89" s="745"/>
      <c r="E89" s="745"/>
      <c r="F89" s="746"/>
      <c r="G89" s="751"/>
      <c r="H89" s="751" t="s">
        <v>1272</v>
      </c>
      <c r="I89" s="752">
        <f t="shared" ref="I89:AG89" si="352">SUM(I63:I88)</f>
        <v>6394</v>
      </c>
      <c r="J89" s="531">
        <f t="shared" si="352"/>
        <v>109134567.75999999</v>
      </c>
      <c r="K89" s="532">
        <f t="shared" si="352"/>
        <v>0</v>
      </c>
      <c r="L89" s="531">
        <f t="shared" si="352"/>
        <v>-4.2399999999906868</v>
      </c>
      <c r="M89" s="531">
        <f t="shared" si="352"/>
        <v>109134572</v>
      </c>
      <c r="N89" s="532">
        <f t="shared" si="352"/>
        <v>99213246</v>
      </c>
      <c r="O89" s="532">
        <f t="shared" si="352"/>
        <v>9921326</v>
      </c>
      <c r="P89" s="532">
        <f t="shared" si="352"/>
        <v>0</v>
      </c>
      <c r="Q89" s="589">
        <f t="shared" si="352"/>
        <v>64307873.132800005</v>
      </c>
      <c r="R89" s="790">
        <f t="shared" si="340"/>
        <v>0.58925301536192209</v>
      </c>
      <c r="S89" s="590">
        <f t="shared" si="352"/>
        <v>64307873.132800005</v>
      </c>
      <c r="T89" s="710">
        <f t="shared" si="352"/>
        <v>0</v>
      </c>
      <c r="U89" s="711">
        <f t="shared" si="352"/>
        <v>0</v>
      </c>
      <c r="V89" s="531">
        <f t="shared" si="352"/>
        <v>0</v>
      </c>
      <c r="W89" s="710">
        <f t="shared" si="352"/>
        <v>0</v>
      </c>
      <c r="X89" s="711">
        <f t="shared" si="352"/>
        <v>7027.402963636363</v>
      </c>
      <c r="Y89" s="711">
        <f t="shared" si="352"/>
        <v>124388.59363636361</v>
      </c>
      <c r="Z89" s="531">
        <f t="shared" si="352"/>
        <v>0</v>
      </c>
      <c r="AA89" s="711">
        <f t="shared" si="352"/>
        <v>46919433.861818179</v>
      </c>
      <c r="AB89" s="711">
        <f t="shared" si="352"/>
        <v>4691943.3861818183</v>
      </c>
      <c r="AC89" s="711">
        <f t="shared" si="352"/>
        <v>3651557.3280000002</v>
      </c>
      <c r="AD89" s="711">
        <f t="shared" si="352"/>
        <v>365155.73280000006</v>
      </c>
      <c r="AE89" s="711">
        <f t="shared" si="352"/>
        <v>2767969.5600000005</v>
      </c>
      <c r="AF89" s="712">
        <f t="shared" si="352"/>
        <v>553593.91200000001</v>
      </c>
      <c r="AG89" s="711">
        <f t="shared" si="352"/>
        <v>44826694.627199993</v>
      </c>
      <c r="AH89" s="578"/>
      <c r="AI89" s="615"/>
    </row>
    <row r="90" spans="1:35">
      <c r="A90" s="194"/>
      <c r="B90" s="519">
        <v>6</v>
      </c>
      <c r="C90" s="587">
        <v>24</v>
      </c>
      <c r="D90" s="720" t="s">
        <v>1251</v>
      </c>
      <c r="E90" s="521">
        <v>40</v>
      </c>
      <c r="F90" s="584" t="s">
        <v>1374</v>
      </c>
      <c r="G90" s="638">
        <f t="shared" ref="G90:G112" si="353">H90/E90</f>
        <v>507.5</v>
      </c>
      <c r="H90" s="525">
        <v>20300</v>
      </c>
      <c r="I90" s="575">
        <v>770</v>
      </c>
      <c r="J90" s="592">
        <f t="shared" ref="J90:J112" si="354">H90*I90</f>
        <v>15631000</v>
      </c>
      <c r="K90" s="567">
        <v>0</v>
      </c>
      <c r="L90" s="568">
        <f t="shared" ref="L90:L112" si="355">J90-M90</f>
        <v>0</v>
      </c>
      <c r="M90" s="568">
        <f t="shared" ref="M90:M112" si="356">N90+O90-P90</f>
        <v>15631000</v>
      </c>
      <c r="N90" s="569">
        <v>14210000</v>
      </c>
      <c r="O90" s="569">
        <v>1421000</v>
      </c>
      <c r="P90" s="568">
        <v>0</v>
      </c>
      <c r="Q90" s="617">
        <f t="shared" ref="Q90:Q112" si="357">J90-AG90</f>
        <v>1045548</v>
      </c>
      <c r="R90" s="618">
        <f t="shared" si="340"/>
        <v>6.6889386475593365E-2</v>
      </c>
      <c r="S90" s="523">
        <f t="shared" ref="S90:S112" si="358">Q90-U90</f>
        <v>1045548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ref="X90:X112" si="359">Y90/E90</f>
        <v>473.55363636363637</v>
      </c>
      <c r="Y90" s="526">
        <f t="shared" ref="Y90:Y112" si="360">(AA90+AB90-AC90-AD90-AE90)/I90</f>
        <v>18942.145454545454</v>
      </c>
      <c r="Z90" s="568">
        <f t="shared" ref="Z90:Z112" si="361">AH90-Y90</f>
        <v>0</v>
      </c>
      <c r="AA90" s="527">
        <v>14420000</v>
      </c>
      <c r="AB90" s="527">
        <v>1442000</v>
      </c>
      <c r="AC90" s="528">
        <v>778680.00000000012</v>
      </c>
      <c r="AD90" s="528">
        <v>77868.000000000015</v>
      </c>
      <c r="AE90" s="528">
        <v>420000</v>
      </c>
      <c r="AF90" s="619">
        <f t="shared" ref="AF90:AF112" si="362">AE90*$AF$4</f>
        <v>84000</v>
      </c>
      <c r="AG90" s="527">
        <v>14585452</v>
      </c>
      <c r="AH90" s="643">
        <f t="shared" ref="AH90:AH112" si="363">AG90/I90</f>
        <v>18942.145454545454</v>
      </c>
      <c r="AI90" s="644" t="s">
        <v>1382</v>
      </c>
    </row>
    <row r="91" spans="1:35">
      <c r="A91" s="194"/>
      <c r="B91" s="519">
        <v>6</v>
      </c>
      <c r="C91" s="587">
        <v>24</v>
      </c>
      <c r="D91" s="720" t="s">
        <v>1047</v>
      </c>
      <c r="E91" s="521">
        <v>1</v>
      </c>
      <c r="F91" s="770" t="s">
        <v>1368</v>
      </c>
      <c r="G91" s="638">
        <f t="shared" si="353"/>
        <v>10100</v>
      </c>
      <c r="H91" s="525">
        <v>10100</v>
      </c>
      <c r="I91" s="575">
        <v>1400</v>
      </c>
      <c r="J91" s="592">
        <f t="shared" si="354"/>
        <v>14140000</v>
      </c>
      <c r="K91" s="567">
        <v>0</v>
      </c>
      <c r="L91" s="568">
        <f t="shared" si="355"/>
        <v>0</v>
      </c>
      <c r="M91" s="568">
        <f t="shared" si="356"/>
        <v>14140000</v>
      </c>
      <c r="N91" s="569">
        <v>12854545</v>
      </c>
      <c r="O91" s="569">
        <v>1285455</v>
      </c>
      <c r="P91" s="568">
        <v>0</v>
      </c>
      <c r="Q91" s="617">
        <f t="shared" si="357"/>
        <v>14140000</v>
      </c>
      <c r="R91" s="618">
        <f t="shared" si="340"/>
        <v>1</v>
      </c>
      <c r="S91" s="523">
        <f t="shared" si="358"/>
        <v>14140000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359"/>
        <v>0</v>
      </c>
      <c r="Y91" s="526">
        <f t="shared" si="360"/>
        <v>0</v>
      </c>
      <c r="Z91" s="568">
        <f t="shared" si="361"/>
        <v>0</v>
      </c>
      <c r="AA91" s="527"/>
      <c r="AB91" s="527"/>
      <c r="AC91" s="528"/>
      <c r="AD91" s="528"/>
      <c r="AE91" s="528"/>
      <c r="AF91" s="619">
        <f t="shared" si="362"/>
        <v>0</v>
      </c>
      <c r="AG91" s="527"/>
      <c r="AH91" s="643">
        <f t="shared" si="363"/>
        <v>0</v>
      </c>
      <c r="AI91" s="644"/>
    </row>
    <row r="92" spans="1:35">
      <c r="A92" s="194"/>
      <c r="B92" s="519">
        <v>6</v>
      </c>
      <c r="C92" s="587">
        <v>24</v>
      </c>
      <c r="D92" s="725" t="s">
        <v>1049</v>
      </c>
      <c r="E92" s="521">
        <v>8</v>
      </c>
      <c r="F92" s="770" t="s">
        <v>1368</v>
      </c>
      <c r="G92" s="638">
        <f t="shared" si="353"/>
        <v>3000</v>
      </c>
      <c r="H92" s="525">
        <v>24000</v>
      </c>
      <c r="I92" s="575">
        <v>153</v>
      </c>
      <c r="J92" s="592">
        <f t="shared" si="354"/>
        <v>3672000</v>
      </c>
      <c r="K92" s="567">
        <v>0</v>
      </c>
      <c r="L92" s="568">
        <f t="shared" si="355"/>
        <v>0</v>
      </c>
      <c r="M92" s="568">
        <f t="shared" si="356"/>
        <v>3672000</v>
      </c>
      <c r="N92" s="569">
        <v>3338182</v>
      </c>
      <c r="O92" s="569">
        <v>333818</v>
      </c>
      <c r="P92" s="568">
        <v>0</v>
      </c>
      <c r="Q92" s="617">
        <f t="shared" si="357"/>
        <v>3672000</v>
      </c>
      <c r="R92" s="618">
        <f t="shared" si="340"/>
        <v>1</v>
      </c>
      <c r="S92" s="523">
        <f t="shared" si="358"/>
        <v>3672000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359"/>
        <v>0</v>
      </c>
      <c r="Y92" s="526">
        <f t="shared" si="360"/>
        <v>0</v>
      </c>
      <c r="Z92" s="568">
        <f t="shared" si="361"/>
        <v>0</v>
      </c>
      <c r="AA92" s="527"/>
      <c r="AB92" s="527"/>
      <c r="AC92" s="528"/>
      <c r="AD92" s="528"/>
      <c r="AE92" s="528"/>
      <c r="AF92" s="619">
        <f t="shared" si="362"/>
        <v>0</v>
      </c>
      <c r="AG92" s="527"/>
      <c r="AH92" s="643">
        <f t="shared" si="363"/>
        <v>0</v>
      </c>
      <c r="AI92" s="644"/>
    </row>
    <row r="93" spans="1:35">
      <c r="A93" s="194"/>
      <c r="B93" s="519">
        <v>6</v>
      </c>
      <c r="C93" s="587">
        <v>24</v>
      </c>
      <c r="D93" s="718" t="s">
        <v>1049</v>
      </c>
      <c r="E93" s="521">
        <v>1</v>
      </c>
      <c r="F93" s="770" t="s">
        <v>1368</v>
      </c>
      <c r="G93" s="638">
        <f t="shared" si="353"/>
        <v>13450</v>
      </c>
      <c r="H93" s="764">
        <v>13450</v>
      </c>
      <c r="I93" s="757">
        <v>1700</v>
      </c>
      <c r="J93" s="592">
        <f t="shared" si="354"/>
        <v>22865000</v>
      </c>
      <c r="K93" s="567">
        <v>0</v>
      </c>
      <c r="L93" s="568">
        <f t="shared" si="355"/>
        <v>0</v>
      </c>
      <c r="M93" s="568">
        <f t="shared" si="356"/>
        <v>22865000</v>
      </c>
      <c r="N93" s="569">
        <v>20786364</v>
      </c>
      <c r="O93" s="569">
        <v>2078636</v>
      </c>
      <c r="P93" s="568">
        <v>0</v>
      </c>
      <c r="Q93" s="617">
        <f t="shared" si="357"/>
        <v>22865000</v>
      </c>
      <c r="R93" s="618">
        <f t="shared" si="340"/>
        <v>1</v>
      </c>
      <c r="S93" s="523">
        <f t="shared" si="358"/>
        <v>22865000</v>
      </c>
      <c r="T93" s="524" t="s">
        <v>98</v>
      </c>
      <c r="U93" s="563">
        <v>0</v>
      </c>
      <c r="V93" s="525" t="s">
        <v>90</v>
      </c>
      <c r="W93" s="522" t="s">
        <v>89</v>
      </c>
      <c r="X93" s="526">
        <f t="shared" si="359"/>
        <v>0</v>
      </c>
      <c r="Y93" s="526">
        <f t="shared" si="360"/>
        <v>0</v>
      </c>
      <c r="Z93" s="568">
        <f t="shared" si="361"/>
        <v>0</v>
      </c>
      <c r="AA93" s="527"/>
      <c r="AB93" s="527"/>
      <c r="AC93" s="528"/>
      <c r="AD93" s="528"/>
      <c r="AE93" s="528"/>
      <c r="AF93" s="619">
        <f t="shared" si="362"/>
        <v>0</v>
      </c>
      <c r="AG93" s="527"/>
      <c r="AH93" s="643">
        <f t="shared" si="363"/>
        <v>0</v>
      </c>
      <c r="AI93" s="644"/>
    </row>
    <row r="94" spans="1:35">
      <c r="A94" s="194"/>
      <c r="B94" s="519">
        <v>6</v>
      </c>
      <c r="C94" s="587">
        <v>24</v>
      </c>
      <c r="D94" s="718" t="s">
        <v>978</v>
      </c>
      <c r="E94" s="521">
        <v>28</v>
      </c>
      <c r="F94" s="770" t="s">
        <v>1368</v>
      </c>
      <c r="G94" s="638">
        <f t="shared" si="353"/>
        <v>553.57142857142901</v>
      </c>
      <c r="H94" s="525">
        <v>15500.000000000013</v>
      </c>
      <c r="I94" s="575">
        <v>22</v>
      </c>
      <c r="J94" s="592">
        <f t="shared" si="354"/>
        <v>341000.00000000029</v>
      </c>
      <c r="K94" s="567">
        <v>0</v>
      </c>
      <c r="L94" s="568">
        <f t="shared" si="355"/>
        <v>0</v>
      </c>
      <c r="M94" s="568">
        <f t="shared" si="356"/>
        <v>341000</v>
      </c>
      <c r="N94" s="569">
        <v>310000</v>
      </c>
      <c r="O94" s="569">
        <v>31000</v>
      </c>
      <c r="P94" s="568">
        <v>0</v>
      </c>
      <c r="Q94" s="617">
        <f t="shared" si="357"/>
        <v>341000.00000000029</v>
      </c>
      <c r="R94" s="618">
        <f t="shared" si="340"/>
        <v>1</v>
      </c>
      <c r="S94" s="523">
        <f t="shared" si="358"/>
        <v>341000.00000000029</v>
      </c>
      <c r="T94" s="524" t="s">
        <v>839</v>
      </c>
      <c r="U94" s="563">
        <v>0</v>
      </c>
      <c r="V94" s="525" t="s">
        <v>90</v>
      </c>
      <c r="W94" s="522" t="s">
        <v>89</v>
      </c>
      <c r="X94" s="526">
        <f t="shared" si="359"/>
        <v>0</v>
      </c>
      <c r="Y94" s="526">
        <f t="shared" si="360"/>
        <v>0</v>
      </c>
      <c r="Z94" s="568">
        <f t="shared" si="361"/>
        <v>0</v>
      </c>
      <c r="AA94" s="527"/>
      <c r="AB94" s="527"/>
      <c r="AC94" s="528"/>
      <c r="AD94" s="528"/>
      <c r="AE94" s="528"/>
      <c r="AF94" s="619">
        <f t="shared" si="362"/>
        <v>0</v>
      </c>
      <c r="AG94" s="527"/>
      <c r="AH94" s="643">
        <f t="shared" si="363"/>
        <v>0</v>
      </c>
      <c r="AI94" s="644"/>
    </row>
    <row r="95" spans="1:35">
      <c r="A95" s="194"/>
      <c r="B95" s="519">
        <v>6</v>
      </c>
      <c r="C95" s="587">
        <v>24</v>
      </c>
      <c r="D95" s="718" t="s">
        <v>981</v>
      </c>
      <c r="E95" s="521">
        <v>36</v>
      </c>
      <c r="F95" s="770" t="s">
        <v>1368</v>
      </c>
      <c r="G95" s="638">
        <f t="shared" si="353"/>
        <v>1230</v>
      </c>
      <c r="H95" s="525">
        <v>44280</v>
      </c>
      <c r="I95" s="575">
        <v>10</v>
      </c>
      <c r="J95" s="592">
        <f t="shared" si="354"/>
        <v>442800</v>
      </c>
      <c r="K95" s="567">
        <v>0</v>
      </c>
      <c r="L95" s="568">
        <f t="shared" si="355"/>
        <v>0</v>
      </c>
      <c r="M95" s="568">
        <f t="shared" si="356"/>
        <v>442800</v>
      </c>
      <c r="N95" s="569">
        <v>402545</v>
      </c>
      <c r="O95" s="569">
        <v>40255</v>
      </c>
      <c r="P95" s="568">
        <v>0</v>
      </c>
      <c r="Q95" s="617">
        <f t="shared" si="357"/>
        <v>442800</v>
      </c>
      <c r="R95" s="618">
        <f t="shared" si="340"/>
        <v>1</v>
      </c>
      <c r="S95" s="523">
        <f t="shared" si="358"/>
        <v>442800</v>
      </c>
      <c r="T95" s="524" t="s">
        <v>839</v>
      </c>
      <c r="U95" s="563">
        <v>0</v>
      </c>
      <c r="V95" s="525" t="s">
        <v>90</v>
      </c>
      <c r="W95" s="522" t="s">
        <v>89</v>
      </c>
      <c r="X95" s="526">
        <f t="shared" si="359"/>
        <v>0</v>
      </c>
      <c r="Y95" s="526">
        <f t="shared" si="360"/>
        <v>0</v>
      </c>
      <c r="Z95" s="568">
        <f t="shared" si="361"/>
        <v>0</v>
      </c>
      <c r="AA95" s="527"/>
      <c r="AB95" s="527"/>
      <c r="AC95" s="528"/>
      <c r="AD95" s="528"/>
      <c r="AE95" s="528"/>
      <c r="AF95" s="619">
        <f t="shared" si="362"/>
        <v>0</v>
      </c>
      <c r="AG95" s="527"/>
      <c r="AH95" s="643">
        <f t="shared" si="363"/>
        <v>0</v>
      </c>
      <c r="AI95" s="644"/>
    </row>
    <row r="96" spans="1:35">
      <c r="A96" s="194"/>
      <c r="B96" s="519">
        <v>6</v>
      </c>
      <c r="C96" s="587">
        <v>24</v>
      </c>
      <c r="D96" s="719" t="s">
        <v>1048</v>
      </c>
      <c r="E96" s="521">
        <v>24</v>
      </c>
      <c r="F96" s="770" t="s">
        <v>1368</v>
      </c>
      <c r="G96" s="638">
        <f t="shared" si="353"/>
        <v>4520</v>
      </c>
      <c r="H96" s="525">
        <v>108480</v>
      </c>
      <c r="I96" s="575">
        <v>12</v>
      </c>
      <c r="J96" s="592">
        <f t="shared" si="354"/>
        <v>1301760</v>
      </c>
      <c r="K96" s="567">
        <v>0</v>
      </c>
      <c r="L96" s="568">
        <f t="shared" si="355"/>
        <v>0</v>
      </c>
      <c r="M96" s="568">
        <f t="shared" si="356"/>
        <v>1301760</v>
      </c>
      <c r="N96" s="569">
        <v>1183418</v>
      </c>
      <c r="O96" s="569">
        <v>118342</v>
      </c>
      <c r="P96" s="568">
        <v>0</v>
      </c>
      <c r="Q96" s="617">
        <f t="shared" si="357"/>
        <v>1301760</v>
      </c>
      <c r="R96" s="618">
        <f t="shared" si="340"/>
        <v>1</v>
      </c>
      <c r="S96" s="523">
        <f t="shared" si="358"/>
        <v>1301760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359"/>
        <v>0</v>
      </c>
      <c r="Y96" s="526">
        <f t="shared" si="360"/>
        <v>0</v>
      </c>
      <c r="Z96" s="568">
        <f t="shared" si="361"/>
        <v>0</v>
      </c>
      <c r="AA96" s="527"/>
      <c r="AB96" s="527"/>
      <c r="AC96" s="528"/>
      <c r="AD96" s="528"/>
      <c r="AE96" s="528"/>
      <c r="AF96" s="619">
        <f t="shared" si="362"/>
        <v>0</v>
      </c>
      <c r="AG96" s="527"/>
      <c r="AH96" s="643">
        <f t="shared" si="363"/>
        <v>0</v>
      </c>
      <c r="AI96" s="644"/>
    </row>
    <row r="97" spans="1:35">
      <c r="A97" s="194"/>
      <c r="B97" s="519">
        <v>6</v>
      </c>
      <c r="C97" s="587">
        <v>24</v>
      </c>
      <c r="D97" s="719" t="s">
        <v>979</v>
      </c>
      <c r="E97" s="521">
        <v>10</v>
      </c>
      <c r="F97" s="770" t="s">
        <v>1368</v>
      </c>
      <c r="G97" s="638">
        <f t="shared" si="353"/>
        <v>5050</v>
      </c>
      <c r="H97" s="525">
        <v>50500</v>
      </c>
      <c r="I97" s="575">
        <v>16</v>
      </c>
      <c r="J97" s="592">
        <f t="shared" si="354"/>
        <v>808000</v>
      </c>
      <c r="K97" s="567">
        <v>0</v>
      </c>
      <c r="L97" s="568">
        <f t="shared" si="355"/>
        <v>0</v>
      </c>
      <c r="M97" s="568">
        <f t="shared" si="356"/>
        <v>808000</v>
      </c>
      <c r="N97" s="569">
        <v>734545</v>
      </c>
      <c r="O97" s="569">
        <v>73455</v>
      </c>
      <c r="P97" s="568">
        <v>0</v>
      </c>
      <c r="Q97" s="617">
        <f t="shared" si="357"/>
        <v>808000</v>
      </c>
      <c r="R97" s="618">
        <f t="shared" si="340"/>
        <v>1</v>
      </c>
      <c r="S97" s="523">
        <f t="shared" si="358"/>
        <v>808000</v>
      </c>
      <c r="T97" s="524" t="s">
        <v>98</v>
      </c>
      <c r="U97" s="563">
        <v>0</v>
      </c>
      <c r="V97" s="525" t="s">
        <v>90</v>
      </c>
      <c r="W97" s="522" t="s">
        <v>89</v>
      </c>
      <c r="X97" s="526">
        <f t="shared" si="359"/>
        <v>0</v>
      </c>
      <c r="Y97" s="526">
        <f t="shared" si="360"/>
        <v>0</v>
      </c>
      <c r="Z97" s="568">
        <f t="shared" si="361"/>
        <v>0</v>
      </c>
      <c r="AA97" s="527"/>
      <c r="AB97" s="527"/>
      <c r="AC97" s="528"/>
      <c r="AD97" s="528"/>
      <c r="AE97" s="528"/>
      <c r="AF97" s="619">
        <f t="shared" si="362"/>
        <v>0</v>
      </c>
      <c r="AG97" s="527"/>
      <c r="AH97" s="643">
        <f t="shared" si="363"/>
        <v>0</v>
      </c>
      <c r="AI97" s="644"/>
    </row>
    <row r="98" spans="1:35">
      <c r="A98" s="194"/>
      <c r="B98" s="519">
        <v>6</v>
      </c>
      <c r="C98" s="587">
        <v>24</v>
      </c>
      <c r="D98" s="720" t="s">
        <v>1347</v>
      </c>
      <c r="E98" s="521">
        <v>16</v>
      </c>
      <c r="F98" s="770" t="s">
        <v>1368</v>
      </c>
      <c r="G98" s="638">
        <f t="shared" si="353"/>
        <v>1600</v>
      </c>
      <c r="H98" s="525">
        <v>25600</v>
      </c>
      <c r="I98" s="575">
        <v>9</v>
      </c>
      <c r="J98" s="592">
        <f t="shared" si="354"/>
        <v>230400</v>
      </c>
      <c r="K98" s="567">
        <v>0</v>
      </c>
      <c r="L98" s="568">
        <f t="shared" si="355"/>
        <v>0</v>
      </c>
      <c r="M98" s="568">
        <f t="shared" si="356"/>
        <v>230400</v>
      </c>
      <c r="N98" s="569">
        <v>209455</v>
      </c>
      <c r="O98" s="569">
        <v>20945</v>
      </c>
      <c r="P98" s="568">
        <v>0</v>
      </c>
      <c r="Q98" s="617">
        <f t="shared" si="357"/>
        <v>230400</v>
      </c>
      <c r="R98" s="618">
        <f t="shared" si="340"/>
        <v>1</v>
      </c>
      <c r="S98" s="523">
        <f t="shared" si="358"/>
        <v>230400</v>
      </c>
      <c r="T98" s="524" t="s">
        <v>98</v>
      </c>
      <c r="U98" s="563">
        <v>0</v>
      </c>
      <c r="V98" s="525" t="s">
        <v>90</v>
      </c>
      <c r="W98" s="522" t="s">
        <v>89</v>
      </c>
      <c r="X98" s="526">
        <f t="shared" si="359"/>
        <v>0</v>
      </c>
      <c r="Y98" s="526">
        <f t="shared" si="360"/>
        <v>0</v>
      </c>
      <c r="Z98" s="568">
        <f t="shared" si="361"/>
        <v>0</v>
      </c>
      <c r="AA98" s="527"/>
      <c r="AB98" s="527"/>
      <c r="AC98" s="528"/>
      <c r="AD98" s="528"/>
      <c r="AE98" s="528"/>
      <c r="AF98" s="619">
        <f t="shared" si="362"/>
        <v>0</v>
      </c>
      <c r="AG98" s="527"/>
      <c r="AH98" s="643">
        <f t="shared" si="363"/>
        <v>0</v>
      </c>
      <c r="AI98" s="644"/>
    </row>
    <row r="99" spans="1:35">
      <c r="A99" s="194"/>
      <c r="B99" s="519">
        <v>6</v>
      </c>
      <c r="C99" s="587">
        <v>24</v>
      </c>
      <c r="D99" s="720" t="s">
        <v>1348</v>
      </c>
      <c r="E99" s="521">
        <v>16</v>
      </c>
      <c r="F99" s="770" t="s">
        <v>1368</v>
      </c>
      <c r="G99" s="638">
        <f t="shared" si="353"/>
        <v>1600</v>
      </c>
      <c r="H99" s="525">
        <v>25600</v>
      </c>
      <c r="I99" s="575">
        <v>10</v>
      </c>
      <c r="J99" s="592">
        <f t="shared" si="354"/>
        <v>256000</v>
      </c>
      <c r="K99" s="567">
        <v>0</v>
      </c>
      <c r="L99" s="568">
        <f t="shared" si="355"/>
        <v>0</v>
      </c>
      <c r="M99" s="568">
        <f t="shared" si="356"/>
        <v>256000</v>
      </c>
      <c r="N99" s="569">
        <v>232727</v>
      </c>
      <c r="O99" s="569">
        <v>23273</v>
      </c>
      <c r="P99" s="568">
        <v>0</v>
      </c>
      <c r="Q99" s="617">
        <f t="shared" si="357"/>
        <v>256000</v>
      </c>
      <c r="R99" s="618">
        <f t="shared" si="340"/>
        <v>1</v>
      </c>
      <c r="S99" s="523">
        <f t="shared" si="358"/>
        <v>256000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359"/>
        <v>0</v>
      </c>
      <c r="Y99" s="526">
        <f t="shared" si="360"/>
        <v>0</v>
      </c>
      <c r="Z99" s="568">
        <f t="shared" si="361"/>
        <v>0</v>
      </c>
      <c r="AA99" s="527"/>
      <c r="AB99" s="527"/>
      <c r="AC99" s="528"/>
      <c r="AD99" s="528"/>
      <c r="AE99" s="528"/>
      <c r="AF99" s="619">
        <f t="shared" si="362"/>
        <v>0</v>
      </c>
      <c r="AG99" s="527"/>
      <c r="AH99" s="643">
        <f t="shared" si="363"/>
        <v>0</v>
      </c>
      <c r="AI99" s="644"/>
    </row>
    <row r="100" spans="1:35">
      <c r="A100" s="194"/>
      <c r="B100" s="519">
        <v>6</v>
      </c>
      <c r="C100" s="587">
        <v>24</v>
      </c>
      <c r="D100" s="720" t="s">
        <v>1349</v>
      </c>
      <c r="E100" s="521">
        <v>36</v>
      </c>
      <c r="F100" s="770" t="s">
        <v>1368</v>
      </c>
      <c r="G100" s="638">
        <f t="shared" si="353"/>
        <v>1200</v>
      </c>
      <c r="H100" s="764">
        <v>43200</v>
      </c>
      <c r="I100" s="757">
        <v>4</v>
      </c>
      <c r="J100" s="592">
        <f t="shared" si="354"/>
        <v>172800</v>
      </c>
      <c r="K100" s="567">
        <v>0</v>
      </c>
      <c r="L100" s="568">
        <f t="shared" si="355"/>
        <v>0</v>
      </c>
      <c r="M100" s="568">
        <f t="shared" si="356"/>
        <v>172800</v>
      </c>
      <c r="N100" s="569">
        <v>157091</v>
      </c>
      <c r="O100" s="569">
        <v>15709</v>
      </c>
      <c r="P100" s="568">
        <v>0</v>
      </c>
      <c r="Q100" s="617">
        <f t="shared" si="357"/>
        <v>172800</v>
      </c>
      <c r="R100" s="618">
        <f t="shared" si="340"/>
        <v>1</v>
      </c>
      <c r="S100" s="523">
        <f t="shared" si="358"/>
        <v>172800</v>
      </c>
      <c r="T100" s="524" t="s">
        <v>98</v>
      </c>
      <c r="U100" s="563">
        <v>0</v>
      </c>
      <c r="V100" s="525" t="s">
        <v>90</v>
      </c>
      <c r="W100" s="522" t="s">
        <v>89</v>
      </c>
      <c r="X100" s="526">
        <f t="shared" si="359"/>
        <v>0</v>
      </c>
      <c r="Y100" s="526">
        <f t="shared" si="360"/>
        <v>0</v>
      </c>
      <c r="Z100" s="568">
        <f t="shared" si="361"/>
        <v>0</v>
      </c>
      <c r="AA100" s="527"/>
      <c r="AB100" s="527"/>
      <c r="AC100" s="528"/>
      <c r="AD100" s="528"/>
      <c r="AE100" s="528"/>
      <c r="AF100" s="619">
        <f t="shared" si="362"/>
        <v>0</v>
      </c>
      <c r="AG100" s="527"/>
      <c r="AH100" s="643">
        <f t="shared" si="363"/>
        <v>0</v>
      </c>
      <c r="AI100" s="644"/>
    </row>
    <row r="101" spans="1:35">
      <c r="A101" s="194"/>
      <c r="B101" s="519">
        <v>6</v>
      </c>
      <c r="C101" s="587">
        <v>24</v>
      </c>
      <c r="D101" s="725" t="s">
        <v>1350</v>
      </c>
      <c r="E101" s="521">
        <v>1</v>
      </c>
      <c r="F101" s="770" t="s">
        <v>1368</v>
      </c>
      <c r="G101" s="638">
        <f t="shared" si="353"/>
        <v>28000</v>
      </c>
      <c r="H101" s="525">
        <v>28000</v>
      </c>
      <c r="I101" s="575">
        <v>80</v>
      </c>
      <c r="J101" s="592">
        <f t="shared" si="354"/>
        <v>2240000</v>
      </c>
      <c r="K101" s="567">
        <v>0</v>
      </c>
      <c r="L101" s="568">
        <f t="shared" si="355"/>
        <v>0</v>
      </c>
      <c r="M101" s="568">
        <f t="shared" si="356"/>
        <v>2240000</v>
      </c>
      <c r="N101" s="569">
        <v>2036364</v>
      </c>
      <c r="O101" s="569">
        <v>203636</v>
      </c>
      <c r="P101" s="568">
        <v>0</v>
      </c>
      <c r="Q101" s="617">
        <f t="shared" si="357"/>
        <v>2240000</v>
      </c>
      <c r="R101" s="618">
        <f t="shared" si="340"/>
        <v>1</v>
      </c>
      <c r="S101" s="523">
        <f t="shared" si="358"/>
        <v>2240000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359"/>
        <v>0</v>
      </c>
      <c r="Y101" s="526">
        <f t="shared" si="360"/>
        <v>0</v>
      </c>
      <c r="Z101" s="568">
        <f t="shared" si="361"/>
        <v>0</v>
      </c>
      <c r="AA101" s="723"/>
      <c r="AB101" s="723"/>
      <c r="AC101" s="723"/>
      <c r="AD101" s="723"/>
      <c r="AE101" s="723"/>
      <c r="AF101" s="619">
        <f t="shared" si="362"/>
        <v>0</v>
      </c>
      <c r="AG101" s="723"/>
      <c r="AH101" s="643">
        <f t="shared" si="363"/>
        <v>0</v>
      </c>
      <c r="AI101" s="644"/>
    </row>
    <row r="102" spans="1:35">
      <c r="A102" s="194"/>
      <c r="B102" s="519">
        <v>6</v>
      </c>
      <c r="C102" s="587">
        <v>24</v>
      </c>
      <c r="D102" s="718" t="s">
        <v>1351</v>
      </c>
      <c r="E102" s="521">
        <v>1</v>
      </c>
      <c r="F102" s="770" t="s">
        <v>1368</v>
      </c>
      <c r="G102" s="638">
        <f t="shared" si="353"/>
        <v>24000</v>
      </c>
      <c r="H102" s="764">
        <v>24000</v>
      </c>
      <c r="I102" s="757">
        <v>70</v>
      </c>
      <c r="J102" s="592">
        <f t="shared" si="354"/>
        <v>1680000</v>
      </c>
      <c r="K102" s="567">
        <v>0</v>
      </c>
      <c r="L102" s="568">
        <f t="shared" si="355"/>
        <v>0</v>
      </c>
      <c r="M102" s="568">
        <f t="shared" si="356"/>
        <v>1680000</v>
      </c>
      <c r="N102" s="569">
        <v>1527273</v>
      </c>
      <c r="O102" s="569">
        <v>152727</v>
      </c>
      <c r="P102" s="568">
        <v>0</v>
      </c>
      <c r="Q102" s="617">
        <f t="shared" si="357"/>
        <v>1680000</v>
      </c>
      <c r="R102" s="618">
        <f t="shared" si="340"/>
        <v>1</v>
      </c>
      <c r="S102" s="523">
        <f t="shared" si="358"/>
        <v>1680000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359"/>
        <v>0</v>
      </c>
      <c r="Y102" s="526">
        <f t="shared" si="360"/>
        <v>0</v>
      </c>
      <c r="Z102" s="568">
        <f t="shared" si="361"/>
        <v>0</v>
      </c>
      <c r="AA102" s="527"/>
      <c r="AB102" s="527"/>
      <c r="AC102" s="528"/>
      <c r="AD102" s="528"/>
      <c r="AE102" s="528"/>
      <c r="AF102" s="619">
        <f t="shared" si="362"/>
        <v>0</v>
      </c>
      <c r="AG102" s="527"/>
      <c r="AH102" s="643">
        <f t="shared" si="363"/>
        <v>0</v>
      </c>
      <c r="AI102" s="644"/>
    </row>
    <row r="103" spans="1:35">
      <c r="A103" s="194"/>
      <c r="B103" s="519">
        <v>6</v>
      </c>
      <c r="C103" s="587">
        <v>24</v>
      </c>
      <c r="D103" s="718" t="s">
        <v>987</v>
      </c>
      <c r="E103" s="521">
        <v>1</v>
      </c>
      <c r="F103" s="770" t="s">
        <v>1368</v>
      </c>
      <c r="G103" s="638">
        <f t="shared" ref="G103:G105" si="364">H103/E103</f>
        <v>20200</v>
      </c>
      <c r="H103" s="525">
        <v>20200</v>
      </c>
      <c r="I103" s="575">
        <v>42</v>
      </c>
      <c r="J103" s="592">
        <f t="shared" ref="J103:J105" si="365">H103*I103</f>
        <v>848400</v>
      </c>
      <c r="K103" s="567">
        <v>0</v>
      </c>
      <c r="L103" s="568">
        <f t="shared" ref="L103:L105" si="366">J103-M103</f>
        <v>0</v>
      </c>
      <c r="M103" s="568">
        <f t="shared" ref="M103:M105" si="367">N103+O103-P103</f>
        <v>848400</v>
      </c>
      <c r="N103" s="569">
        <v>771273</v>
      </c>
      <c r="O103" s="569">
        <v>77127</v>
      </c>
      <c r="P103" s="568">
        <v>0</v>
      </c>
      <c r="Q103" s="617">
        <f t="shared" ref="Q103:Q105" si="368">J103-AG103</f>
        <v>848400</v>
      </c>
      <c r="R103" s="618">
        <f t="shared" si="340"/>
        <v>1</v>
      </c>
      <c r="S103" s="523">
        <f t="shared" ref="S103:S105" si="369">Q103-U103</f>
        <v>848400</v>
      </c>
      <c r="T103" s="524" t="s">
        <v>839</v>
      </c>
      <c r="U103" s="563">
        <v>0</v>
      </c>
      <c r="V103" s="525" t="s">
        <v>90</v>
      </c>
      <c r="W103" s="522" t="s">
        <v>89</v>
      </c>
      <c r="X103" s="526">
        <f t="shared" ref="X103:X105" si="370">Y103/E103</f>
        <v>0</v>
      </c>
      <c r="Y103" s="526">
        <f t="shared" ref="Y103:Y105" si="371">(AA103+AB103-AC103-AD103-AE103)/I103</f>
        <v>0</v>
      </c>
      <c r="Z103" s="568">
        <f t="shared" ref="Z103:Z105" si="372">AH103-Y103</f>
        <v>0</v>
      </c>
      <c r="AA103" s="527"/>
      <c r="AB103" s="527"/>
      <c r="AC103" s="528"/>
      <c r="AD103" s="528"/>
      <c r="AE103" s="528"/>
      <c r="AF103" s="619">
        <f t="shared" ref="AF103:AF105" si="373">AE103*$AF$4</f>
        <v>0</v>
      </c>
      <c r="AG103" s="527"/>
      <c r="AH103" s="643">
        <f t="shared" ref="AH103:AH105" si="374">AG103/I103</f>
        <v>0</v>
      </c>
      <c r="AI103" s="644"/>
    </row>
    <row r="104" spans="1:35">
      <c r="A104" s="194"/>
      <c r="B104" s="519">
        <v>6</v>
      </c>
      <c r="C104" s="587">
        <v>24</v>
      </c>
      <c r="D104" s="718" t="s">
        <v>985</v>
      </c>
      <c r="E104" s="521">
        <v>10</v>
      </c>
      <c r="F104" s="770" t="s">
        <v>1368</v>
      </c>
      <c r="G104" s="638">
        <f t="shared" si="364"/>
        <v>7800</v>
      </c>
      <c r="H104" s="525">
        <v>78000</v>
      </c>
      <c r="I104" s="575">
        <v>5</v>
      </c>
      <c r="J104" s="592">
        <f t="shared" si="365"/>
        <v>390000</v>
      </c>
      <c r="K104" s="567">
        <v>0</v>
      </c>
      <c r="L104" s="568">
        <f t="shared" si="366"/>
        <v>0</v>
      </c>
      <c r="M104" s="568">
        <f t="shared" si="367"/>
        <v>390000</v>
      </c>
      <c r="N104" s="569">
        <v>354545</v>
      </c>
      <c r="O104" s="569">
        <v>35455</v>
      </c>
      <c r="P104" s="568">
        <v>0</v>
      </c>
      <c r="Q104" s="617">
        <f t="shared" si="368"/>
        <v>390000</v>
      </c>
      <c r="R104" s="618">
        <f t="shared" si="340"/>
        <v>1</v>
      </c>
      <c r="S104" s="523">
        <f t="shared" si="369"/>
        <v>390000</v>
      </c>
      <c r="T104" s="524" t="s">
        <v>839</v>
      </c>
      <c r="U104" s="563">
        <v>0</v>
      </c>
      <c r="V104" s="525" t="s">
        <v>90</v>
      </c>
      <c r="W104" s="522" t="s">
        <v>89</v>
      </c>
      <c r="X104" s="526">
        <f t="shared" si="370"/>
        <v>0</v>
      </c>
      <c r="Y104" s="526">
        <f t="shared" si="371"/>
        <v>0</v>
      </c>
      <c r="Z104" s="568">
        <f t="shared" si="372"/>
        <v>0</v>
      </c>
      <c r="AA104" s="527"/>
      <c r="AB104" s="527"/>
      <c r="AC104" s="528"/>
      <c r="AD104" s="528"/>
      <c r="AE104" s="528"/>
      <c r="AF104" s="619">
        <f t="shared" si="373"/>
        <v>0</v>
      </c>
      <c r="AG104" s="527"/>
      <c r="AH104" s="643">
        <f t="shared" si="374"/>
        <v>0</v>
      </c>
      <c r="AI104" s="644"/>
    </row>
    <row r="105" spans="1:35">
      <c r="A105" s="194"/>
      <c r="B105" s="519">
        <v>6</v>
      </c>
      <c r="C105" s="587">
        <v>24</v>
      </c>
      <c r="D105" s="719" t="s">
        <v>989</v>
      </c>
      <c r="E105" s="521">
        <v>2</v>
      </c>
      <c r="F105" s="770" t="s">
        <v>1368</v>
      </c>
      <c r="G105" s="638">
        <f t="shared" si="364"/>
        <v>6100</v>
      </c>
      <c r="H105" s="525">
        <v>12200</v>
      </c>
      <c r="I105" s="575">
        <v>21</v>
      </c>
      <c r="J105" s="592">
        <f t="shared" si="365"/>
        <v>256200</v>
      </c>
      <c r="K105" s="567">
        <v>0</v>
      </c>
      <c r="L105" s="568">
        <f t="shared" si="366"/>
        <v>0</v>
      </c>
      <c r="M105" s="568">
        <f t="shared" si="367"/>
        <v>256200</v>
      </c>
      <c r="N105" s="569">
        <v>232909</v>
      </c>
      <c r="O105" s="569">
        <v>23291</v>
      </c>
      <c r="P105" s="568">
        <v>0</v>
      </c>
      <c r="Q105" s="617">
        <f t="shared" si="368"/>
        <v>256200</v>
      </c>
      <c r="R105" s="618">
        <f t="shared" si="340"/>
        <v>1</v>
      </c>
      <c r="S105" s="523">
        <f t="shared" si="369"/>
        <v>256200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370"/>
        <v>0</v>
      </c>
      <c r="Y105" s="526">
        <f t="shared" si="371"/>
        <v>0</v>
      </c>
      <c r="Z105" s="568">
        <f t="shared" si="372"/>
        <v>0</v>
      </c>
      <c r="AA105" s="527"/>
      <c r="AB105" s="527"/>
      <c r="AC105" s="528"/>
      <c r="AD105" s="528"/>
      <c r="AE105" s="528"/>
      <c r="AF105" s="619">
        <f t="shared" si="373"/>
        <v>0</v>
      </c>
      <c r="AG105" s="527"/>
      <c r="AH105" s="643">
        <f t="shared" si="374"/>
        <v>0</v>
      </c>
      <c r="AI105" s="644"/>
    </row>
    <row r="106" spans="1:35">
      <c r="A106" s="194"/>
      <c r="B106" s="519">
        <v>6</v>
      </c>
      <c r="C106" s="587">
        <v>24</v>
      </c>
      <c r="D106" s="718" t="s">
        <v>1251</v>
      </c>
      <c r="E106" s="521">
        <v>40</v>
      </c>
      <c r="F106" s="584" t="s">
        <v>1365</v>
      </c>
      <c r="G106" s="638">
        <f t="shared" si="353"/>
        <v>517.5</v>
      </c>
      <c r="H106" s="525">
        <v>20700</v>
      </c>
      <c r="I106" s="575">
        <v>770</v>
      </c>
      <c r="J106" s="592">
        <f t="shared" si="354"/>
        <v>15939000</v>
      </c>
      <c r="K106" s="567">
        <v>0</v>
      </c>
      <c r="L106" s="568">
        <f t="shared" si="355"/>
        <v>0</v>
      </c>
      <c r="M106" s="568">
        <f t="shared" si="356"/>
        <v>15939000</v>
      </c>
      <c r="N106" s="569">
        <v>14490000</v>
      </c>
      <c r="O106" s="569">
        <v>1449000</v>
      </c>
      <c r="P106" s="568">
        <v>0</v>
      </c>
      <c r="Q106" s="617">
        <f t="shared" si="357"/>
        <v>1353548</v>
      </c>
      <c r="R106" s="618">
        <f t="shared" si="340"/>
        <v>8.4920509442248576E-2</v>
      </c>
      <c r="S106" s="523">
        <f t="shared" si="358"/>
        <v>1353548</v>
      </c>
      <c r="T106" s="524" t="s">
        <v>839</v>
      </c>
      <c r="U106" s="563">
        <v>0</v>
      </c>
      <c r="V106" s="525" t="s">
        <v>90</v>
      </c>
      <c r="W106" s="522" t="s">
        <v>89</v>
      </c>
      <c r="X106" s="526">
        <f t="shared" si="359"/>
        <v>473.55363636363637</v>
      </c>
      <c r="Y106" s="526">
        <f t="shared" si="360"/>
        <v>18942.145454545454</v>
      </c>
      <c r="Z106" s="568">
        <f t="shared" si="361"/>
        <v>0</v>
      </c>
      <c r="AA106" s="527">
        <v>14420000</v>
      </c>
      <c r="AB106" s="527">
        <v>1442000</v>
      </c>
      <c r="AC106" s="528">
        <v>778680.00000000012</v>
      </c>
      <c r="AD106" s="528">
        <v>77868.000000000015</v>
      </c>
      <c r="AE106" s="528">
        <v>420000</v>
      </c>
      <c r="AF106" s="619">
        <f t="shared" si="362"/>
        <v>84000</v>
      </c>
      <c r="AG106" s="527">
        <v>14585452</v>
      </c>
      <c r="AH106" s="643">
        <f t="shared" si="363"/>
        <v>18942.145454545454</v>
      </c>
      <c r="AI106" s="644" t="s">
        <v>1383</v>
      </c>
    </row>
    <row r="107" spans="1:35">
      <c r="A107" s="194"/>
      <c r="B107" s="519">
        <v>6</v>
      </c>
      <c r="C107" s="587">
        <v>24</v>
      </c>
      <c r="D107" s="718" t="s">
        <v>1339</v>
      </c>
      <c r="E107" s="521">
        <v>24</v>
      </c>
      <c r="F107" s="584" t="s">
        <v>1365</v>
      </c>
      <c r="G107" s="638">
        <f t="shared" si="353"/>
        <v>670</v>
      </c>
      <c r="H107" s="525">
        <v>16080</v>
      </c>
      <c r="I107" s="575">
        <v>1100</v>
      </c>
      <c r="J107" s="592">
        <f t="shared" si="354"/>
        <v>17688000</v>
      </c>
      <c r="K107" s="567">
        <v>0</v>
      </c>
      <c r="L107" s="568">
        <f t="shared" si="355"/>
        <v>0</v>
      </c>
      <c r="M107" s="568">
        <f t="shared" si="356"/>
        <v>17688000</v>
      </c>
      <c r="N107" s="569">
        <v>16080000</v>
      </c>
      <c r="O107" s="569">
        <v>1608000</v>
      </c>
      <c r="P107" s="568">
        <v>0</v>
      </c>
      <c r="Q107" s="617">
        <f t="shared" si="357"/>
        <v>2223393.5999999996</v>
      </c>
      <c r="R107" s="618">
        <f t="shared" si="340"/>
        <v>0.12570067842605154</v>
      </c>
      <c r="S107" s="523">
        <f t="shared" si="358"/>
        <v>2223393.5999999996</v>
      </c>
      <c r="T107" s="524" t="s">
        <v>839</v>
      </c>
      <c r="U107" s="563">
        <v>0</v>
      </c>
      <c r="V107" s="525" t="s">
        <v>90</v>
      </c>
      <c r="W107" s="522" t="s">
        <v>89</v>
      </c>
      <c r="X107" s="526">
        <f t="shared" si="359"/>
        <v>585.7805454545454</v>
      </c>
      <c r="Y107" s="526">
        <f t="shared" si="360"/>
        <v>14058.733090909091</v>
      </c>
      <c r="Z107" s="568">
        <f t="shared" si="361"/>
        <v>0</v>
      </c>
      <c r="AA107" s="527">
        <v>15144000</v>
      </c>
      <c r="AB107" s="527">
        <v>1514400</v>
      </c>
      <c r="AC107" s="528">
        <v>817776.00000000012</v>
      </c>
      <c r="AD107" s="528">
        <v>81777.60000000002</v>
      </c>
      <c r="AE107" s="528">
        <v>294240</v>
      </c>
      <c r="AF107" s="619">
        <f t="shared" si="362"/>
        <v>58848</v>
      </c>
      <c r="AG107" s="527">
        <v>15464606.4</v>
      </c>
      <c r="AH107" s="643">
        <f t="shared" si="363"/>
        <v>14058.733090909091</v>
      </c>
      <c r="AI107" s="644" t="s">
        <v>1380</v>
      </c>
    </row>
    <row r="108" spans="1:35">
      <c r="A108" s="194"/>
      <c r="B108" s="519">
        <v>6</v>
      </c>
      <c r="C108" s="587">
        <v>24</v>
      </c>
      <c r="D108" s="719" t="s">
        <v>1339</v>
      </c>
      <c r="E108" s="521">
        <v>24</v>
      </c>
      <c r="F108" s="584" t="s">
        <v>1365</v>
      </c>
      <c r="G108" s="638">
        <f t="shared" si="353"/>
        <v>670</v>
      </c>
      <c r="H108" s="525">
        <v>16080</v>
      </c>
      <c r="I108" s="575">
        <v>1100</v>
      </c>
      <c r="J108" s="592">
        <f t="shared" si="354"/>
        <v>17688000</v>
      </c>
      <c r="K108" s="567">
        <v>0</v>
      </c>
      <c r="L108" s="568">
        <f t="shared" si="355"/>
        <v>0</v>
      </c>
      <c r="M108" s="568">
        <f t="shared" si="356"/>
        <v>17688000</v>
      </c>
      <c r="N108" s="569">
        <v>16080000</v>
      </c>
      <c r="O108" s="569">
        <v>1608000</v>
      </c>
      <c r="P108" s="568">
        <v>0</v>
      </c>
      <c r="Q108" s="617">
        <f t="shared" si="357"/>
        <v>2223393.5999999996</v>
      </c>
      <c r="R108" s="618">
        <f t="shared" si="340"/>
        <v>0.12570067842605154</v>
      </c>
      <c r="S108" s="523">
        <f t="shared" si="358"/>
        <v>2223393.5999999996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359"/>
        <v>585.7805454545454</v>
      </c>
      <c r="Y108" s="526">
        <f t="shared" si="360"/>
        <v>14058.733090909091</v>
      </c>
      <c r="Z108" s="568">
        <f t="shared" si="361"/>
        <v>0</v>
      </c>
      <c r="AA108" s="527">
        <v>15144000</v>
      </c>
      <c r="AB108" s="527">
        <v>1514400</v>
      </c>
      <c r="AC108" s="528">
        <v>817776.00000000012</v>
      </c>
      <c r="AD108" s="528">
        <v>81777.60000000002</v>
      </c>
      <c r="AE108" s="528">
        <v>294240</v>
      </c>
      <c r="AF108" s="619">
        <f t="shared" si="362"/>
        <v>58848</v>
      </c>
      <c r="AG108" s="527">
        <v>15464606.4</v>
      </c>
      <c r="AH108" s="643">
        <f t="shared" si="363"/>
        <v>14058.733090909091</v>
      </c>
      <c r="AI108" s="644" t="s">
        <v>1382</v>
      </c>
    </row>
    <row r="109" spans="1:35">
      <c r="A109" s="194"/>
      <c r="B109" s="519">
        <v>6</v>
      </c>
      <c r="C109" s="587">
        <v>24</v>
      </c>
      <c r="D109" s="719" t="s">
        <v>1089</v>
      </c>
      <c r="E109" s="521">
        <v>24</v>
      </c>
      <c r="F109" s="584" t="s">
        <v>1365</v>
      </c>
      <c r="G109" s="638">
        <f t="shared" si="353"/>
        <v>550</v>
      </c>
      <c r="H109" s="525">
        <v>13200</v>
      </c>
      <c r="I109" s="575">
        <v>1008</v>
      </c>
      <c r="J109" s="592">
        <f t="shared" si="354"/>
        <v>13305600</v>
      </c>
      <c r="K109" s="567">
        <v>0</v>
      </c>
      <c r="L109" s="568">
        <f t="shared" si="355"/>
        <v>0</v>
      </c>
      <c r="M109" s="568">
        <f t="shared" si="356"/>
        <v>13305600</v>
      </c>
      <c r="N109" s="569">
        <v>12096000</v>
      </c>
      <c r="O109" s="569">
        <v>1209600</v>
      </c>
      <c r="P109" s="568">
        <v>0</v>
      </c>
      <c r="Q109" s="617">
        <f t="shared" si="357"/>
        <v>2225664.0000000037</v>
      </c>
      <c r="R109" s="618">
        <f t="shared" si="340"/>
        <v>0.16727272727272754</v>
      </c>
      <c r="S109" s="523">
        <f t="shared" si="358"/>
        <v>2225664.0000000037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359"/>
        <v>457.99999999999983</v>
      </c>
      <c r="Y109" s="526">
        <f t="shared" si="360"/>
        <v>10991.999999999996</v>
      </c>
      <c r="Z109" s="568">
        <f t="shared" si="361"/>
        <v>0</v>
      </c>
      <c r="AA109" s="527">
        <v>12354760.93090909</v>
      </c>
      <c r="AB109" s="527">
        <v>1235476.0930909091</v>
      </c>
      <c r="AC109" s="528">
        <v>1226111.04</v>
      </c>
      <c r="AD109" s="528">
        <v>122611.10400000001</v>
      </c>
      <c r="AE109" s="528">
        <v>1161578.8800000001</v>
      </c>
      <c r="AF109" s="619">
        <f t="shared" si="362"/>
        <v>232315.77600000004</v>
      </c>
      <c r="AG109" s="527">
        <v>11079935.999999996</v>
      </c>
      <c r="AH109" s="643">
        <f t="shared" si="363"/>
        <v>10991.999999999996</v>
      </c>
      <c r="AI109" s="644" t="s">
        <v>1382</v>
      </c>
    </row>
    <row r="110" spans="1:35">
      <c r="A110" s="194"/>
      <c r="B110" s="519">
        <v>6</v>
      </c>
      <c r="C110" s="587">
        <v>24</v>
      </c>
      <c r="D110" s="720" t="s">
        <v>1089</v>
      </c>
      <c r="E110" s="521">
        <v>24</v>
      </c>
      <c r="F110" s="584" t="s">
        <v>1369</v>
      </c>
      <c r="G110" s="638">
        <f t="shared" si="353"/>
        <v>550</v>
      </c>
      <c r="H110" s="525">
        <v>13200</v>
      </c>
      <c r="I110" s="575">
        <v>1008</v>
      </c>
      <c r="J110" s="592">
        <f t="shared" si="354"/>
        <v>13305600</v>
      </c>
      <c r="K110" s="567">
        <v>0</v>
      </c>
      <c r="L110" s="568">
        <f t="shared" si="355"/>
        <v>0</v>
      </c>
      <c r="M110" s="568">
        <f t="shared" si="356"/>
        <v>13305600</v>
      </c>
      <c r="N110" s="569">
        <v>12096000</v>
      </c>
      <c r="O110" s="569">
        <v>1209600</v>
      </c>
      <c r="P110" s="568">
        <v>0</v>
      </c>
      <c r="Q110" s="617">
        <f t="shared" si="357"/>
        <v>2225664.0000000037</v>
      </c>
      <c r="R110" s="618">
        <f t="shared" si="340"/>
        <v>0.16727272727272754</v>
      </c>
      <c r="S110" s="523">
        <f t="shared" si="358"/>
        <v>2225664.0000000037</v>
      </c>
      <c r="T110" s="524" t="s">
        <v>98</v>
      </c>
      <c r="U110" s="563">
        <v>0</v>
      </c>
      <c r="V110" s="525" t="s">
        <v>90</v>
      </c>
      <c r="W110" s="522" t="s">
        <v>89</v>
      </c>
      <c r="X110" s="526">
        <f t="shared" si="359"/>
        <v>457.99999999999983</v>
      </c>
      <c r="Y110" s="526">
        <f t="shared" si="360"/>
        <v>10991.999999999996</v>
      </c>
      <c r="Z110" s="568">
        <f t="shared" si="361"/>
        <v>0</v>
      </c>
      <c r="AA110" s="527">
        <v>12354760.93090909</v>
      </c>
      <c r="AB110" s="527">
        <v>1235476.0930909091</v>
      </c>
      <c r="AC110" s="528">
        <v>1226111.04</v>
      </c>
      <c r="AD110" s="528">
        <v>122611.10400000001</v>
      </c>
      <c r="AE110" s="528">
        <v>1161578.8800000001</v>
      </c>
      <c r="AF110" s="619">
        <v>232315.77600000004</v>
      </c>
      <c r="AG110" s="527">
        <v>11079935.999999996</v>
      </c>
      <c r="AH110" s="643">
        <f t="shared" si="363"/>
        <v>10991.999999999996</v>
      </c>
      <c r="AI110" s="644" t="s">
        <v>1380</v>
      </c>
    </row>
    <row r="111" spans="1:35">
      <c r="A111" s="194"/>
      <c r="B111" s="519">
        <v>6</v>
      </c>
      <c r="C111" s="587">
        <v>24</v>
      </c>
      <c r="D111" s="720" t="s">
        <v>1251</v>
      </c>
      <c r="E111" s="521">
        <v>40</v>
      </c>
      <c r="F111" s="584" t="s">
        <v>1370</v>
      </c>
      <c r="G111" s="638">
        <f t="shared" si="353"/>
        <v>517.5</v>
      </c>
      <c r="H111" s="525">
        <v>20700</v>
      </c>
      <c r="I111" s="575">
        <v>770</v>
      </c>
      <c r="J111" s="592">
        <f t="shared" si="354"/>
        <v>15939000</v>
      </c>
      <c r="K111" s="567">
        <v>0</v>
      </c>
      <c r="L111" s="568">
        <f t="shared" si="355"/>
        <v>0</v>
      </c>
      <c r="M111" s="568">
        <f t="shared" si="356"/>
        <v>15939000</v>
      </c>
      <c r="N111" s="569">
        <v>14490000</v>
      </c>
      <c r="O111" s="569">
        <v>1449000</v>
      </c>
      <c r="P111" s="568">
        <v>0</v>
      </c>
      <c r="Q111" s="617">
        <f t="shared" si="357"/>
        <v>1353548</v>
      </c>
      <c r="R111" s="618">
        <f t="shared" si="340"/>
        <v>8.4920509442248576E-2</v>
      </c>
      <c r="S111" s="523">
        <f t="shared" si="358"/>
        <v>1353548</v>
      </c>
      <c r="T111" s="524" t="s">
        <v>98</v>
      </c>
      <c r="U111" s="563">
        <v>0</v>
      </c>
      <c r="V111" s="525" t="s">
        <v>90</v>
      </c>
      <c r="W111" s="522" t="s">
        <v>89</v>
      </c>
      <c r="X111" s="526">
        <f t="shared" si="359"/>
        <v>473.55363636363637</v>
      </c>
      <c r="Y111" s="526">
        <f t="shared" si="360"/>
        <v>18942.145454545454</v>
      </c>
      <c r="Z111" s="568">
        <f t="shared" si="361"/>
        <v>0</v>
      </c>
      <c r="AA111" s="527">
        <v>14420000</v>
      </c>
      <c r="AB111" s="527">
        <v>1442000</v>
      </c>
      <c r="AC111" s="528">
        <v>778680.00000000012</v>
      </c>
      <c r="AD111" s="528">
        <v>77868.000000000015</v>
      </c>
      <c r="AE111" s="528">
        <v>420000</v>
      </c>
      <c r="AF111" s="619">
        <f t="shared" si="362"/>
        <v>84000</v>
      </c>
      <c r="AG111" s="527">
        <v>14585452</v>
      </c>
      <c r="AH111" s="643">
        <f t="shared" si="363"/>
        <v>18942.145454545454</v>
      </c>
      <c r="AI111" s="644" t="s">
        <v>1380</v>
      </c>
    </row>
    <row r="112" spans="1:35">
      <c r="A112" s="194"/>
      <c r="B112" s="519">
        <v>6</v>
      </c>
      <c r="C112" s="587">
        <v>24</v>
      </c>
      <c r="D112" s="720" t="s">
        <v>1251</v>
      </c>
      <c r="E112" s="521">
        <v>40</v>
      </c>
      <c r="F112" s="584" t="s">
        <v>1370</v>
      </c>
      <c r="G112" s="638">
        <f t="shared" si="353"/>
        <v>517.5</v>
      </c>
      <c r="H112" s="764">
        <v>20700</v>
      </c>
      <c r="I112" s="757">
        <v>770</v>
      </c>
      <c r="J112" s="592">
        <f t="shared" si="354"/>
        <v>15939000</v>
      </c>
      <c r="K112" s="567">
        <v>0</v>
      </c>
      <c r="L112" s="568">
        <f t="shared" si="355"/>
        <v>0</v>
      </c>
      <c r="M112" s="568">
        <f t="shared" si="356"/>
        <v>15939000</v>
      </c>
      <c r="N112" s="569">
        <v>14490000</v>
      </c>
      <c r="O112" s="569">
        <v>1449000</v>
      </c>
      <c r="P112" s="568">
        <v>0</v>
      </c>
      <c r="Q112" s="617">
        <f t="shared" si="357"/>
        <v>1353548</v>
      </c>
      <c r="R112" s="618">
        <f t="shared" si="340"/>
        <v>8.4920509442248576E-2</v>
      </c>
      <c r="S112" s="523">
        <f t="shared" si="358"/>
        <v>1353548</v>
      </c>
      <c r="T112" s="524" t="s">
        <v>98</v>
      </c>
      <c r="U112" s="563">
        <v>0</v>
      </c>
      <c r="V112" s="525" t="s">
        <v>90</v>
      </c>
      <c r="W112" s="522" t="s">
        <v>89</v>
      </c>
      <c r="X112" s="526">
        <f t="shared" si="359"/>
        <v>473.55363636363637</v>
      </c>
      <c r="Y112" s="526">
        <f t="shared" si="360"/>
        <v>18942.145454545454</v>
      </c>
      <c r="Z112" s="568">
        <f t="shared" si="361"/>
        <v>0</v>
      </c>
      <c r="AA112" s="527">
        <v>14420000</v>
      </c>
      <c r="AB112" s="527">
        <v>1442000</v>
      </c>
      <c r="AC112" s="528">
        <v>778680.00000000012</v>
      </c>
      <c r="AD112" s="528">
        <v>77868.000000000015</v>
      </c>
      <c r="AE112" s="528">
        <v>420000</v>
      </c>
      <c r="AF112" s="619">
        <f t="shared" si="362"/>
        <v>84000</v>
      </c>
      <c r="AG112" s="527">
        <v>14585452</v>
      </c>
      <c r="AH112" s="643">
        <f t="shared" si="363"/>
        <v>18942.145454545454</v>
      </c>
      <c r="AI112" s="644" t="s">
        <v>1380</v>
      </c>
    </row>
    <row r="113" spans="1:36" s="518" customFormat="1">
      <c r="B113" s="519">
        <v>6</v>
      </c>
      <c r="C113" s="750"/>
      <c r="D113" s="745"/>
      <c r="E113" s="745"/>
      <c r="F113" s="746"/>
      <c r="G113" s="751"/>
      <c r="H113" s="751" t="s">
        <v>1272</v>
      </c>
      <c r="I113" s="752">
        <f t="shared" ref="I113:AG113" si="375">SUM(I90:I112)</f>
        <v>10850</v>
      </c>
      <c r="J113" s="531">
        <f t="shared" si="375"/>
        <v>175079560</v>
      </c>
      <c r="K113" s="532">
        <f t="shared" si="375"/>
        <v>0</v>
      </c>
      <c r="L113" s="531">
        <f t="shared" si="375"/>
        <v>0</v>
      </c>
      <c r="M113" s="531">
        <f t="shared" si="375"/>
        <v>175079560</v>
      </c>
      <c r="N113" s="532">
        <f t="shared" si="375"/>
        <v>159163236</v>
      </c>
      <c r="O113" s="532">
        <f t="shared" si="375"/>
        <v>15916324</v>
      </c>
      <c r="P113" s="532">
        <f t="shared" si="375"/>
        <v>0</v>
      </c>
      <c r="Q113" s="589">
        <f t="shared" si="375"/>
        <v>63648667.200000003</v>
      </c>
      <c r="R113" s="790">
        <f t="shared" si="340"/>
        <v>0.36354139340994462</v>
      </c>
      <c r="S113" s="590">
        <f t="shared" si="375"/>
        <v>63648667.200000003</v>
      </c>
      <c r="T113" s="710">
        <f t="shared" si="375"/>
        <v>0</v>
      </c>
      <c r="U113" s="711">
        <f t="shared" si="375"/>
        <v>0</v>
      </c>
      <c r="V113" s="531">
        <f t="shared" si="375"/>
        <v>0</v>
      </c>
      <c r="W113" s="710">
        <f t="shared" si="375"/>
        <v>0</v>
      </c>
      <c r="X113" s="711">
        <f t="shared" si="375"/>
        <v>3981.7756363636367</v>
      </c>
      <c r="Y113" s="711">
        <f t="shared" si="375"/>
        <v>125870.04799999998</v>
      </c>
      <c r="Z113" s="531">
        <f t="shared" si="375"/>
        <v>0</v>
      </c>
      <c r="AA113" s="711">
        <f t="shared" si="375"/>
        <v>112677521.86181819</v>
      </c>
      <c r="AB113" s="711">
        <f t="shared" si="375"/>
        <v>11267752.186181817</v>
      </c>
      <c r="AC113" s="711">
        <f t="shared" si="375"/>
        <v>7202494.080000001</v>
      </c>
      <c r="AD113" s="711">
        <f t="shared" si="375"/>
        <v>720249.40800000005</v>
      </c>
      <c r="AE113" s="711">
        <f t="shared" si="375"/>
        <v>4591637.76</v>
      </c>
      <c r="AF113" s="712">
        <f t="shared" si="375"/>
        <v>918327.55200000014</v>
      </c>
      <c r="AG113" s="711">
        <f t="shared" si="375"/>
        <v>111430892.8</v>
      </c>
      <c r="AH113" s="578"/>
      <c r="AI113" s="615"/>
    </row>
    <row r="114" spans="1:36">
      <c r="A114" s="194"/>
      <c r="B114" s="519">
        <v>6</v>
      </c>
      <c r="C114" s="587">
        <v>25</v>
      </c>
      <c r="D114" s="720" t="s">
        <v>1046</v>
      </c>
      <c r="E114" s="521">
        <v>8</v>
      </c>
      <c r="F114" s="584" t="s">
        <v>1361</v>
      </c>
      <c r="G114" s="638">
        <f t="shared" ref="G114:G115" si="376">H114/E114</f>
        <v>2900</v>
      </c>
      <c r="H114" s="525">
        <v>23200</v>
      </c>
      <c r="I114" s="575">
        <v>768</v>
      </c>
      <c r="J114" s="592">
        <f t="shared" ref="J114:J115" si="377">H114*I114</f>
        <v>17817600</v>
      </c>
      <c r="K114" s="567">
        <v>0</v>
      </c>
      <c r="L114" s="568">
        <f t="shared" ref="L114:L115" si="378">J114-M114</f>
        <v>0</v>
      </c>
      <c r="M114" s="568">
        <f t="shared" ref="M114:M115" si="379">N114+O114-P114</f>
        <v>17817600</v>
      </c>
      <c r="N114" s="569">
        <v>16197818</v>
      </c>
      <c r="O114" s="569">
        <v>1619782</v>
      </c>
      <c r="P114" s="568">
        <v>0</v>
      </c>
      <c r="Q114" s="617">
        <f t="shared" ref="Q114:Q115" si="380">J114-AG114</f>
        <v>17817600</v>
      </c>
      <c r="R114" s="618">
        <f t="shared" si="340"/>
        <v>1</v>
      </c>
      <c r="S114" s="523">
        <f t="shared" ref="S114:S115" si="381">Q114-U114</f>
        <v>17817600</v>
      </c>
      <c r="T114" s="524" t="s">
        <v>98</v>
      </c>
      <c r="U114" s="563">
        <v>0</v>
      </c>
      <c r="V114" s="525" t="s">
        <v>90</v>
      </c>
      <c r="W114" s="522" t="s">
        <v>89</v>
      </c>
      <c r="X114" s="526">
        <f t="shared" ref="X114:X115" si="382">Y114/E114</f>
        <v>0</v>
      </c>
      <c r="Y114" s="526">
        <f t="shared" ref="Y114:Y115" si="383">(AA114+AB114-AC114-AD114-AE114)/I114</f>
        <v>0</v>
      </c>
      <c r="Z114" s="568">
        <f t="shared" ref="Z114:Z115" si="384">AH114-Y114</f>
        <v>0</v>
      </c>
      <c r="AA114" s="527"/>
      <c r="AB114" s="527"/>
      <c r="AC114" s="528"/>
      <c r="AD114" s="528"/>
      <c r="AE114" s="528"/>
      <c r="AF114" s="619">
        <f t="shared" ref="AF114:AF115" si="385">AE114*$AF$4</f>
        <v>0</v>
      </c>
      <c r="AG114" s="527"/>
      <c r="AH114" s="643">
        <f t="shared" ref="AH114:AH115" si="386">AG114/I114</f>
        <v>0</v>
      </c>
      <c r="AI114" s="644"/>
    </row>
    <row r="115" spans="1:36">
      <c r="A115" s="194"/>
      <c r="B115" s="519">
        <v>6</v>
      </c>
      <c r="C115" s="587">
        <v>25</v>
      </c>
      <c r="D115" s="720" t="s">
        <v>1154</v>
      </c>
      <c r="E115" s="521">
        <v>20</v>
      </c>
      <c r="F115" s="584" t="s">
        <v>1361</v>
      </c>
      <c r="G115" s="638">
        <f t="shared" si="376"/>
        <v>1570</v>
      </c>
      <c r="H115" s="764">
        <v>31400</v>
      </c>
      <c r="I115" s="757">
        <v>624</v>
      </c>
      <c r="J115" s="592">
        <f t="shared" si="377"/>
        <v>19593600</v>
      </c>
      <c r="K115" s="567">
        <v>0</v>
      </c>
      <c r="L115" s="568">
        <f t="shared" si="378"/>
        <v>0</v>
      </c>
      <c r="M115" s="568">
        <f t="shared" si="379"/>
        <v>19593600</v>
      </c>
      <c r="N115" s="569">
        <v>17812364</v>
      </c>
      <c r="O115" s="569">
        <v>1781236</v>
      </c>
      <c r="P115" s="568">
        <v>0</v>
      </c>
      <c r="Q115" s="617">
        <f t="shared" si="380"/>
        <v>19593600</v>
      </c>
      <c r="R115" s="618">
        <f t="shared" si="340"/>
        <v>1</v>
      </c>
      <c r="S115" s="523">
        <f t="shared" si="381"/>
        <v>19593600</v>
      </c>
      <c r="T115" s="524" t="s">
        <v>98</v>
      </c>
      <c r="U115" s="563">
        <v>0</v>
      </c>
      <c r="V115" s="525" t="s">
        <v>90</v>
      </c>
      <c r="W115" s="522" t="s">
        <v>89</v>
      </c>
      <c r="X115" s="526">
        <f t="shared" si="382"/>
        <v>0</v>
      </c>
      <c r="Y115" s="526">
        <f t="shared" si="383"/>
        <v>0</v>
      </c>
      <c r="Z115" s="568">
        <f t="shared" si="384"/>
        <v>0</v>
      </c>
      <c r="AA115" s="527"/>
      <c r="AB115" s="527"/>
      <c r="AC115" s="528"/>
      <c r="AD115" s="528"/>
      <c r="AE115" s="528"/>
      <c r="AF115" s="619">
        <f t="shared" si="385"/>
        <v>0</v>
      </c>
      <c r="AG115" s="527"/>
      <c r="AH115" s="643">
        <f t="shared" si="386"/>
        <v>0</v>
      </c>
      <c r="AI115" s="644"/>
    </row>
    <row r="116" spans="1:36" s="518" customFormat="1">
      <c r="B116" s="519">
        <v>6</v>
      </c>
      <c r="C116" s="750"/>
      <c r="D116" s="745"/>
      <c r="E116" s="745"/>
      <c r="F116" s="746"/>
      <c r="G116" s="751"/>
      <c r="H116" s="751" t="s">
        <v>1272</v>
      </c>
      <c r="I116" s="752">
        <f>SUM(I114:I115)</f>
        <v>1392</v>
      </c>
      <c r="J116" s="531">
        <f t="shared" ref="J116:AG116" si="387">SUM(J114:J115)</f>
        <v>37411200</v>
      </c>
      <c r="K116" s="532">
        <f t="shared" si="387"/>
        <v>0</v>
      </c>
      <c r="L116" s="531">
        <f t="shared" si="387"/>
        <v>0</v>
      </c>
      <c r="M116" s="531">
        <f t="shared" si="387"/>
        <v>37411200</v>
      </c>
      <c r="N116" s="532">
        <f t="shared" si="387"/>
        <v>34010182</v>
      </c>
      <c r="O116" s="532">
        <f t="shared" si="387"/>
        <v>3401018</v>
      </c>
      <c r="P116" s="532">
        <f t="shared" si="387"/>
        <v>0</v>
      </c>
      <c r="Q116" s="589">
        <f t="shared" si="387"/>
        <v>37411200</v>
      </c>
      <c r="R116" s="790">
        <f t="shared" ref="R116:R134" si="388">Q116/J116</f>
        <v>1</v>
      </c>
      <c r="S116" s="590">
        <f t="shared" si="387"/>
        <v>37411200</v>
      </c>
      <c r="T116" s="710">
        <f t="shared" si="387"/>
        <v>0</v>
      </c>
      <c r="U116" s="711">
        <f t="shared" si="387"/>
        <v>0</v>
      </c>
      <c r="V116" s="531">
        <f t="shared" si="387"/>
        <v>0</v>
      </c>
      <c r="W116" s="710">
        <f t="shared" si="387"/>
        <v>0</v>
      </c>
      <c r="X116" s="711">
        <f t="shared" si="387"/>
        <v>0</v>
      </c>
      <c r="Y116" s="711">
        <f t="shared" si="387"/>
        <v>0</v>
      </c>
      <c r="Z116" s="531">
        <f t="shared" si="387"/>
        <v>0</v>
      </c>
      <c r="AA116" s="711">
        <f t="shared" si="387"/>
        <v>0</v>
      </c>
      <c r="AB116" s="711">
        <f t="shared" si="387"/>
        <v>0</v>
      </c>
      <c r="AC116" s="711">
        <f t="shared" si="387"/>
        <v>0</v>
      </c>
      <c r="AD116" s="711">
        <f t="shared" si="387"/>
        <v>0</v>
      </c>
      <c r="AE116" s="711">
        <f t="shared" si="387"/>
        <v>0</v>
      </c>
      <c r="AF116" s="712">
        <f t="shared" si="387"/>
        <v>0</v>
      </c>
      <c r="AG116" s="711">
        <f t="shared" si="387"/>
        <v>0</v>
      </c>
      <c r="AH116" s="578"/>
      <c r="AI116" s="615"/>
    </row>
    <row r="117" spans="1:36">
      <c r="A117" s="194"/>
      <c r="B117" s="519">
        <v>6</v>
      </c>
      <c r="C117" s="587">
        <v>28</v>
      </c>
      <c r="D117" s="720" t="s">
        <v>1071</v>
      </c>
      <c r="E117" s="521">
        <v>24</v>
      </c>
      <c r="F117" s="584" t="s">
        <v>1374</v>
      </c>
      <c r="G117" s="638">
        <f t="shared" ref="G117:G123" si="389">H117/E117</f>
        <v>550</v>
      </c>
      <c r="H117" s="764">
        <v>13200</v>
      </c>
      <c r="I117" s="757">
        <v>360</v>
      </c>
      <c r="J117" s="592">
        <f t="shared" ref="J117:J123" si="390">H117*I117</f>
        <v>4752000</v>
      </c>
      <c r="K117" s="567">
        <v>0</v>
      </c>
      <c r="L117" s="568">
        <f t="shared" ref="L117:L123" si="391">J117-M117</f>
        <v>0</v>
      </c>
      <c r="M117" s="568">
        <f t="shared" ref="M117:M123" si="392">N117+O117-P117</f>
        <v>4752000</v>
      </c>
      <c r="N117" s="569">
        <v>4320000</v>
      </c>
      <c r="O117" s="569">
        <v>432000</v>
      </c>
      <c r="P117" s="568">
        <v>0</v>
      </c>
      <c r="Q117" s="617">
        <f t="shared" ref="Q117:Q123" si="393">J117-AG117</f>
        <v>672668.92799999984</v>
      </c>
      <c r="R117" s="618">
        <f t="shared" si="388"/>
        <v>0.14155490909090906</v>
      </c>
      <c r="S117" s="523">
        <f t="shared" ref="S117:S123" si="394">Q117-U117</f>
        <v>672668.92799999984</v>
      </c>
      <c r="T117" s="524" t="s">
        <v>98</v>
      </c>
      <c r="U117" s="563">
        <v>0</v>
      </c>
      <c r="V117" s="525" t="s">
        <v>90</v>
      </c>
      <c r="W117" s="522" t="s">
        <v>89</v>
      </c>
      <c r="X117" s="526">
        <f t="shared" ref="X117:X123" si="395">Y117/E117</f>
        <v>472.14480000000003</v>
      </c>
      <c r="Y117" s="526">
        <f t="shared" ref="Y117:Y123" si="396">(AA117+AB117-AC117-AD117-AE117)/I117</f>
        <v>11331.475200000001</v>
      </c>
      <c r="Z117" s="568">
        <f t="shared" ref="Z117:Z123" si="397">AH117-Y117</f>
        <v>0</v>
      </c>
      <c r="AA117" s="723">
        <v>3957120</v>
      </c>
      <c r="AB117" s="723">
        <v>395712</v>
      </c>
      <c r="AC117" s="723">
        <v>213684.48000000001</v>
      </c>
      <c r="AD117" s="723">
        <v>21368.448000000004</v>
      </c>
      <c r="AE117" s="723">
        <v>38448</v>
      </c>
      <c r="AF117" s="619">
        <f t="shared" ref="AF117:AF123" si="398">AE117*$AF$4</f>
        <v>7689.6</v>
      </c>
      <c r="AG117" s="723">
        <v>4079331.0720000002</v>
      </c>
      <c r="AH117" s="643">
        <f t="shared" ref="AH117:AH123" si="399">AG117/I117</f>
        <v>11331.475200000001</v>
      </c>
      <c r="AI117" s="644" t="s">
        <v>1383</v>
      </c>
    </row>
    <row r="118" spans="1:36">
      <c r="A118" s="194"/>
      <c r="B118" s="519">
        <v>6</v>
      </c>
      <c r="C118" s="587">
        <v>28</v>
      </c>
      <c r="D118" s="718" t="s">
        <v>1072</v>
      </c>
      <c r="E118" s="521">
        <v>24</v>
      </c>
      <c r="F118" s="584" t="s">
        <v>1374</v>
      </c>
      <c r="G118" s="638">
        <f t="shared" si="389"/>
        <v>600</v>
      </c>
      <c r="H118" s="525">
        <v>14400</v>
      </c>
      <c r="I118" s="575">
        <v>100</v>
      </c>
      <c r="J118" s="592">
        <f t="shared" si="390"/>
        <v>1440000</v>
      </c>
      <c r="K118" s="567">
        <v>0</v>
      </c>
      <c r="L118" s="568">
        <f t="shared" si="391"/>
        <v>0</v>
      </c>
      <c r="M118" s="568">
        <f t="shared" si="392"/>
        <v>1440000</v>
      </c>
      <c r="N118" s="569">
        <v>1309091</v>
      </c>
      <c r="O118" s="569">
        <v>130909</v>
      </c>
      <c r="P118" s="568">
        <v>0</v>
      </c>
      <c r="Q118" s="617">
        <f t="shared" si="393"/>
        <v>37151.520000000019</v>
      </c>
      <c r="R118" s="618">
        <f t="shared" si="388"/>
        <v>2.5799666666666679E-2</v>
      </c>
      <c r="S118" s="523">
        <f t="shared" si="394"/>
        <v>37151.520000000019</v>
      </c>
      <c r="T118" s="524" t="s">
        <v>839</v>
      </c>
      <c r="U118" s="563">
        <v>0</v>
      </c>
      <c r="V118" s="525" t="s">
        <v>90</v>
      </c>
      <c r="W118" s="522" t="s">
        <v>89</v>
      </c>
      <c r="X118" s="526">
        <f t="shared" si="395"/>
        <v>584.52020000000005</v>
      </c>
      <c r="Y118" s="526">
        <f t="shared" si="396"/>
        <v>14028.4848</v>
      </c>
      <c r="Z118" s="568">
        <f t="shared" si="397"/>
        <v>0</v>
      </c>
      <c r="AA118" s="723">
        <v>1360800</v>
      </c>
      <c r="AB118" s="723">
        <v>136080</v>
      </c>
      <c r="AC118" s="723">
        <v>73483.200000000012</v>
      </c>
      <c r="AD118" s="723">
        <v>7348.3200000000015</v>
      </c>
      <c r="AE118" s="723">
        <v>13200</v>
      </c>
      <c r="AF118" s="619">
        <f t="shared" si="398"/>
        <v>2640</v>
      </c>
      <c r="AG118" s="723">
        <v>1402848.48</v>
      </c>
      <c r="AH118" s="643">
        <f t="shared" si="399"/>
        <v>14028.4848</v>
      </c>
      <c r="AI118" s="644" t="s">
        <v>1383</v>
      </c>
    </row>
    <row r="119" spans="1:36">
      <c r="A119" s="194"/>
      <c r="B119" s="519">
        <v>6</v>
      </c>
      <c r="C119" s="587">
        <v>28</v>
      </c>
      <c r="D119" s="719" t="s">
        <v>1175</v>
      </c>
      <c r="E119" s="521">
        <v>30</v>
      </c>
      <c r="F119" s="584" t="s">
        <v>1355</v>
      </c>
      <c r="G119" s="638">
        <f t="shared" si="389"/>
        <v>2066.6666666666702</v>
      </c>
      <c r="H119" s="525">
        <v>62000.000000000102</v>
      </c>
      <c r="I119" s="575">
        <v>385</v>
      </c>
      <c r="J119" s="592">
        <f t="shared" si="390"/>
        <v>23870000.000000041</v>
      </c>
      <c r="K119" s="567">
        <v>0</v>
      </c>
      <c r="L119" s="568">
        <f t="shared" si="391"/>
        <v>4.0978193283081055E-8</v>
      </c>
      <c r="M119" s="568">
        <f t="shared" si="392"/>
        <v>23870000</v>
      </c>
      <c r="N119" s="569">
        <v>21700000</v>
      </c>
      <c r="O119" s="569">
        <v>2170000</v>
      </c>
      <c r="P119" s="568">
        <v>0</v>
      </c>
      <c r="Q119" s="617">
        <f t="shared" si="393"/>
        <v>3801639.8000000417</v>
      </c>
      <c r="R119" s="618">
        <f t="shared" si="388"/>
        <v>0.15926434017595456</v>
      </c>
      <c r="S119" s="523">
        <f t="shared" si="394"/>
        <v>3801639.8000000417</v>
      </c>
      <c r="T119" s="524" t="s">
        <v>98</v>
      </c>
      <c r="U119" s="563">
        <v>0</v>
      </c>
      <c r="V119" s="525" t="s">
        <v>90</v>
      </c>
      <c r="W119" s="522" t="s">
        <v>89</v>
      </c>
      <c r="X119" s="526">
        <f t="shared" si="395"/>
        <v>1737.5203636363635</v>
      </c>
      <c r="Y119" s="526">
        <f t="shared" si="396"/>
        <v>52125.610909090909</v>
      </c>
      <c r="Z119" s="568">
        <f t="shared" si="397"/>
        <v>0</v>
      </c>
      <c r="AA119" s="723">
        <v>19467000</v>
      </c>
      <c r="AB119" s="723">
        <v>1946700</v>
      </c>
      <c r="AC119" s="723">
        <v>1051218.0000000002</v>
      </c>
      <c r="AD119" s="723">
        <v>105121.80000000003</v>
      </c>
      <c r="AE119" s="723">
        <v>189000</v>
      </c>
      <c r="AF119" s="619">
        <f t="shared" si="398"/>
        <v>37800</v>
      </c>
      <c r="AG119" s="723">
        <v>20068360.199999999</v>
      </c>
      <c r="AH119" s="643">
        <f t="shared" si="399"/>
        <v>52125.610909090909</v>
      </c>
      <c r="AI119" s="644" t="s">
        <v>1381</v>
      </c>
    </row>
    <row r="120" spans="1:36">
      <c r="A120" s="194"/>
      <c r="B120" s="519">
        <v>6</v>
      </c>
      <c r="C120" s="587">
        <v>28</v>
      </c>
      <c r="D120" s="719" t="s">
        <v>1071</v>
      </c>
      <c r="E120" s="521">
        <v>24</v>
      </c>
      <c r="F120" s="584" t="s">
        <v>1355</v>
      </c>
      <c r="G120" s="638">
        <f t="shared" si="389"/>
        <v>550</v>
      </c>
      <c r="H120" s="525">
        <v>13200</v>
      </c>
      <c r="I120" s="575">
        <v>205</v>
      </c>
      <c r="J120" s="592">
        <f t="shared" si="390"/>
        <v>2706000</v>
      </c>
      <c r="K120" s="567">
        <v>0</v>
      </c>
      <c r="L120" s="568">
        <f t="shared" si="391"/>
        <v>0</v>
      </c>
      <c r="M120" s="568">
        <f t="shared" si="392"/>
        <v>2706000</v>
      </c>
      <c r="N120" s="569">
        <v>2460000</v>
      </c>
      <c r="O120" s="569">
        <v>246000</v>
      </c>
      <c r="P120" s="568">
        <v>0</v>
      </c>
      <c r="Q120" s="617">
        <f t="shared" si="393"/>
        <v>383047.5839999998</v>
      </c>
      <c r="R120" s="618">
        <f t="shared" si="388"/>
        <v>0.14155490909090901</v>
      </c>
      <c r="S120" s="523">
        <f t="shared" si="394"/>
        <v>383047.5839999998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 t="shared" si="395"/>
        <v>472.14480000000003</v>
      </c>
      <c r="Y120" s="526">
        <f t="shared" si="396"/>
        <v>11331.475200000001</v>
      </c>
      <c r="Z120" s="568">
        <f t="shared" si="397"/>
        <v>0</v>
      </c>
      <c r="AA120" s="723">
        <v>2253360</v>
      </c>
      <c r="AB120" s="723">
        <v>225336</v>
      </c>
      <c r="AC120" s="723">
        <v>121681.44000000002</v>
      </c>
      <c r="AD120" s="723">
        <v>12168.144000000002</v>
      </c>
      <c r="AE120" s="723">
        <v>21894</v>
      </c>
      <c r="AF120" s="619">
        <f t="shared" si="398"/>
        <v>4378.8</v>
      </c>
      <c r="AG120" s="723">
        <v>2322952.4160000002</v>
      </c>
      <c r="AH120" s="643">
        <f t="shared" si="399"/>
        <v>11331.475200000001</v>
      </c>
      <c r="AI120" s="644" t="s">
        <v>1381</v>
      </c>
    </row>
    <row r="121" spans="1:36">
      <c r="A121" s="194"/>
      <c r="B121" s="519">
        <v>6</v>
      </c>
      <c r="C121" s="587">
        <v>28</v>
      </c>
      <c r="D121" s="720" t="s">
        <v>1175</v>
      </c>
      <c r="E121" s="521">
        <v>30</v>
      </c>
      <c r="F121" s="584" t="s">
        <v>1371</v>
      </c>
      <c r="G121" s="638">
        <f t="shared" si="389"/>
        <v>1966.6666666666699</v>
      </c>
      <c r="H121" s="525">
        <v>59000.000000000095</v>
      </c>
      <c r="I121" s="575">
        <v>180</v>
      </c>
      <c r="J121" s="592">
        <f t="shared" si="390"/>
        <v>10620000.000000017</v>
      </c>
      <c r="K121" s="567">
        <v>0</v>
      </c>
      <c r="L121" s="568">
        <f t="shared" si="391"/>
        <v>1.6763806343078613E-8</v>
      </c>
      <c r="M121" s="568">
        <f t="shared" si="392"/>
        <v>10620000</v>
      </c>
      <c r="N121" s="569">
        <v>9654545</v>
      </c>
      <c r="O121" s="569">
        <v>965455</v>
      </c>
      <c r="P121" s="568">
        <v>0</v>
      </c>
      <c r="Q121" s="617">
        <f t="shared" si="393"/>
        <v>1237390.036363652</v>
      </c>
      <c r="R121" s="618">
        <f t="shared" si="388"/>
        <v>0.1165150693374435</v>
      </c>
      <c r="S121" s="523">
        <f t="shared" si="394"/>
        <v>1237390.036363652</v>
      </c>
      <c r="T121" s="524" t="s">
        <v>98</v>
      </c>
      <c r="U121" s="563">
        <v>0</v>
      </c>
      <c r="V121" s="525" t="s">
        <v>90</v>
      </c>
      <c r="W121" s="522" t="s">
        <v>89</v>
      </c>
      <c r="X121" s="526">
        <f t="shared" si="395"/>
        <v>1737.5203636363635</v>
      </c>
      <c r="Y121" s="526">
        <f t="shared" si="396"/>
        <v>52125.610909090909</v>
      </c>
      <c r="Z121" s="568">
        <f t="shared" si="397"/>
        <v>0</v>
      </c>
      <c r="AA121" s="777">
        <f>20023200/396*180</f>
        <v>9101454.5454545449</v>
      </c>
      <c r="AB121" s="777">
        <f>2002320/396*180</f>
        <v>910145.45454545447</v>
      </c>
      <c r="AC121" s="777">
        <f>1081252.8/396*180</f>
        <v>491478.54545454547</v>
      </c>
      <c r="AD121" s="777">
        <f>108125.28/396*180</f>
        <v>49147.854545454546</v>
      </c>
      <c r="AE121" s="777">
        <f>194400/396*180</f>
        <v>88363.636363636368</v>
      </c>
      <c r="AF121" s="778">
        <f t="shared" si="398"/>
        <v>17672.727272727276</v>
      </c>
      <c r="AG121" s="777">
        <f>20641741.92/396*180</f>
        <v>9382609.9636363648</v>
      </c>
      <c r="AH121" s="643">
        <f t="shared" si="399"/>
        <v>52125.610909090916</v>
      </c>
      <c r="AI121" s="644" t="s">
        <v>1380</v>
      </c>
    </row>
    <row r="122" spans="1:36">
      <c r="A122" s="194"/>
      <c r="B122" s="519">
        <v>6</v>
      </c>
      <c r="C122" s="587">
        <v>28</v>
      </c>
      <c r="D122" s="720" t="s">
        <v>1071</v>
      </c>
      <c r="E122" s="521">
        <v>24</v>
      </c>
      <c r="F122" s="584" t="s">
        <v>1371</v>
      </c>
      <c r="G122" s="638">
        <f t="shared" si="389"/>
        <v>540</v>
      </c>
      <c r="H122" s="525">
        <v>12960</v>
      </c>
      <c r="I122" s="575">
        <v>200</v>
      </c>
      <c r="J122" s="592">
        <f t="shared" si="390"/>
        <v>2592000</v>
      </c>
      <c r="K122" s="567">
        <v>0</v>
      </c>
      <c r="L122" s="568">
        <f t="shared" si="391"/>
        <v>0</v>
      </c>
      <c r="M122" s="568">
        <f t="shared" si="392"/>
        <v>2592000</v>
      </c>
      <c r="N122" s="569">
        <v>2356364</v>
      </c>
      <c r="O122" s="569">
        <v>235636</v>
      </c>
      <c r="P122" s="568">
        <v>0</v>
      </c>
      <c r="Q122" s="617">
        <f t="shared" si="393"/>
        <v>325704.95999999996</v>
      </c>
      <c r="R122" s="618">
        <f t="shared" si="388"/>
        <v>0.12565777777777776</v>
      </c>
      <c r="S122" s="523">
        <f t="shared" si="394"/>
        <v>325704.95999999996</v>
      </c>
      <c r="T122" s="524" t="s">
        <v>98</v>
      </c>
      <c r="U122" s="563">
        <v>0</v>
      </c>
      <c r="V122" s="525" t="s">
        <v>90</v>
      </c>
      <c r="W122" s="522" t="s">
        <v>89</v>
      </c>
      <c r="X122" s="526">
        <f t="shared" si="395"/>
        <v>472.14480000000003</v>
      </c>
      <c r="Y122" s="526">
        <f t="shared" si="396"/>
        <v>11331.475200000001</v>
      </c>
      <c r="Z122" s="568">
        <f t="shared" si="397"/>
        <v>0</v>
      </c>
      <c r="AA122" s="723">
        <v>2198400</v>
      </c>
      <c r="AB122" s="723">
        <v>219840</v>
      </c>
      <c r="AC122" s="723">
        <v>118713.60000000002</v>
      </c>
      <c r="AD122" s="723">
        <v>11871.360000000002</v>
      </c>
      <c r="AE122" s="723">
        <v>21360</v>
      </c>
      <c r="AF122" s="619">
        <f t="shared" si="398"/>
        <v>4272</v>
      </c>
      <c r="AG122" s="723">
        <v>2266295.04</v>
      </c>
      <c r="AH122" s="643">
        <f t="shared" si="399"/>
        <v>11331.475200000001</v>
      </c>
      <c r="AI122" s="644" t="s">
        <v>1381</v>
      </c>
    </row>
    <row r="123" spans="1:36">
      <c r="A123" s="194"/>
      <c r="B123" s="519">
        <v>6</v>
      </c>
      <c r="C123" s="587">
        <v>28</v>
      </c>
      <c r="D123" s="775" t="s">
        <v>1352</v>
      </c>
      <c r="E123" s="521">
        <v>8</v>
      </c>
      <c r="F123" s="584" t="s">
        <v>1366</v>
      </c>
      <c r="G123" s="638">
        <f t="shared" si="389"/>
        <v>0</v>
      </c>
      <c r="H123" s="764">
        <v>0</v>
      </c>
      <c r="I123" s="757">
        <v>4</v>
      </c>
      <c r="J123" s="592">
        <f t="shared" si="390"/>
        <v>0</v>
      </c>
      <c r="K123" s="567">
        <v>0</v>
      </c>
      <c r="L123" s="568">
        <f t="shared" si="391"/>
        <v>0</v>
      </c>
      <c r="M123" s="568">
        <f t="shared" si="392"/>
        <v>0</v>
      </c>
      <c r="N123" s="569">
        <v>0</v>
      </c>
      <c r="O123" s="569">
        <v>0</v>
      </c>
      <c r="P123" s="568">
        <v>0</v>
      </c>
      <c r="Q123" s="617">
        <f t="shared" si="393"/>
        <v>-190156.60799999998</v>
      </c>
      <c r="R123" s="791" t="e">
        <f t="shared" si="388"/>
        <v>#DIV/0!</v>
      </c>
      <c r="S123" s="523">
        <f t="shared" si="394"/>
        <v>-190156.60799999998</v>
      </c>
      <c r="T123" s="524" t="s">
        <v>98</v>
      </c>
      <c r="U123" s="563">
        <v>0</v>
      </c>
      <c r="V123" s="525" t="s">
        <v>90</v>
      </c>
      <c r="W123" s="522" t="s">
        <v>89</v>
      </c>
      <c r="X123" s="526">
        <f t="shared" si="395"/>
        <v>5942.3939999999993</v>
      </c>
      <c r="Y123" s="526">
        <f t="shared" si="396"/>
        <v>47539.151999999995</v>
      </c>
      <c r="Z123" s="568">
        <f t="shared" si="397"/>
        <v>0</v>
      </c>
      <c r="AA123" s="723">
        <v>191680</v>
      </c>
      <c r="AB123" s="723">
        <v>19168</v>
      </c>
      <c r="AC123" s="723">
        <v>10350.720000000001</v>
      </c>
      <c r="AD123" s="723">
        <v>1035.0720000000001</v>
      </c>
      <c r="AE123" s="723">
        <v>9305.6</v>
      </c>
      <c r="AF123" s="619">
        <f t="shared" si="398"/>
        <v>1861.1200000000001</v>
      </c>
      <c r="AG123" s="723">
        <v>190156.60799999998</v>
      </c>
      <c r="AH123" s="643">
        <f t="shared" si="399"/>
        <v>47539.151999999995</v>
      </c>
      <c r="AI123" s="644" t="s">
        <v>1381</v>
      </c>
      <c r="AJ123" s="62" t="s">
        <v>1389</v>
      </c>
    </row>
    <row r="124" spans="1:36" s="518" customFormat="1">
      <c r="B124" s="519">
        <v>6</v>
      </c>
      <c r="C124" s="750"/>
      <c r="D124" s="745"/>
      <c r="E124" s="745"/>
      <c r="F124" s="746"/>
      <c r="G124" s="751"/>
      <c r="H124" s="751" t="s">
        <v>1272</v>
      </c>
      <c r="I124" s="752">
        <f>SUM(I117:I123)</f>
        <v>1434</v>
      </c>
      <c r="J124" s="531">
        <f t="shared" ref="J124:AG124" si="400">SUM(J117:J123)</f>
        <v>45980000.00000006</v>
      </c>
      <c r="K124" s="532">
        <f t="shared" si="400"/>
        <v>0</v>
      </c>
      <c r="L124" s="531">
        <f t="shared" si="400"/>
        <v>5.7741999626159668E-8</v>
      </c>
      <c r="M124" s="531">
        <f t="shared" si="400"/>
        <v>45980000</v>
      </c>
      <c r="N124" s="532">
        <f t="shared" si="400"/>
        <v>41800000</v>
      </c>
      <c r="O124" s="532">
        <f t="shared" si="400"/>
        <v>4180000</v>
      </c>
      <c r="P124" s="532">
        <f t="shared" si="400"/>
        <v>0</v>
      </c>
      <c r="Q124" s="589">
        <f t="shared" si="400"/>
        <v>6267446.2203636933</v>
      </c>
      <c r="R124" s="790">
        <f t="shared" si="388"/>
        <v>0.1363080952667178</v>
      </c>
      <c r="S124" s="590">
        <f t="shared" si="400"/>
        <v>6267446.2203636933</v>
      </c>
      <c r="T124" s="710">
        <f t="shared" si="400"/>
        <v>0</v>
      </c>
      <c r="U124" s="711">
        <f t="shared" si="400"/>
        <v>0</v>
      </c>
      <c r="V124" s="531">
        <f t="shared" si="400"/>
        <v>0</v>
      </c>
      <c r="W124" s="710">
        <f t="shared" si="400"/>
        <v>0</v>
      </c>
      <c r="X124" s="711">
        <f t="shared" si="400"/>
        <v>11418.389327272725</v>
      </c>
      <c r="Y124" s="711">
        <f t="shared" si="400"/>
        <v>199813.2842181818</v>
      </c>
      <c r="Z124" s="531">
        <f t="shared" si="400"/>
        <v>0</v>
      </c>
      <c r="AA124" s="711">
        <f t="shared" si="400"/>
        <v>38529814.545454547</v>
      </c>
      <c r="AB124" s="711">
        <f t="shared" si="400"/>
        <v>3852981.4545454546</v>
      </c>
      <c r="AC124" s="711">
        <f t="shared" si="400"/>
        <v>2080609.9854545456</v>
      </c>
      <c r="AD124" s="711">
        <f t="shared" si="400"/>
        <v>208060.99854545458</v>
      </c>
      <c r="AE124" s="711">
        <f t="shared" si="400"/>
        <v>381571.23636363633</v>
      </c>
      <c r="AF124" s="712">
        <f t="shared" si="400"/>
        <v>76314.247272727269</v>
      </c>
      <c r="AG124" s="711">
        <f t="shared" si="400"/>
        <v>39712553.779636368</v>
      </c>
      <c r="AH124" s="578"/>
      <c r="AI124" s="615"/>
    </row>
    <row r="125" spans="1:36">
      <c r="A125" s="194"/>
      <c r="B125" s="519">
        <v>6</v>
      </c>
      <c r="C125" s="587">
        <v>29</v>
      </c>
      <c r="D125" s="747" t="s">
        <v>1065</v>
      </c>
      <c r="E125" s="521">
        <v>30</v>
      </c>
      <c r="F125" s="584" t="s">
        <v>1355</v>
      </c>
      <c r="G125" s="638">
        <f t="shared" ref="G125:G127" si="401">H125/E125</f>
        <v>416.9</v>
      </c>
      <c r="H125" s="525">
        <v>12507</v>
      </c>
      <c r="I125" s="575">
        <v>50</v>
      </c>
      <c r="J125" s="592">
        <f t="shared" ref="J125:J127" si="402">H125*I125</f>
        <v>625350</v>
      </c>
      <c r="K125" s="567">
        <v>0</v>
      </c>
      <c r="L125" s="568">
        <f t="shared" ref="L125:L127" si="403">J125-M125</f>
        <v>0</v>
      </c>
      <c r="M125" s="568">
        <f t="shared" ref="M125:M127" si="404">N125+O125-P125</f>
        <v>625350</v>
      </c>
      <c r="N125" s="569">
        <v>568500</v>
      </c>
      <c r="O125" s="569">
        <v>56850</v>
      </c>
      <c r="P125" s="568">
        <v>0</v>
      </c>
      <c r="Q125" s="617">
        <f t="shared" ref="Q125:Q127" si="405">J125-AG125</f>
        <v>12262.800000000047</v>
      </c>
      <c r="R125" s="618">
        <f t="shared" si="388"/>
        <v>1.9609498680738861E-2</v>
      </c>
      <c r="S125" s="523">
        <f t="shared" ref="S125:S127" si="406">Q125-U125</f>
        <v>12262.800000000047</v>
      </c>
      <c r="T125" s="524" t="s">
        <v>98</v>
      </c>
      <c r="U125" s="563">
        <v>0</v>
      </c>
      <c r="V125" s="525" t="s">
        <v>90</v>
      </c>
      <c r="W125" s="522" t="s">
        <v>89</v>
      </c>
      <c r="X125" s="526">
        <f t="shared" ref="X125:X127" si="407">Y125/E125</f>
        <v>408.72479999999996</v>
      </c>
      <c r="Y125" s="526">
        <f t="shared" ref="Y125:Y127" si="408">(AA125+AB125-AC125-AD125-AE125)/I125</f>
        <v>12261.743999999999</v>
      </c>
      <c r="Z125" s="568">
        <f t="shared" ref="Z125:Z127" si="409">AH125-Y125</f>
        <v>0</v>
      </c>
      <c r="AA125" s="723">
        <v>612000</v>
      </c>
      <c r="AB125" s="723">
        <v>61200</v>
      </c>
      <c r="AC125" s="723">
        <v>33048.000000000007</v>
      </c>
      <c r="AD125" s="723">
        <v>3304.8000000000011</v>
      </c>
      <c r="AE125" s="723">
        <v>23760</v>
      </c>
      <c r="AF125" s="619">
        <f t="shared" ref="AF125:AF127" si="410">AE125*$AF$4</f>
        <v>4752</v>
      </c>
      <c r="AG125" s="723">
        <v>613087.19999999995</v>
      </c>
      <c r="AH125" s="643">
        <f t="shared" ref="AH125:AH127" si="411">AG125/I125</f>
        <v>12261.743999999999</v>
      </c>
      <c r="AI125" s="644" t="s">
        <v>1381</v>
      </c>
    </row>
    <row r="126" spans="1:36">
      <c r="A126" s="194"/>
      <c r="B126" s="519">
        <v>6</v>
      </c>
      <c r="C126" s="587">
        <v>29</v>
      </c>
      <c r="D126" s="747" t="s">
        <v>1068</v>
      </c>
      <c r="E126" s="521">
        <v>12</v>
      </c>
      <c r="F126" s="584" t="s">
        <v>1355</v>
      </c>
      <c r="G126" s="638">
        <f t="shared" si="401"/>
        <v>800</v>
      </c>
      <c r="H126" s="525">
        <v>9600</v>
      </c>
      <c r="I126" s="575">
        <v>200</v>
      </c>
      <c r="J126" s="592">
        <f t="shared" si="402"/>
        <v>1920000</v>
      </c>
      <c r="K126" s="567">
        <v>0</v>
      </c>
      <c r="L126" s="568">
        <f t="shared" si="403"/>
        <v>0</v>
      </c>
      <c r="M126" s="568">
        <f t="shared" si="404"/>
        <v>1920000</v>
      </c>
      <c r="N126" s="569">
        <v>1745455</v>
      </c>
      <c r="O126" s="569">
        <v>174545</v>
      </c>
      <c r="P126" s="568">
        <v>0</v>
      </c>
      <c r="Q126" s="617">
        <f t="shared" si="405"/>
        <v>252319.19999999995</v>
      </c>
      <c r="R126" s="618">
        <f t="shared" si="388"/>
        <v>0.13141624999999998</v>
      </c>
      <c r="S126" s="523">
        <f t="shared" si="406"/>
        <v>252319.19999999995</v>
      </c>
      <c r="T126" s="524" t="s">
        <v>98</v>
      </c>
      <c r="U126" s="563">
        <v>0</v>
      </c>
      <c r="V126" s="525" t="s">
        <v>90</v>
      </c>
      <c r="W126" s="522" t="s">
        <v>89</v>
      </c>
      <c r="X126" s="526">
        <f t="shared" si="407"/>
        <v>694.86700000000008</v>
      </c>
      <c r="Y126" s="526">
        <f t="shared" si="408"/>
        <v>8338.4040000000005</v>
      </c>
      <c r="Z126" s="568">
        <f t="shared" si="409"/>
        <v>0</v>
      </c>
      <c r="AA126" s="723">
        <v>1668000</v>
      </c>
      <c r="AB126" s="723">
        <v>166800</v>
      </c>
      <c r="AC126" s="723">
        <v>90072</v>
      </c>
      <c r="AD126" s="723">
        <v>9007.2000000000007</v>
      </c>
      <c r="AE126" s="723">
        <v>68040</v>
      </c>
      <c r="AF126" s="619">
        <f t="shared" si="410"/>
        <v>13608</v>
      </c>
      <c r="AG126" s="723">
        <v>1667680.8</v>
      </c>
      <c r="AH126" s="643">
        <f t="shared" si="411"/>
        <v>8338.4040000000005</v>
      </c>
      <c r="AI126" s="644" t="s">
        <v>1381</v>
      </c>
    </row>
    <row r="127" spans="1:36">
      <c r="A127" s="194"/>
      <c r="B127" s="519">
        <v>6</v>
      </c>
      <c r="C127" s="587">
        <v>29</v>
      </c>
      <c r="D127" s="747" t="s">
        <v>1251</v>
      </c>
      <c r="E127" s="521">
        <v>40</v>
      </c>
      <c r="F127" s="584" t="s">
        <v>1354</v>
      </c>
      <c r="G127" s="638">
        <f t="shared" si="401"/>
        <v>517.5</v>
      </c>
      <c r="H127" s="764">
        <v>20700</v>
      </c>
      <c r="I127" s="757">
        <v>770</v>
      </c>
      <c r="J127" s="592">
        <f t="shared" si="402"/>
        <v>15939000</v>
      </c>
      <c r="K127" s="567">
        <v>0</v>
      </c>
      <c r="L127" s="568">
        <f t="shared" si="403"/>
        <v>0</v>
      </c>
      <c r="M127" s="568">
        <f t="shared" si="404"/>
        <v>15939000</v>
      </c>
      <c r="N127" s="569">
        <v>14490000</v>
      </c>
      <c r="O127" s="569">
        <v>1449000</v>
      </c>
      <c r="P127" s="568">
        <v>0</v>
      </c>
      <c r="Q127" s="617">
        <f t="shared" si="405"/>
        <v>1353548</v>
      </c>
      <c r="R127" s="618">
        <f t="shared" si="388"/>
        <v>8.4920509442248576E-2</v>
      </c>
      <c r="S127" s="523">
        <f t="shared" si="406"/>
        <v>1353548</v>
      </c>
      <c r="T127" s="524" t="s">
        <v>98</v>
      </c>
      <c r="U127" s="563">
        <v>0</v>
      </c>
      <c r="V127" s="525" t="s">
        <v>90</v>
      </c>
      <c r="W127" s="522" t="s">
        <v>89</v>
      </c>
      <c r="X127" s="526">
        <f t="shared" si="407"/>
        <v>473.55363636363637</v>
      </c>
      <c r="Y127" s="526">
        <f t="shared" si="408"/>
        <v>18942.145454545454</v>
      </c>
      <c r="Z127" s="568">
        <f t="shared" si="409"/>
        <v>0</v>
      </c>
      <c r="AA127" s="527">
        <v>14420000</v>
      </c>
      <c r="AB127" s="527">
        <v>1442000</v>
      </c>
      <c r="AC127" s="528">
        <v>778680.00000000012</v>
      </c>
      <c r="AD127" s="528">
        <v>77868.000000000015</v>
      </c>
      <c r="AE127" s="528">
        <v>420000</v>
      </c>
      <c r="AF127" s="619">
        <f t="shared" si="410"/>
        <v>84000</v>
      </c>
      <c r="AG127" s="527">
        <v>14585452</v>
      </c>
      <c r="AH127" s="643">
        <f t="shared" si="411"/>
        <v>18942.145454545454</v>
      </c>
      <c r="AI127" s="644" t="s">
        <v>1379</v>
      </c>
    </row>
    <row r="128" spans="1:36" s="518" customFormat="1">
      <c r="B128" s="519">
        <v>6</v>
      </c>
      <c r="C128" s="750"/>
      <c r="D128" s="745"/>
      <c r="E128" s="745"/>
      <c r="F128" s="746"/>
      <c r="G128" s="751"/>
      <c r="H128" s="751" t="s">
        <v>1272</v>
      </c>
      <c r="I128" s="752">
        <f t="shared" ref="I128" si="412">SUM(I125:I127)</f>
        <v>1020</v>
      </c>
      <c r="J128" s="531">
        <f t="shared" ref="J128" si="413">SUM(J125:J127)</f>
        <v>18484350</v>
      </c>
      <c r="K128" s="532">
        <f t="shared" ref="K128" si="414">SUM(K125:K127)</f>
        <v>0</v>
      </c>
      <c r="L128" s="531">
        <f t="shared" ref="L128" si="415">SUM(L125:L127)</f>
        <v>0</v>
      </c>
      <c r="M128" s="531">
        <f t="shared" ref="M128" si="416">SUM(M125:M127)</f>
        <v>18484350</v>
      </c>
      <c r="N128" s="532">
        <f t="shared" ref="N128" si="417">SUM(N125:N127)</f>
        <v>16803955</v>
      </c>
      <c r="O128" s="532">
        <f t="shared" ref="O128" si="418">SUM(O125:O127)</f>
        <v>1680395</v>
      </c>
      <c r="P128" s="532">
        <f t="shared" ref="P128" si="419">SUM(P125:P127)</f>
        <v>0</v>
      </c>
      <c r="Q128" s="589">
        <f t="shared" ref="Q128" si="420">SUM(Q125:Q127)</f>
        <v>1618130</v>
      </c>
      <c r="R128" s="790">
        <f t="shared" si="388"/>
        <v>8.7540541052295584E-2</v>
      </c>
      <c r="S128" s="590">
        <f t="shared" ref="S128" si="421">SUM(S125:S127)</f>
        <v>1618130</v>
      </c>
      <c r="T128" s="710">
        <f t="shared" ref="T128" si="422">SUM(T125:T127)</f>
        <v>0</v>
      </c>
      <c r="U128" s="711">
        <f t="shared" ref="U128" si="423">SUM(U125:U127)</f>
        <v>0</v>
      </c>
      <c r="V128" s="531">
        <f t="shared" ref="V128" si="424">SUM(V125:V127)</f>
        <v>0</v>
      </c>
      <c r="W128" s="710">
        <f t="shared" ref="W128" si="425">SUM(W125:W127)</f>
        <v>0</v>
      </c>
      <c r="X128" s="711">
        <f t="shared" ref="X128" si="426">SUM(X125:X127)</f>
        <v>1577.1454363636365</v>
      </c>
      <c r="Y128" s="711">
        <f t="shared" ref="Y128" si="427">SUM(Y125:Y127)</f>
        <v>39542.293454545455</v>
      </c>
      <c r="Z128" s="531">
        <f t="shared" ref="Z128" si="428">SUM(Z125:Z127)</f>
        <v>0</v>
      </c>
      <c r="AA128" s="711">
        <f t="shared" ref="AA128" si="429">SUM(AA125:AA127)</f>
        <v>16700000</v>
      </c>
      <c r="AB128" s="711">
        <f t="shared" ref="AB128" si="430">SUM(AB125:AB127)</f>
        <v>1670000</v>
      </c>
      <c r="AC128" s="711">
        <f t="shared" ref="AC128" si="431">SUM(AC125:AC127)</f>
        <v>901800.00000000012</v>
      </c>
      <c r="AD128" s="711">
        <f t="shared" ref="AD128" si="432">SUM(AD125:AD127)</f>
        <v>90180.000000000015</v>
      </c>
      <c r="AE128" s="711">
        <f t="shared" ref="AE128" si="433">SUM(AE125:AE127)</f>
        <v>511800</v>
      </c>
      <c r="AF128" s="712">
        <f t="shared" ref="AF128" si="434">SUM(AF125:AF127)</f>
        <v>102360</v>
      </c>
      <c r="AG128" s="711">
        <f t="shared" ref="AG128" si="435">SUM(AG125:AG127)</f>
        <v>16866220</v>
      </c>
      <c r="AH128" s="578"/>
      <c r="AI128" s="615"/>
    </row>
    <row r="129" spans="1:35">
      <c r="A129" s="194"/>
      <c r="B129" s="519">
        <v>6</v>
      </c>
      <c r="C129" s="587">
        <v>30</v>
      </c>
      <c r="D129" s="775" t="s">
        <v>1251</v>
      </c>
      <c r="E129" s="521">
        <v>40</v>
      </c>
      <c r="F129" s="584" t="s">
        <v>1375</v>
      </c>
      <c r="G129" s="638">
        <f t="shared" ref="G129:G136" si="436">H129/E129</f>
        <v>507.5</v>
      </c>
      <c r="H129" s="525">
        <v>20300</v>
      </c>
      <c r="I129" s="781">
        <v>-382</v>
      </c>
      <c r="J129" s="592">
        <f t="shared" ref="J129:J136" si="437">H129*I129</f>
        <v>-7754600</v>
      </c>
      <c r="K129" s="567">
        <v>0</v>
      </c>
      <c r="L129" s="568">
        <f t="shared" ref="L129:L136" si="438">J129-M129</f>
        <v>0</v>
      </c>
      <c r="M129" s="568">
        <f t="shared" ref="M129:M136" si="439">N129+O129-P129</f>
        <v>-7754600</v>
      </c>
      <c r="N129" s="569">
        <v>-7049636</v>
      </c>
      <c r="O129" s="569">
        <v>-704964</v>
      </c>
      <c r="P129" s="568">
        <v>0</v>
      </c>
      <c r="Q129" s="617">
        <f t="shared" ref="Q129:Q136" si="440">J129-AG129</f>
        <v>-7754600</v>
      </c>
      <c r="R129" s="618">
        <f t="shared" si="388"/>
        <v>1</v>
      </c>
      <c r="S129" s="523">
        <f t="shared" ref="S129:S136" si="441">Q129-U129</f>
        <v>-7754600</v>
      </c>
      <c r="T129" s="524" t="s">
        <v>98</v>
      </c>
      <c r="U129" s="563">
        <v>0</v>
      </c>
      <c r="V129" s="525" t="s">
        <v>90</v>
      </c>
      <c r="W129" s="522" t="s">
        <v>89</v>
      </c>
      <c r="X129" s="526">
        <f t="shared" ref="X129:X136" si="442">Y129/E129</f>
        <v>0</v>
      </c>
      <c r="Y129" s="526">
        <f t="shared" ref="Y129:Y136" si="443">(AA129+AB129-AC129-AD129-AE129)/I129</f>
        <v>0</v>
      </c>
      <c r="Z129" s="568">
        <f t="shared" ref="Z129:Z136" si="444">AH129-Y129</f>
        <v>0</v>
      </c>
      <c r="AA129" s="527"/>
      <c r="AB129" s="527"/>
      <c r="AC129" s="528"/>
      <c r="AD129" s="528"/>
      <c r="AE129" s="528"/>
      <c r="AF129" s="619">
        <f t="shared" ref="AF129:AF136" si="445">AE129*$AF$4</f>
        <v>0</v>
      </c>
      <c r="AG129" s="527"/>
      <c r="AH129" s="643">
        <f t="shared" ref="AH129:AH136" si="446">AG129/I129</f>
        <v>0</v>
      </c>
      <c r="AI129" s="644"/>
    </row>
    <row r="130" spans="1:35">
      <c r="A130" s="194"/>
      <c r="B130" s="519">
        <v>6</v>
      </c>
      <c r="C130" s="587">
        <v>30</v>
      </c>
      <c r="D130" s="772" t="s">
        <v>1071</v>
      </c>
      <c r="E130" s="521">
        <v>24</v>
      </c>
      <c r="F130" s="584" t="s">
        <v>1375</v>
      </c>
      <c r="G130" s="638">
        <f t="shared" si="436"/>
        <v>550</v>
      </c>
      <c r="H130" s="764">
        <v>13200</v>
      </c>
      <c r="I130" s="782">
        <v>-288</v>
      </c>
      <c r="J130" s="592">
        <f t="shared" si="437"/>
        <v>-3801600</v>
      </c>
      <c r="K130" s="567">
        <v>0</v>
      </c>
      <c r="L130" s="568">
        <f t="shared" si="438"/>
        <v>0</v>
      </c>
      <c r="M130" s="568">
        <f t="shared" si="439"/>
        <v>-3801600</v>
      </c>
      <c r="N130" s="569">
        <v>-3456000</v>
      </c>
      <c r="O130" s="569">
        <v>-345600</v>
      </c>
      <c r="P130" s="568">
        <v>0</v>
      </c>
      <c r="Q130" s="617">
        <f t="shared" si="440"/>
        <v>-3801600</v>
      </c>
      <c r="R130" s="618">
        <f t="shared" si="388"/>
        <v>1</v>
      </c>
      <c r="S130" s="523">
        <f t="shared" si="441"/>
        <v>-3801600</v>
      </c>
      <c r="T130" s="524" t="s">
        <v>98</v>
      </c>
      <c r="U130" s="563">
        <v>0</v>
      </c>
      <c r="V130" s="525" t="s">
        <v>90</v>
      </c>
      <c r="W130" s="522" t="s">
        <v>89</v>
      </c>
      <c r="X130" s="526">
        <f t="shared" si="442"/>
        <v>0</v>
      </c>
      <c r="Y130" s="526">
        <f t="shared" si="443"/>
        <v>0</v>
      </c>
      <c r="Z130" s="568">
        <f t="shared" si="444"/>
        <v>0</v>
      </c>
      <c r="AA130" s="527"/>
      <c r="AB130" s="527"/>
      <c r="AC130" s="528"/>
      <c r="AD130" s="528"/>
      <c r="AE130" s="528"/>
      <c r="AF130" s="619">
        <f t="shared" si="445"/>
        <v>0</v>
      </c>
      <c r="AG130" s="527"/>
      <c r="AH130" s="643">
        <f t="shared" si="446"/>
        <v>0</v>
      </c>
      <c r="AI130" s="644"/>
    </row>
    <row r="131" spans="1:35">
      <c r="A131" s="194"/>
      <c r="B131" s="519">
        <v>6</v>
      </c>
      <c r="C131" s="587">
        <v>30</v>
      </c>
      <c r="D131" s="747" t="s">
        <v>1089</v>
      </c>
      <c r="E131" s="521">
        <v>24</v>
      </c>
      <c r="F131" s="584" t="s">
        <v>1376</v>
      </c>
      <c r="G131" s="638">
        <f t="shared" si="436"/>
        <v>540</v>
      </c>
      <c r="H131" s="525">
        <v>12960</v>
      </c>
      <c r="I131" s="575">
        <v>3024</v>
      </c>
      <c r="J131" s="592">
        <f t="shared" si="437"/>
        <v>39191040</v>
      </c>
      <c r="K131" s="567">
        <v>0</v>
      </c>
      <c r="L131" s="568">
        <f t="shared" si="438"/>
        <v>0</v>
      </c>
      <c r="M131" s="568">
        <f t="shared" si="439"/>
        <v>39191040</v>
      </c>
      <c r="N131" s="569">
        <v>35628218</v>
      </c>
      <c r="O131" s="569">
        <v>3562822</v>
      </c>
      <c r="P131" s="568">
        <v>0</v>
      </c>
      <c r="Q131" s="617">
        <f t="shared" si="440"/>
        <v>5951232</v>
      </c>
      <c r="R131" s="618">
        <f t="shared" si="388"/>
        <v>0.15185185185185185</v>
      </c>
      <c r="S131" s="523">
        <f t="shared" si="441"/>
        <v>5951232</v>
      </c>
      <c r="T131" s="524" t="s">
        <v>839</v>
      </c>
      <c r="U131" s="563">
        <v>0</v>
      </c>
      <c r="V131" s="525" t="s">
        <v>90</v>
      </c>
      <c r="W131" s="522" t="s">
        <v>89</v>
      </c>
      <c r="X131" s="526">
        <f t="shared" si="442"/>
        <v>458</v>
      </c>
      <c r="Y131" s="526">
        <f t="shared" si="443"/>
        <v>10992</v>
      </c>
      <c r="Z131" s="568">
        <f t="shared" si="444"/>
        <v>0</v>
      </c>
      <c r="AA131" s="723">
        <v>37064282.792727269</v>
      </c>
      <c r="AB131" s="723">
        <v>3706428.2792727272</v>
      </c>
      <c r="AC131" s="723">
        <v>3678333.12</v>
      </c>
      <c r="AD131" s="723">
        <v>367833.31200000003</v>
      </c>
      <c r="AE131" s="723">
        <v>3484736.64</v>
      </c>
      <c r="AF131" s="619">
        <f t="shared" si="445"/>
        <v>696947.3280000001</v>
      </c>
      <c r="AG131" s="723">
        <v>33239808</v>
      </c>
      <c r="AH131" s="643">
        <f t="shared" si="446"/>
        <v>10992</v>
      </c>
      <c r="AI131" s="644" t="s">
        <v>1381</v>
      </c>
    </row>
    <row r="132" spans="1:35">
      <c r="A132" s="194"/>
      <c r="B132" s="519">
        <v>6</v>
      </c>
      <c r="C132" s="587">
        <v>30</v>
      </c>
      <c r="D132" s="719" t="s">
        <v>1339</v>
      </c>
      <c r="E132" s="521">
        <v>24</v>
      </c>
      <c r="F132" s="584" t="s">
        <v>1354</v>
      </c>
      <c r="G132" s="638">
        <f t="shared" si="436"/>
        <v>660</v>
      </c>
      <c r="H132" s="525">
        <v>15840</v>
      </c>
      <c r="I132" s="575">
        <v>3300</v>
      </c>
      <c r="J132" s="592">
        <f t="shared" si="437"/>
        <v>52272000</v>
      </c>
      <c r="K132" s="567">
        <v>0</v>
      </c>
      <c r="L132" s="568">
        <f t="shared" si="438"/>
        <v>0</v>
      </c>
      <c r="M132" s="568">
        <f t="shared" si="439"/>
        <v>52272000</v>
      </c>
      <c r="N132" s="569">
        <v>47520000</v>
      </c>
      <c r="O132" s="569">
        <v>4752000</v>
      </c>
      <c r="P132" s="568">
        <v>0</v>
      </c>
      <c r="Q132" s="617">
        <f t="shared" si="440"/>
        <v>5878180.799999997</v>
      </c>
      <c r="R132" s="618">
        <f t="shared" si="388"/>
        <v>0.11245371900826441</v>
      </c>
      <c r="S132" s="523">
        <f t="shared" si="441"/>
        <v>5878180.799999997</v>
      </c>
      <c r="T132" s="524" t="s">
        <v>98</v>
      </c>
      <c r="U132" s="563">
        <v>0</v>
      </c>
      <c r="V132" s="525" t="s">
        <v>90</v>
      </c>
      <c r="W132" s="522" t="s">
        <v>89</v>
      </c>
      <c r="X132" s="526">
        <f t="shared" si="442"/>
        <v>585.78054545454552</v>
      </c>
      <c r="Y132" s="526">
        <f t="shared" si="443"/>
        <v>14058.733090909092</v>
      </c>
      <c r="Z132" s="568">
        <f t="shared" si="444"/>
        <v>0</v>
      </c>
      <c r="AA132" s="527">
        <v>45432000</v>
      </c>
      <c r="AB132" s="527">
        <v>4543200</v>
      </c>
      <c r="AC132" s="527">
        <v>2453328.0000000005</v>
      </c>
      <c r="AD132" s="527">
        <v>245332.80000000005</v>
      </c>
      <c r="AE132" s="527">
        <v>882720</v>
      </c>
      <c r="AF132" s="619">
        <f t="shared" si="445"/>
        <v>176544</v>
      </c>
      <c r="AG132" s="527">
        <v>46393819.200000003</v>
      </c>
      <c r="AH132" s="643">
        <f t="shared" si="446"/>
        <v>14058.733090909092</v>
      </c>
      <c r="AI132" s="644" t="s">
        <v>1385</v>
      </c>
    </row>
    <row r="133" spans="1:35">
      <c r="A133" s="194"/>
      <c r="B133" s="519">
        <v>6</v>
      </c>
      <c r="C133" s="587">
        <v>30</v>
      </c>
      <c r="D133" s="719" t="s">
        <v>1089</v>
      </c>
      <c r="E133" s="521">
        <v>24</v>
      </c>
      <c r="F133" s="584" t="s">
        <v>1372</v>
      </c>
      <c r="G133" s="638">
        <f t="shared" si="436"/>
        <v>545</v>
      </c>
      <c r="H133" s="525">
        <v>13080</v>
      </c>
      <c r="I133" s="575">
        <v>1008</v>
      </c>
      <c r="J133" s="592">
        <f t="shared" si="437"/>
        <v>13184640</v>
      </c>
      <c r="K133" s="567">
        <v>0</v>
      </c>
      <c r="L133" s="568">
        <f t="shared" si="438"/>
        <v>0</v>
      </c>
      <c r="M133" s="568">
        <f t="shared" si="439"/>
        <v>13184640</v>
      </c>
      <c r="N133" s="569">
        <v>11986036</v>
      </c>
      <c r="O133" s="569">
        <v>1198604</v>
      </c>
      <c r="P133" s="568">
        <v>0</v>
      </c>
      <c r="Q133" s="617">
        <f t="shared" si="440"/>
        <v>2104704.0000000037</v>
      </c>
      <c r="R133" s="618">
        <f t="shared" si="388"/>
        <v>0.15963302752293607</v>
      </c>
      <c r="S133" s="523">
        <f t="shared" si="441"/>
        <v>2104704.0000000037</v>
      </c>
      <c r="T133" s="524" t="s">
        <v>98</v>
      </c>
      <c r="U133" s="563">
        <v>0</v>
      </c>
      <c r="V133" s="525" t="s">
        <v>90</v>
      </c>
      <c r="W133" s="522" t="s">
        <v>89</v>
      </c>
      <c r="X133" s="526">
        <f t="shared" si="442"/>
        <v>457.99999999999983</v>
      </c>
      <c r="Y133" s="526">
        <f t="shared" si="443"/>
        <v>10991.999999999996</v>
      </c>
      <c r="Z133" s="568">
        <f t="shared" si="444"/>
        <v>0</v>
      </c>
      <c r="AA133" s="527">
        <v>12354760.93090909</v>
      </c>
      <c r="AB133" s="527">
        <v>1235476.0930909091</v>
      </c>
      <c r="AC133" s="528">
        <v>1226111.04</v>
      </c>
      <c r="AD133" s="528">
        <v>122611.10400000001</v>
      </c>
      <c r="AE133" s="528">
        <v>1161578.8800000001</v>
      </c>
      <c r="AF133" s="619">
        <v>232315.77600000004</v>
      </c>
      <c r="AG133" s="527">
        <v>11079935.999999996</v>
      </c>
      <c r="AH133" s="643">
        <f t="shared" si="446"/>
        <v>10991.999999999996</v>
      </c>
      <c r="AI133" s="644" t="s">
        <v>1380</v>
      </c>
    </row>
    <row r="134" spans="1:35">
      <c r="A134" s="194"/>
      <c r="B134" s="519">
        <v>6</v>
      </c>
      <c r="C134" s="587">
        <v>30</v>
      </c>
      <c r="D134" s="720" t="s">
        <v>1071</v>
      </c>
      <c r="E134" s="521">
        <v>24</v>
      </c>
      <c r="F134" s="584" t="s">
        <v>1373</v>
      </c>
      <c r="G134" s="638">
        <f t="shared" si="436"/>
        <v>550</v>
      </c>
      <c r="H134" s="525">
        <v>13200</v>
      </c>
      <c r="I134" s="575">
        <v>1890</v>
      </c>
      <c r="J134" s="592">
        <f t="shared" si="437"/>
        <v>24948000</v>
      </c>
      <c r="K134" s="567">
        <v>0</v>
      </c>
      <c r="L134" s="568">
        <f t="shared" si="438"/>
        <v>0</v>
      </c>
      <c r="M134" s="568">
        <f t="shared" si="439"/>
        <v>24948000</v>
      </c>
      <c r="N134" s="569">
        <v>22680000</v>
      </c>
      <c r="O134" s="569">
        <v>2268000</v>
      </c>
      <c r="P134" s="568">
        <v>0</v>
      </c>
      <c r="Q134" s="617">
        <f t="shared" si="440"/>
        <v>3531511.8720000014</v>
      </c>
      <c r="R134" s="618">
        <f t="shared" si="388"/>
        <v>0.14155490909090915</v>
      </c>
      <c r="S134" s="523">
        <f t="shared" si="441"/>
        <v>3531511.8720000014</v>
      </c>
      <c r="T134" s="524" t="s">
        <v>98</v>
      </c>
      <c r="U134" s="563">
        <v>0</v>
      </c>
      <c r="V134" s="525" t="s">
        <v>90</v>
      </c>
      <c r="W134" s="522" t="s">
        <v>89</v>
      </c>
      <c r="X134" s="526">
        <f t="shared" si="442"/>
        <v>472.14479999999998</v>
      </c>
      <c r="Y134" s="526">
        <f t="shared" si="443"/>
        <v>11331.475199999999</v>
      </c>
      <c r="Z134" s="568">
        <f t="shared" si="444"/>
        <v>0</v>
      </c>
      <c r="AA134" s="723">
        <v>20774880</v>
      </c>
      <c r="AB134" s="723">
        <v>2077488</v>
      </c>
      <c r="AC134" s="723">
        <v>1121843.52</v>
      </c>
      <c r="AD134" s="723">
        <v>112184.35200000001</v>
      </c>
      <c r="AE134" s="723">
        <v>201852</v>
      </c>
      <c r="AF134" s="619">
        <f t="shared" si="445"/>
        <v>40370.400000000001</v>
      </c>
      <c r="AG134" s="723">
        <v>21416488.127999999</v>
      </c>
      <c r="AH134" s="643">
        <f t="shared" si="446"/>
        <v>11331.475199999999</v>
      </c>
      <c r="AI134" s="644" t="s">
        <v>1386</v>
      </c>
    </row>
    <row r="135" spans="1:35">
      <c r="A135" s="194"/>
      <c r="B135" s="519">
        <v>6</v>
      </c>
      <c r="C135" s="587">
        <v>30</v>
      </c>
      <c r="D135" s="720" t="s">
        <v>1353</v>
      </c>
      <c r="E135" s="521">
        <v>24</v>
      </c>
      <c r="F135" s="584" t="s">
        <v>1373</v>
      </c>
      <c r="G135" s="638">
        <f t="shared" si="436"/>
        <v>2416.67</v>
      </c>
      <c r="H135" s="525">
        <v>58000.08</v>
      </c>
      <c r="I135" s="575">
        <v>240</v>
      </c>
      <c r="J135" s="592">
        <f t="shared" si="437"/>
        <v>13920019.200000001</v>
      </c>
      <c r="K135" s="567">
        <v>0</v>
      </c>
      <c r="L135" s="568">
        <f t="shared" si="438"/>
        <v>19.200000001117587</v>
      </c>
      <c r="M135" s="568">
        <f t="shared" si="439"/>
        <v>13920000</v>
      </c>
      <c r="N135" s="569">
        <v>13920000</v>
      </c>
      <c r="O135" s="569">
        <v>0</v>
      </c>
      <c r="P135" s="568">
        <v>0</v>
      </c>
      <c r="Q135" s="617">
        <f t="shared" si="440"/>
        <v>1811111.040000001</v>
      </c>
      <c r="R135" s="618">
        <f t="shared" ref="R135:R137" si="447">Q135/J135</f>
        <v>0.13010837226431418</v>
      </c>
      <c r="S135" s="523">
        <f t="shared" si="441"/>
        <v>1811111.040000001</v>
      </c>
      <c r="T135" s="524" t="s">
        <v>98</v>
      </c>
      <c r="U135" s="563">
        <v>0</v>
      </c>
      <c r="V135" s="525" t="s">
        <v>90</v>
      </c>
      <c r="W135" s="522" t="s">
        <v>89</v>
      </c>
      <c r="X135" s="526">
        <f t="shared" si="442"/>
        <v>2102.241</v>
      </c>
      <c r="Y135" s="526">
        <f t="shared" si="443"/>
        <v>50453.784</v>
      </c>
      <c r="Z135" s="568">
        <f t="shared" si="444"/>
        <v>0</v>
      </c>
      <c r="AA135" s="723">
        <v>12873600</v>
      </c>
      <c r="AB135" s="723">
        <v>0</v>
      </c>
      <c r="AC135" s="723">
        <v>695174.4</v>
      </c>
      <c r="AD135" s="723">
        <v>69517.440000000002</v>
      </c>
      <c r="AE135" s="723">
        <v>0</v>
      </c>
      <c r="AF135" s="619">
        <f t="shared" si="445"/>
        <v>0</v>
      </c>
      <c r="AG135" s="723">
        <v>12108908.16</v>
      </c>
      <c r="AH135" s="643">
        <f t="shared" si="446"/>
        <v>50453.784</v>
      </c>
      <c r="AI135" s="644" t="s">
        <v>1390</v>
      </c>
    </row>
    <row r="136" spans="1:35">
      <c r="A136" s="194"/>
      <c r="B136" s="519">
        <v>6</v>
      </c>
      <c r="C136" s="587">
        <v>30</v>
      </c>
      <c r="D136" s="720" t="s">
        <v>1346</v>
      </c>
      <c r="E136" s="521">
        <v>8</v>
      </c>
      <c r="F136" s="584" t="s">
        <v>1373</v>
      </c>
      <c r="G136" s="638">
        <f t="shared" si="436"/>
        <v>3000</v>
      </c>
      <c r="H136" s="764">
        <v>24000</v>
      </c>
      <c r="I136" s="757">
        <v>418</v>
      </c>
      <c r="J136" s="592">
        <f t="shared" si="437"/>
        <v>10032000</v>
      </c>
      <c r="K136" s="567">
        <v>0</v>
      </c>
      <c r="L136" s="568">
        <f t="shared" si="438"/>
        <v>0</v>
      </c>
      <c r="M136" s="568">
        <f t="shared" si="439"/>
        <v>10032000</v>
      </c>
      <c r="N136" s="569">
        <v>9120000</v>
      </c>
      <c r="O136" s="569">
        <v>912000</v>
      </c>
      <c r="P136" s="568">
        <v>0</v>
      </c>
      <c r="Q136" s="617">
        <f t="shared" si="440"/>
        <v>1128567.1679999996</v>
      </c>
      <c r="R136" s="618">
        <f t="shared" si="447"/>
        <v>0.11249672727272723</v>
      </c>
      <c r="S136" s="523">
        <f t="shared" si="441"/>
        <v>1128567.1679999996</v>
      </c>
      <c r="T136" s="524" t="s">
        <v>98</v>
      </c>
      <c r="U136" s="563">
        <v>0</v>
      </c>
      <c r="V136" s="525" t="s">
        <v>90</v>
      </c>
      <c r="W136" s="522" t="s">
        <v>89</v>
      </c>
      <c r="X136" s="526">
        <f t="shared" si="442"/>
        <v>2662.5098181818184</v>
      </c>
      <c r="Y136" s="526">
        <f t="shared" si="443"/>
        <v>21300.078545454548</v>
      </c>
      <c r="Z136" s="568">
        <f t="shared" si="444"/>
        <v>0</v>
      </c>
      <c r="AA136" s="723">
        <v>8718720</v>
      </c>
      <c r="AB136" s="723">
        <v>871872</v>
      </c>
      <c r="AC136" s="723">
        <v>470810.88000000006</v>
      </c>
      <c r="AD136" s="723">
        <v>47081.088000000011</v>
      </c>
      <c r="AE136" s="723">
        <v>169267.20000000001</v>
      </c>
      <c r="AF136" s="619">
        <f t="shared" si="445"/>
        <v>33853.440000000002</v>
      </c>
      <c r="AG136" s="723">
        <v>8903432.8320000004</v>
      </c>
      <c r="AH136" s="643">
        <f t="shared" si="446"/>
        <v>21300.078545454548</v>
      </c>
      <c r="AI136" s="644" t="s">
        <v>1388</v>
      </c>
    </row>
    <row r="137" spans="1:35" s="518" customFormat="1">
      <c r="B137" s="519">
        <v>6</v>
      </c>
      <c r="C137" s="750"/>
      <c r="D137" s="745"/>
      <c r="E137" s="745"/>
      <c r="F137" s="746"/>
      <c r="G137" s="751"/>
      <c r="H137" s="751" t="s">
        <v>5</v>
      </c>
      <c r="I137" s="752">
        <f>SUM(I129:I136)</f>
        <v>9210</v>
      </c>
      <c r="J137" s="531">
        <f t="shared" ref="J137:AG137" si="448">SUM(J129:J136)</f>
        <v>141991499.19999999</v>
      </c>
      <c r="K137" s="532">
        <f t="shared" si="448"/>
        <v>0</v>
      </c>
      <c r="L137" s="531">
        <f t="shared" si="448"/>
        <v>19.200000001117587</v>
      </c>
      <c r="M137" s="531">
        <f t="shared" si="448"/>
        <v>141991480</v>
      </c>
      <c r="N137" s="532">
        <f t="shared" si="448"/>
        <v>130348618</v>
      </c>
      <c r="O137" s="532">
        <f t="shared" si="448"/>
        <v>11642862</v>
      </c>
      <c r="P137" s="532">
        <f t="shared" si="448"/>
        <v>0</v>
      </c>
      <c r="Q137" s="589">
        <f t="shared" si="448"/>
        <v>8849106.8800000027</v>
      </c>
      <c r="R137" s="790">
        <f t="shared" si="447"/>
        <v>6.2321384941050072E-2</v>
      </c>
      <c r="S137" s="590">
        <f t="shared" si="448"/>
        <v>8849106.8800000027</v>
      </c>
      <c r="T137" s="710">
        <f t="shared" si="448"/>
        <v>0</v>
      </c>
      <c r="U137" s="711">
        <f t="shared" si="448"/>
        <v>0</v>
      </c>
      <c r="V137" s="531">
        <f t="shared" si="448"/>
        <v>0</v>
      </c>
      <c r="W137" s="710">
        <f t="shared" si="448"/>
        <v>0</v>
      </c>
      <c r="X137" s="711">
        <f t="shared" si="448"/>
        <v>6738.6761636363635</v>
      </c>
      <c r="Y137" s="711">
        <f t="shared" si="448"/>
        <v>119128.07083636362</v>
      </c>
      <c r="Z137" s="531">
        <f t="shared" si="448"/>
        <v>0</v>
      </c>
      <c r="AA137" s="711">
        <f t="shared" si="448"/>
        <v>137218243.72363636</v>
      </c>
      <c r="AB137" s="711">
        <f t="shared" si="448"/>
        <v>12434464.372363636</v>
      </c>
      <c r="AC137" s="711">
        <f t="shared" si="448"/>
        <v>9645600.9600000028</v>
      </c>
      <c r="AD137" s="711">
        <f t="shared" si="448"/>
        <v>964560.09600000014</v>
      </c>
      <c r="AE137" s="711">
        <f t="shared" si="448"/>
        <v>5900154.7200000007</v>
      </c>
      <c r="AF137" s="712">
        <f t="shared" si="448"/>
        <v>1180030.9439999999</v>
      </c>
      <c r="AG137" s="711">
        <f t="shared" si="448"/>
        <v>133142392.32000001</v>
      </c>
      <c r="AH137" s="578"/>
      <c r="AI137" s="615"/>
    </row>
    <row r="139" spans="1:35" ht="26.25">
      <c r="B139" s="501" t="s">
        <v>1168</v>
      </c>
      <c r="F139" s="513"/>
      <c r="G139" s="513"/>
      <c r="H139" s="513"/>
      <c r="I139" s="672"/>
      <c r="N139" s="514"/>
      <c r="P139" s="515"/>
      <c r="AA139" s="658"/>
      <c r="AB139" s="658"/>
      <c r="AC139" s="658"/>
      <c r="AD139" s="658"/>
      <c r="AE139" s="658"/>
      <c r="AG139" s="658"/>
      <c r="AI139" s="678"/>
    </row>
    <row r="140" spans="1:35">
      <c r="B140" s="509"/>
      <c r="C140" s="656"/>
      <c r="D140" s="676"/>
      <c r="E140" s="677"/>
      <c r="F140" s="657"/>
      <c r="G140" s="657"/>
      <c r="H140" s="513"/>
      <c r="N140" s="514"/>
      <c r="P140" s="515"/>
      <c r="T140" s="656"/>
      <c r="U140" s="658"/>
      <c r="AA140" s="559"/>
      <c r="AB140" s="559"/>
      <c r="AC140" s="559"/>
      <c r="AD140" s="634" t="s">
        <v>942</v>
      </c>
      <c r="AE140" s="559"/>
      <c r="AF140" s="559"/>
      <c r="AG140" s="559"/>
    </row>
    <row r="141" spans="1:35" s="507" customFormat="1">
      <c r="B141" s="968" t="s">
        <v>107</v>
      </c>
      <c r="C141" s="970" t="s">
        <v>815</v>
      </c>
      <c r="D141" s="972" t="s">
        <v>272</v>
      </c>
      <c r="E141" s="974" t="s">
        <v>22</v>
      </c>
      <c r="F141" s="968" t="s">
        <v>3</v>
      </c>
      <c r="G141" s="993" t="s">
        <v>843</v>
      </c>
      <c r="H141" s="994"/>
      <c r="I141" s="548" t="s">
        <v>817</v>
      </c>
      <c r="J141" s="977" t="s">
        <v>946</v>
      </c>
      <c r="K141" s="995" t="s">
        <v>939</v>
      </c>
      <c r="L141" s="981" t="s">
        <v>853</v>
      </c>
      <c r="M141" s="742" t="s">
        <v>5</v>
      </c>
      <c r="N141" s="998" t="s">
        <v>819</v>
      </c>
      <c r="O141" s="999"/>
      <c r="P141" s="632" t="s">
        <v>941</v>
      </c>
      <c r="Q141" s="1000" t="s">
        <v>842</v>
      </c>
      <c r="R141" s="1001"/>
      <c r="S141" s="1002"/>
      <c r="T141" s="1003" t="s">
        <v>852</v>
      </c>
      <c r="U141" s="1004"/>
      <c r="V141" s="987" t="s">
        <v>857</v>
      </c>
      <c r="W141" s="987" t="s">
        <v>858</v>
      </c>
      <c r="X141" s="1005" t="s">
        <v>856</v>
      </c>
      <c r="Y141" s="1006"/>
      <c r="Z141" s="990" t="s">
        <v>853</v>
      </c>
      <c r="AA141" s="1008" t="s">
        <v>819</v>
      </c>
      <c r="AB141" s="1009"/>
      <c r="AC141" s="1008" t="s">
        <v>849</v>
      </c>
      <c r="AD141" s="1009"/>
      <c r="AE141" s="985" t="s">
        <v>820</v>
      </c>
      <c r="AF141" s="560" t="s">
        <v>851</v>
      </c>
      <c r="AG141" s="985" t="s">
        <v>32</v>
      </c>
      <c r="AH141" s="635" t="s">
        <v>943</v>
      </c>
      <c r="AI141" s="636" t="s">
        <v>915</v>
      </c>
    </row>
    <row r="142" spans="1:35" s="508" customFormat="1" ht="16.5" customHeight="1">
      <c r="B142" s="969"/>
      <c r="C142" s="971"/>
      <c r="D142" s="973"/>
      <c r="E142" s="975"/>
      <c r="F142" s="969"/>
      <c r="G142" s="706" t="s">
        <v>214</v>
      </c>
      <c r="H142" s="706" t="s">
        <v>213</v>
      </c>
      <c r="I142" s="706" t="s">
        <v>213</v>
      </c>
      <c r="J142" s="978"/>
      <c r="K142" s="996"/>
      <c r="L142" s="997"/>
      <c r="M142" s="737" t="s">
        <v>940</v>
      </c>
      <c r="N142" s="735" t="s">
        <v>854</v>
      </c>
      <c r="O142" s="735" t="s">
        <v>855</v>
      </c>
      <c r="P142" s="734" t="s">
        <v>820</v>
      </c>
      <c r="Q142" s="736" t="s">
        <v>64</v>
      </c>
      <c r="R142" s="738" t="s">
        <v>892</v>
      </c>
      <c r="S142" s="736" t="s">
        <v>65</v>
      </c>
      <c r="T142" s="739" t="s">
        <v>825</v>
      </c>
      <c r="U142" s="739" t="s">
        <v>837</v>
      </c>
      <c r="V142" s="988"/>
      <c r="W142" s="988"/>
      <c r="X142" s="740" t="s">
        <v>214</v>
      </c>
      <c r="Y142" s="740" t="s">
        <v>213</v>
      </c>
      <c r="Z142" s="1007"/>
      <c r="AA142" s="732" t="s">
        <v>0</v>
      </c>
      <c r="AB142" s="732" t="s">
        <v>1</v>
      </c>
      <c r="AC142" s="732" t="s">
        <v>850</v>
      </c>
      <c r="AD142" s="732" t="s">
        <v>1</v>
      </c>
      <c r="AE142" s="986"/>
      <c r="AF142" s="733">
        <v>0.2</v>
      </c>
      <c r="AG142" s="986"/>
      <c r="AH142" s="613" t="s">
        <v>896</v>
      </c>
      <c r="AI142" s="636" t="s">
        <v>897</v>
      </c>
    </row>
    <row r="143" spans="1:35">
      <c r="A143" s="194"/>
      <c r="B143" s="519">
        <v>6</v>
      </c>
      <c r="C143" s="587">
        <v>1</v>
      </c>
      <c r="D143" s="718" t="s">
        <v>1089</v>
      </c>
      <c r="E143" s="521">
        <v>24</v>
      </c>
      <c r="F143" s="584" t="s">
        <v>1366</v>
      </c>
      <c r="G143" s="638">
        <f t="shared" ref="G143:G152" si="449">H143/E143</f>
        <v>520</v>
      </c>
      <c r="H143" s="525">
        <v>12480</v>
      </c>
      <c r="I143" s="575">
        <v>1008</v>
      </c>
      <c r="J143" s="594">
        <f t="shared" ref="J143:J152" si="450">H143*I143</f>
        <v>12579840</v>
      </c>
      <c r="K143" s="567" t="s">
        <v>872</v>
      </c>
      <c r="L143" s="568">
        <f t="shared" ref="L143:L152" si="451">J143-M143</f>
        <v>-12665160</v>
      </c>
      <c r="M143" s="568">
        <f t="shared" ref="M143:M152" si="452">N143+O143-P143</f>
        <v>25245000</v>
      </c>
      <c r="N143" s="569">
        <v>22950000</v>
      </c>
      <c r="O143" s="569">
        <v>2295000</v>
      </c>
      <c r="P143" s="568">
        <v>0</v>
      </c>
      <c r="Q143" s="617">
        <f t="shared" ref="Q143:Q152" si="453">J143-AG143</f>
        <v>1499904.0000000037</v>
      </c>
      <c r="R143" s="618">
        <f t="shared" ref="R143:R153" si="454">Q143/J143</f>
        <v>0.11923076923076953</v>
      </c>
      <c r="S143" s="523">
        <f t="shared" ref="S143:S152" si="455">Q143-U143</f>
        <v>1499904.0000000037</v>
      </c>
      <c r="T143" s="524" t="s">
        <v>839</v>
      </c>
      <c r="U143" s="563">
        <v>0</v>
      </c>
      <c r="V143" s="525" t="s">
        <v>90</v>
      </c>
      <c r="W143" s="522" t="s">
        <v>89</v>
      </c>
      <c r="X143" s="526">
        <f t="shared" ref="X143:X152" si="456">Y143/E143</f>
        <v>457.99999999999983</v>
      </c>
      <c r="Y143" s="713">
        <f t="shared" ref="Y143:Y152" si="457">(AA143+AB143-AC143-AD143-AE143)/I143</f>
        <v>10991.999999999996</v>
      </c>
      <c r="Z143" s="568">
        <f t="shared" ref="Z143:Z152" si="458">AH143-Y143</f>
        <v>0</v>
      </c>
      <c r="AA143" s="723">
        <v>12354760.93090909</v>
      </c>
      <c r="AB143" s="723">
        <v>1235476.0930909091</v>
      </c>
      <c r="AC143" s="723">
        <v>1226111.04</v>
      </c>
      <c r="AD143" s="723">
        <v>122611.10400000001</v>
      </c>
      <c r="AE143" s="723">
        <v>1161578.8800000001</v>
      </c>
      <c r="AF143" s="619">
        <f t="shared" ref="AF143:AF152" si="459">AE143*$AF$4</f>
        <v>232315.77600000004</v>
      </c>
      <c r="AG143" s="723">
        <v>11079935.999999996</v>
      </c>
      <c r="AH143" s="643">
        <f t="shared" ref="AH143:AH152" si="460">AG143/I143</f>
        <v>10991.999999999996</v>
      </c>
      <c r="AI143" s="644" t="s">
        <v>1383</v>
      </c>
    </row>
    <row r="144" spans="1:35">
      <c r="A144" s="194"/>
      <c r="B144" s="519">
        <v>6</v>
      </c>
      <c r="C144" s="750"/>
      <c r="D144" s="745"/>
      <c r="E144" s="745"/>
      <c r="F144" s="746"/>
      <c r="G144" s="751"/>
      <c r="H144" s="751" t="s">
        <v>1272</v>
      </c>
      <c r="I144" s="752">
        <f t="shared" ref="I144:AG144" si="461">SUM(I143)</f>
        <v>1008</v>
      </c>
      <c r="J144" s="531">
        <f t="shared" si="461"/>
        <v>12579840</v>
      </c>
      <c r="K144" s="532">
        <f t="shared" si="461"/>
        <v>0</v>
      </c>
      <c r="L144" s="531">
        <f t="shared" si="461"/>
        <v>-12665160</v>
      </c>
      <c r="M144" s="531">
        <f t="shared" si="461"/>
        <v>25245000</v>
      </c>
      <c r="N144" s="532">
        <f t="shared" si="461"/>
        <v>22950000</v>
      </c>
      <c r="O144" s="532">
        <f t="shared" si="461"/>
        <v>2295000</v>
      </c>
      <c r="P144" s="532">
        <f t="shared" si="461"/>
        <v>0</v>
      </c>
      <c r="Q144" s="589">
        <f t="shared" si="461"/>
        <v>1499904.0000000037</v>
      </c>
      <c r="R144" s="790">
        <f t="shared" si="454"/>
        <v>0.11923076923076953</v>
      </c>
      <c r="S144" s="590">
        <f t="shared" si="461"/>
        <v>1499904.0000000037</v>
      </c>
      <c r="T144" s="710">
        <f t="shared" si="461"/>
        <v>0</v>
      </c>
      <c r="U144" s="711">
        <f t="shared" si="461"/>
        <v>0</v>
      </c>
      <c r="V144" s="531">
        <f t="shared" si="461"/>
        <v>0</v>
      </c>
      <c r="W144" s="710">
        <f t="shared" si="461"/>
        <v>0</v>
      </c>
      <c r="X144" s="711">
        <f t="shared" si="461"/>
        <v>457.99999999999983</v>
      </c>
      <c r="Y144" s="711">
        <f t="shared" si="461"/>
        <v>10991.999999999996</v>
      </c>
      <c r="Z144" s="531">
        <f t="shared" si="461"/>
        <v>0</v>
      </c>
      <c r="AA144" s="711">
        <f t="shared" si="461"/>
        <v>12354760.93090909</v>
      </c>
      <c r="AB144" s="711">
        <f t="shared" si="461"/>
        <v>1235476.0930909091</v>
      </c>
      <c r="AC144" s="711">
        <f t="shared" si="461"/>
        <v>1226111.04</v>
      </c>
      <c r="AD144" s="711">
        <f t="shared" si="461"/>
        <v>122611.10400000001</v>
      </c>
      <c r="AE144" s="711">
        <f t="shared" si="461"/>
        <v>1161578.8800000001</v>
      </c>
      <c r="AF144" s="712">
        <f t="shared" si="461"/>
        <v>232315.77600000004</v>
      </c>
      <c r="AG144" s="711">
        <f t="shared" si="461"/>
        <v>11079935.999999996</v>
      </c>
      <c r="AH144" s="578"/>
      <c r="AI144" s="615"/>
    </row>
    <row r="145" spans="1:16380">
      <c r="A145" s="194"/>
      <c r="B145" s="519">
        <v>6</v>
      </c>
      <c r="C145" s="587">
        <v>8</v>
      </c>
      <c r="D145" s="719" t="s">
        <v>1048</v>
      </c>
      <c r="E145" s="521">
        <v>24</v>
      </c>
      <c r="F145" s="584" t="s">
        <v>1366</v>
      </c>
      <c r="G145" s="638">
        <f t="shared" si="449"/>
        <v>4400</v>
      </c>
      <c r="H145" s="525">
        <v>105600</v>
      </c>
      <c r="I145" s="575">
        <v>208</v>
      </c>
      <c r="J145" s="594">
        <f t="shared" si="450"/>
        <v>21964800</v>
      </c>
      <c r="K145" s="567" t="s">
        <v>872</v>
      </c>
      <c r="L145" s="568">
        <f t="shared" si="451"/>
        <v>8154300</v>
      </c>
      <c r="M145" s="568">
        <f t="shared" si="452"/>
        <v>13810500</v>
      </c>
      <c r="N145" s="569">
        <v>12555000</v>
      </c>
      <c r="O145" s="569">
        <v>1255500</v>
      </c>
      <c r="P145" s="568">
        <v>0</v>
      </c>
      <c r="Q145" s="617">
        <f t="shared" si="453"/>
        <v>21964800</v>
      </c>
      <c r="R145" s="618">
        <f t="shared" si="454"/>
        <v>1</v>
      </c>
      <c r="S145" s="523">
        <f t="shared" si="455"/>
        <v>21964800</v>
      </c>
      <c r="T145" s="524" t="s">
        <v>98</v>
      </c>
      <c r="U145" s="563">
        <v>0</v>
      </c>
      <c r="V145" s="525" t="s">
        <v>90</v>
      </c>
      <c r="W145" s="522" t="s">
        <v>89</v>
      </c>
      <c r="X145" s="526">
        <f t="shared" si="456"/>
        <v>0</v>
      </c>
      <c r="Y145" s="713">
        <f t="shared" si="457"/>
        <v>0</v>
      </c>
      <c r="Z145" s="568">
        <f t="shared" si="458"/>
        <v>0</v>
      </c>
      <c r="AA145" s="527"/>
      <c r="AB145" s="527"/>
      <c r="AC145" s="528"/>
      <c r="AD145" s="528"/>
      <c r="AE145" s="528"/>
      <c r="AF145" s="619">
        <f t="shared" si="459"/>
        <v>0</v>
      </c>
      <c r="AG145" s="527"/>
      <c r="AH145" s="643">
        <f t="shared" si="460"/>
        <v>0</v>
      </c>
      <c r="AI145" s="644"/>
    </row>
    <row r="146" spans="1:16380">
      <c r="A146" s="194"/>
      <c r="B146" s="519">
        <v>6</v>
      </c>
      <c r="C146" s="750"/>
      <c r="D146" s="745"/>
      <c r="E146" s="745"/>
      <c r="F146" s="746"/>
      <c r="G146" s="751"/>
      <c r="H146" s="751" t="s">
        <v>1272</v>
      </c>
      <c r="I146" s="752">
        <f t="shared" ref="I146:AG146" si="462">SUM(I145)</f>
        <v>208</v>
      </c>
      <c r="J146" s="531">
        <f t="shared" si="462"/>
        <v>21964800</v>
      </c>
      <c r="K146" s="532">
        <f t="shared" si="462"/>
        <v>0</v>
      </c>
      <c r="L146" s="531">
        <f t="shared" si="462"/>
        <v>8154300</v>
      </c>
      <c r="M146" s="531">
        <f t="shared" si="462"/>
        <v>13810500</v>
      </c>
      <c r="N146" s="532">
        <f t="shared" si="462"/>
        <v>12555000</v>
      </c>
      <c r="O146" s="532">
        <f t="shared" si="462"/>
        <v>1255500</v>
      </c>
      <c r="P146" s="532">
        <f t="shared" si="462"/>
        <v>0</v>
      </c>
      <c r="Q146" s="589">
        <f t="shared" si="462"/>
        <v>21964800</v>
      </c>
      <c r="R146" s="790">
        <f t="shared" si="454"/>
        <v>1</v>
      </c>
      <c r="S146" s="590">
        <f t="shared" si="462"/>
        <v>21964800</v>
      </c>
      <c r="T146" s="710">
        <f t="shared" si="462"/>
        <v>0</v>
      </c>
      <c r="U146" s="711">
        <f t="shared" si="462"/>
        <v>0</v>
      </c>
      <c r="V146" s="531">
        <f t="shared" si="462"/>
        <v>0</v>
      </c>
      <c r="W146" s="710">
        <f t="shared" si="462"/>
        <v>0</v>
      </c>
      <c r="X146" s="711">
        <f t="shared" si="462"/>
        <v>0</v>
      </c>
      <c r="Y146" s="711">
        <f t="shared" si="462"/>
        <v>0</v>
      </c>
      <c r="Z146" s="531">
        <f t="shared" si="462"/>
        <v>0</v>
      </c>
      <c r="AA146" s="711">
        <f t="shared" si="462"/>
        <v>0</v>
      </c>
      <c r="AB146" s="711">
        <f t="shared" si="462"/>
        <v>0</v>
      </c>
      <c r="AC146" s="711">
        <f t="shared" si="462"/>
        <v>0</v>
      </c>
      <c r="AD146" s="711">
        <f t="shared" si="462"/>
        <v>0</v>
      </c>
      <c r="AE146" s="711">
        <f t="shared" si="462"/>
        <v>0</v>
      </c>
      <c r="AF146" s="712">
        <f t="shared" si="462"/>
        <v>0</v>
      </c>
      <c r="AG146" s="711">
        <f t="shared" si="462"/>
        <v>0</v>
      </c>
      <c r="AH146" s="578"/>
      <c r="AI146" s="615"/>
    </row>
    <row r="147" spans="1:16380">
      <c r="A147" s="194"/>
      <c r="B147" s="519">
        <v>6</v>
      </c>
      <c r="C147" s="753">
        <v>16</v>
      </c>
      <c r="D147" s="719" t="s">
        <v>1089</v>
      </c>
      <c r="E147" s="521">
        <v>24</v>
      </c>
      <c r="F147" s="584" t="s">
        <v>1366</v>
      </c>
      <c r="G147" s="638">
        <f t="shared" si="449"/>
        <v>520</v>
      </c>
      <c r="H147" s="525">
        <v>12480</v>
      </c>
      <c r="I147" s="575">
        <v>1008</v>
      </c>
      <c r="J147" s="594">
        <f t="shared" si="450"/>
        <v>12579840</v>
      </c>
      <c r="K147" s="567" t="s">
        <v>872</v>
      </c>
      <c r="L147" s="568">
        <f t="shared" si="451"/>
        <v>-725760</v>
      </c>
      <c r="M147" s="568">
        <f t="shared" si="452"/>
        <v>13305600</v>
      </c>
      <c r="N147" s="569">
        <v>12096000</v>
      </c>
      <c r="O147" s="569">
        <v>1209600</v>
      </c>
      <c r="P147" s="568">
        <v>0</v>
      </c>
      <c r="Q147" s="617">
        <f t="shared" si="453"/>
        <v>1499904.0000000037</v>
      </c>
      <c r="R147" s="618">
        <f t="shared" si="454"/>
        <v>0.11923076923076953</v>
      </c>
      <c r="S147" s="523">
        <f t="shared" si="455"/>
        <v>1499904.0000000037</v>
      </c>
      <c r="T147" s="524" t="s">
        <v>98</v>
      </c>
      <c r="U147" s="563">
        <v>0</v>
      </c>
      <c r="V147" s="525" t="s">
        <v>90</v>
      </c>
      <c r="W147" s="522" t="s">
        <v>89</v>
      </c>
      <c r="X147" s="526">
        <f t="shared" si="456"/>
        <v>457.99999999999983</v>
      </c>
      <c r="Y147" s="713">
        <f t="shared" si="457"/>
        <v>10991.999999999996</v>
      </c>
      <c r="Z147" s="568">
        <f t="shared" si="458"/>
        <v>0</v>
      </c>
      <c r="AA147" s="723">
        <v>12354760.93090909</v>
      </c>
      <c r="AB147" s="723">
        <v>1235476.0930909091</v>
      </c>
      <c r="AC147" s="723">
        <v>1226111.04</v>
      </c>
      <c r="AD147" s="723">
        <v>122611.10400000001</v>
      </c>
      <c r="AE147" s="723">
        <v>1161578.8800000001</v>
      </c>
      <c r="AF147" s="619">
        <f t="shared" si="459"/>
        <v>232315.77600000004</v>
      </c>
      <c r="AG147" s="723">
        <v>11079935.999999996</v>
      </c>
      <c r="AH147" s="643">
        <f t="shared" si="460"/>
        <v>10991.999999999996</v>
      </c>
      <c r="AI147" s="644" t="s">
        <v>1391</v>
      </c>
    </row>
    <row r="148" spans="1:16380">
      <c r="A148" s="194"/>
      <c r="B148" s="519">
        <v>6</v>
      </c>
      <c r="C148" s="750"/>
      <c r="D148" s="745"/>
      <c r="E148" s="745"/>
      <c r="F148" s="746"/>
      <c r="G148" s="751"/>
      <c r="H148" s="751" t="s">
        <v>1272</v>
      </c>
      <c r="I148" s="752">
        <f t="shared" ref="I148:AG148" si="463">SUM(I147)</f>
        <v>1008</v>
      </c>
      <c r="J148" s="531">
        <f t="shared" si="463"/>
        <v>12579840</v>
      </c>
      <c r="K148" s="532">
        <f t="shared" si="463"/>
        <v>0</v>
      </c>
      <c r="L148" s="531">
        <f t="shared" si="463"/>
        <v>-725760</v>
      </c>
      <c r="M148" s="531">
        <f t="shared" si="463"/>
        <v>13305600</v>
      </c>
      <c r="N148" s="532">
        <f t="shared" si="463"/>
        <v>12096000</v>
      </c>
      <c r="O148" s="532">
        <f t="shared" si="463"/>
        <v>1209600</v>
      </c>
      <c r="P148" s="532">
        <f t="shared" si="463"/>
        <v>0</v>
      </c>
      <c r="Q148" s="589">
        <f t="shared" si="463"/>
        <v>1499904.0000000037</v>
      </c>
      <c r="R148" s="790">
        <f t="shared" si="454"/>
        <v>0.11923076923076953</v>
      </c>
      <c r="S148" s="590">
        <f t="shared" si="463"/>
        <v>1499904.0000000037</v>
      </c>
      <c r="T148" s="710">
        <f t="shared" si="463"/>
        <v>0</v>
      </c>
      <c r="U148" s="711">
        <f t="shared" si="463"/>
        <v>0</v>
      </c>
      <c r="V148" s="531">
        <f t="shared" si="463"/>
        <v>0</v>
      </c>
      <c r="W148" s="710">
        <f t="shared" si="463"/>
        <v>0</v>
      </c>
      <c r="X148" s="711">
        <f t="shared" si="463"/>
        <v>457.99999999999983</v>
      </c>
      <c r="Y148" s="711">
        <f t="shared" si="463"/>
        <v>10991.999999999996</v>
      </c>
      <c r="Z148" s="531">
        <f t="shared" si="463"/>
        <v>0</v>
      </c>
      <c r="AA148" s="711">
        <f t="shared" si="463"/>
        <v>12354760.93090909</v>
      </c>
      <c r="AB148" s="711">
        <f t="shared" si="463"/>
        <v>1235476.0930909091</v>
      </c>
      <c r="AC148" s="711">
        <f t="shared" si="463"/>
        <v>1226111.04</v>
      </c>
      <c r="AD148" s="711">
        <f t="shared" si="463"/>
        <v>122611.10400000001</v>
      </c>
      <c r="AE148" s="711">
        <f t="shared" si="463"/>
        <v>1161578.8800000001</v>
      </c>
      <c r="AF148" s="712">
        <f t="shared" si="463"/>
        <v>232315.77600000004</v>
      </c>
      <c r="AG148" s="711">
        <f t="shared" si="463"/>
        <v>11079935.999999996</v>
      </c>
      <c r="AH148" s="578"/>
      <c r="AI148" s="615"/>
    </row>
    <row r="149" spans="1:16380">
      <c r="A149" s="194"/>
      <c r="B149" s="519">
        <v>6</v>
      </c>
      <c r="C149" s="587">
        <v>22</v>
      </c>
      <c r="D149" s="720" t="s">
        <v>1089</v>
      </c>
      <c r="E149" s="521">
        <v>24</v>
      </c>
      <c r="F149" s="584" t="s">
        <v>1366</v>
      </c>
      <c r="G149" s="638">
        <f t="shared" si="449"/>
        <v>520</v>
      </c>
      <c r="H149" s="525">
        <v>12480</v>
      </c>
      <c r="I149" s="575">
        <v>1008</v>
      </c>
      <c r="J149" s="594">
        <f t="shared" si="450"/>
        <v>12579840</v>
      </c>
      <c r="K149" s="567" t="s">
        <v>872</v>
      </c>
      <c r="L149" s="568">
        <f t="shared" si="451"/>
        <v>-5240160</v>
      </c>
      <c r="M149" s="568">
        <f t="shared" si="452"/>
        <v>17820000</v>
      </c>
      <c r="N149" s="569">
        <v>16200000</v>
      </c>
      <c r="O149" s="569">
        <v>1620000</v>
      </c>
      <c r="P149" s="568">
        <v>0</v>
      </c>
      <c r="Q149" s="617">
        <f t="shared" si="453"/>
        <v>1499904.0000000037</v>
      </c>
      <c r="R149" s="618">
        <f t="shared" si="454"/>
        <v>0.11923076923076953</v>
      </c>
      <c r="S149" s="523">
        <f t="shared" si="455"/>
        <v>1499904.0000000037</v>
      </c>
      <c r="T149" s="524" t="s">
        <v>98</v>
      </c>
      <c r="U149" s="563">
        <v>0</v>
      </c>
      <c r="V149" s="525" t="s">
        <v>90</v>
      </c>
      <c r="W149" s="522" t="s">
        <v>89</v>
      </c>
      <c r="X149" s="526">
        <f t="shared" si="456"/>
        <v>457.99999999999983</v>
      </c>
      <c r="Y149" s="713">
        <f t="shared" si="457"/>
        <v>10991.999999999996</v>
      </c>
      <c r="Z149" s="568">
        <f t="shared" si="458"/>
        <v>0</v>
      </c>
      <c r="AA149" s="723">
        <v>12354760.93090909</v>
      </c>
      <c r="AB149" s="723">
        <v>1235476.0930909091</v>
      </c>
      <c r="AC149" s="723">
        <v>1226111.04</v>
      </c>
      <c r="AD149" s="723">
        <v>122611.10400000001</v>
      </c>
      <c r="AE149" s="723">
        <v>1161578.8800000001</v>
      </c>
      <c r="AF149" s="619">
        <f t="shared" si="459"/>
        <v>232315.77600000004</v>
      </c>
      <c r="AG149" s="723">
        <v>11079935.999999996</v>
      </c>
      <c r="AH149" s="643">
        <f t="shared" si="460"/>
        <v>10991.999999999996</v>
      </c>
      <c r="AI149" s="644" t="s">
        <v>1391</v>
      </c>
    </row>
    <row r="150" spans="1:16380" ht="16.149999999999999" customHeight="1">
      <c r="A150" s="194"/>
      <c r="B150" s="519">
        <v>6</v>
      </c>
      <c r="C150" s="750"/>
      <c r="D150" s="745"/>
      <c r="E150" s="745"/>
      <c r="F150" s="746"/>
      <c r="G150" s="751"/>
      <c r="H150" s="751" t="s">
        <v>1272</v>
      </c>
      <c r="I150" s="752">
        <f t="shared" ref="I150:AG150" si="464">SUM(I149)</f>
        <v>1008</v>
      </c>
      <c r="J150" s="531">
        <f t="shared" si="464"/>
        <v>12579840</v>
      </c>
      <c r="K150" s="532">
        <f t="shared" si="464"/>
        <v>0</v>
      </c>
      <c r="L150" s="531">
        <f t="shared" si="464"/>
        <v>-5240160</v>
      </c>
      <c r="M150" s="531">
        <f t="shared" si="464"/>
        <v>17820000</v>
      </c>
      <c r="N150" s="532">
        <f t="shared" si="464"/>
        <v>16200000</v>
      </c>
      <c r="O150" s="532">
        <f t="shared" si="464"/>
        <v>1620000</v>
      </c>
      <c r="P150" s="532">
        <f t="shared" si="464"/>
        <v>0</v>
      </c>
      <c r="Q150" s="589">
        <f t="shared" si="464"/>
        <v>1499904.0000000037</v>
      </c>
      <c r="R150" s="790">
        <f t="shared" si="454"/>
        <v>0.11923076923076953</v>
      </c>
      <c r="S150" s="590">
        <f t="shared" si="464"/>
        <v>1499904.0000000037</v>
      </c>
      <c r="T150" s="710">
        <f t="shared" si="464"/>
        <v>0</v>
      </c>
      <c r="U150" s="711">
        <f t="shared" si="464"/>
        <v>0</v>
      </c>
      <c r="V150" s="531">
        <f t="shared" si="464"/>
        <v>0</v>
      </c>
      <c r="W150" s="710">
        <f t="shared" si="464"/>
        <v>0</v>
      </c>
      <c r="X150" s="711">
        <f t="shared" si="464"/>
        <v>457.99999999999983</v>
      </c>
      <c r="Y150" s="711">
        <f t="shared" si="464"/>
        <v>10991.999999999996</v>
      </c>
      <c r="Z150" s="531">
        <f t="shared" si="464"/>
        <v>0</v>
      </c>
      <c r="AA150" s="711">
        <f t="shared" si="464"/>
        <v>12354760.93090909</v>
      </c>
      <c r="AB150" s="711">
        <f t="shared" si="464"/>
        <v>1235476.0930909091</v>
      </c>
      <c r="AC150" s="711">
        <f t="shared" si="464"/>
        <v>1226111.04</v>
      </c>
      <c r="AD150" s="711">
        <f t="shared" si="464"/>
        <v>122611.10400000001</v>
      </c>
      <c r="AE150" s="711">
        <f t="shared" si="464"/>
        <v>1161578.8800000001</v>
      </c>
      <c r="AF150" s="712">
        <f t="shared" si="464"/>
        <v>232315.77600000004</v>
      </c>
      <c r="AG150" s="711">
        <f t="shared" si="464"/>
        <v>11079935.999999996</v>
      </c>
      <c r="AH150" s="578"/>
      <c r="AI150" s="615"/>
    </row>
    <row r="151" spans="1:16380" ht="16.149999999999999" customHeight="1">
      <c r="A151" s="194"/>
      <c r="B151" s="519">
        <v>6</v>
      </c>
      <c r="C151" s="587">
        <v>28</v>
      </c>
      <c r="D151" s="720" t="s">
        <v>1175</v>
      </c>
      <c r="E151" s="521">
        <v>30</v>
      </c>
      <c r="F151" s="584" t="s">
        <v>1375</v>
      </c>
      <c r="G151" s="638">
        <f t="shared" si="449"/>
        <v>2000</v>
      </c>
      <c r="H151" s="525">
        <v>60000</v>
      </c>
      <c r="I151" s="575">
        <v>165</v>
      </c>
      <c r="J151" s="594">
        <f t="shared" si="450"/>
        <v>9900000</v>
      </c>
      <c r="K151" s="567" t="s">
        <v>872</v>
      </c>
      <c r="L151" s="568">
        <f t="shared" si="451"/>
        <v>-15090000</v>
      </c>
      <c r="M151" s="568">
        <f t="shared" si="452"/>
        <v>24990000</v>
      </c>
      <c r="N151" s="569">
        <v>22718182</v>
      </c>
      <c r="O151" s="569">
        <v>2271818</v>
      </c>
      <c r="P151" s="568">
        <v>0</v>
      </c>
      <c r="Q151" s="617">
        <f t="shared" si="453"/>
        <v>1299274.1999999993</v>
      </c>
      <c r="R151" s="618">
        <f t="shared" si="454"/>
        <v>0.1312398181818181</v>
      </c>
      <c r="S151" s="523">
        <f t="shared" si="455"/>
        <v>1299274.1999999993</v>
      </c>
      <c r="T151" s="524" t="s">
        <v>98</v>
      </c>
      <c r="U151" s="563">
        <v>0</v>
      </c>
      <c r="V151" s="525" t="s">
        <v>90</v>
      </c>
      <c r="W151" s="522" t="s">
        <v>89</v>
      </c>
      <c r="X151" s="526">
        <f t="shared" si="456"/>
        <v>1737.5203636363638</v>
      </c>
      <c r="Y151" s="713">
        <f t="shared" si="457"/>
        <v>52125.610909090916</v>
      </c>
      <c r="Z151" s="568">
        <f t="shared" si="458"/>
        <v>0</v>
      </c>
      <c r="AA151" s="723">
        <v>8343000</v>
      </c>
      <c r="AB151" s="723">
        <v>834300</v>
      </c>
      <c r="AC151" s="723">
        <v>450522.00000000006</v>
      </c>
      <c r="AD151" s="723">
        <v>45052.200000000012</v>
      </c>
      <c r="AE151" s="723">
        <v>81000</v>
      </c>
      <c r="AF151" s="619">
        <f t="shared" si="459"/>
        <v>16200</v>
      </c>
      <c r="AG151" s="723">
        <v>8600725.8000000007</v>
      </c>
      <c r="AH151" s="643">
        <f t="shared" si="460"/>
        <v>52125.610909090916</v>
      </c>
      <c r="AI151" s="644" t="s">
        <v>1383</v>
      </c>
    </row>
    <row r="152" spans="1:16380" s="709" customFormat="1" ht="16.149999999999999" customHeight="1">
      <c r="A152" s="715"/>
      <c r="B152" s="766">
        <v>6</v>
      </c>
      <c r="C152" s="754">
        <v>28</v>
      </c>
      <c r="D152" s="747" t="s">
        <v>1175</v>
      </c>
      <c r="E152" s="755">
        <v>30</v>
      </c>
      <c r="F152" s="584" t="s">
        <v>1366</v>
      </c>
      <c r="G152" s="638">
        <f t="shared" si="449"/>
        <v>1966.6666666666699</v>
      </c>
      <c r="H152" s="756">
        <v>59000.000000000095</v>
      </c>
      <c r="I152" s="757">
        <v>143</v>
      </c>
      <c r="J152" s="594">
        <f t="shared" si="450"/>
        <v>8437000.000000013</v>
      </c>
      <c r="K152" s="758" t="s">
        <v>872</v>
      </c>
      <c r="L152" s="759">
        <f t="shared" si="451"/>
        <v>-5330599.999999987</v>
      </c>
      <c r="M152" s="759">
        <f t="shared" si="452"/>
        <v>13767600</v>
      </c>
      <c r="N152" s="759">
        <v>12516000</v>
      </c>
      <c r="O152" s="759">
        <v>1251600</v>
      </c>
      <c r="P152" s="759">
        <v>0</v>
      </c>
      <c r="Q152" s="760">
        <f t="shared" si="453"/>
        <v>983037.64000001363</v>
      </c>
      <c r="R152" s="761">
        <f t="shared" si="454"/>
        <v>0.11651506933744366</v>
      </c>
      <c r="S152" s="523">
        <f t="shared" si="455"/>
        <v>983037.64000001363</v>
      </c>
      <c r="T152" s="526" t="s">
        <v>98</v>
      </c>
      <c r="U152" s="713">
        <v>0</v>
      </c>
      <c r="V152" s="759" t="s">
        <v>90</v>
      </c>
      <c r="W152" s="762" t="s">
        <v>89</v>
      </c>
      <c r="X152" s="762">
        <f t="shared" si="456"/>
        <v>1737.5203636363635</v>
      </c>
      <c r="Y152" s="526">
        <f t="shared" si="457"/>
        <v>52125.610909090909</v>
      </c>
      <c r="Z152" s="763">
        <f t="shared" si="458"/>
        <v>0</v>
      </c>
      <c r="AA152" s="723">
        <v>7230600</v>
      </c>
      <c r="AB152" s="723">
        <v>723060</v>
      </c>
      <c r="AC152" s="723">
        <v>390452.40000000008</v>
      </c>
      <c r="AD152" s="723">
        <v>39045.240000000013</v>
      </c>
      <c r="AE152" s="723">
        <v>70200</v>
      </c>
      <c r="AF152" s="619">
        <f t="shared" si="459"/>
        <v>14040</v>
      </c>
      <c r="AG152" s="723">
        <v>7453962.3599999994</v>
      </c>
      <c r="AH152" s="716">
        <f t="shared" si="460"/>
        <v>52125.610909090909</v>
      </c>
      <c r="AI152" s="717" t="s">
        <v>1378</v>
      </c>
      <c r="AJ152" s="717"/>
      <c r="AK152" s="717"/>
      <c r="AL152" s="717"/>
      <c r="AM152" s="717"/>
      <c r="AN152" s="717"/>
      <c r="AO152" s="717"/>
      <c r="AP152" s="717"/>
      <c r="AQ152" s="717"/>
      <c r="AR152" s="717"/>
      <c r="AS152" s="717"/>
      <c r="AT152" s="717"/>
      <c r="AU152" s="717"/>
      <c r="AV152" s="717"/>
      <c r="AW152" s="717"/>
      <c r="AX152" s="717"/>
      <c r="AY152" s="717"/>
      <c r="AZ152" s="717"/>
      <c r="BA152" s="717"/>
      <c r="BB152" s="717"/>
      <c r="BC152" s="717"/>
      <c r="BD152" s="717"/>
      <c r="BE152" s="717"/>
      <c r="BF152" s="717"/>
      <c r="BG152" s="717"/>
      <c r="BH152" s="717"/>
      <c r="BI152" s="717"/>
      <c r="BJ152" s="717"/>
      <c r="BK152" s="717"/>
      <c r="BL152" s="717"/>
      <c r="BM152" s="717"/>
      <c r="BN152" s="717"/>
      <c r="BO152" s="717"/>
      <c r="BP152" s="717"/>
      <c r="BQ152" s="717"/>
      <c r="BR152" s="717"/>
      <c r="BS152" s="717"/>
      <c r="BT152" s="717"/>
      <c r="BU152" s="717"/>
      <c r="BV152" s="717"/>
      <c r="BW152" s="717"/>
      <c r="BX152" s="717"/>
      <c r="BY152" s="717"/>
      <c r="BZ152" s="717"/>
      <c r="CA152" s="717"/>
      <c r="CB152" s="717"/>
      <c r="CC152" s="717"/>
      <c r="CD152" s="717"/>
      <c r="CE152" s="717"/>
      <c r="CF152" s="717"/>
      <c r="CG152" s="717"/>
      <c r="CH152" s="717"/>
      <c r="CI152" s="717"/>
      <c r="CJ152" s="717"/>
      <c r="CK152" s="717"/>
      <c r="CL152" s="717"/>
      <c r="CM152" s="717"/>
      <c r="CN152" s="717"/>
      <c r="CO152" s="717"/>
      <c r="CP152" s="717"/>
      <c r="CQ152" s="717"/>
      <c r="CR152" s="717"/>
      <c r="CS152" s="717"/>
      <c r="CT152" s="717"/>
      <c r="CU152" s="717"/>
      <c r="CV152" s="717"/>
      <c r="CW152" s="717"/>
      <c r="CX152" s="717"/>
      <c r="CY152" s="717"/>
      <c r="CZ152" s="717"/>
      <c r="DA152" s="717"/>
      <c r="DB152" s="717"/>
      <c r="DC152" s="717"/>
      <c r="DD152" s="717"/>
      <c r="DE152" s="717"/>
      <c r="DF152" s="717"/>
      <c r="DG152" s="717"/>
      <c r="DH152" s="717"/>
      <c r="DI152" s="717"/>
      <c r="DJ152" s="717"/>
      <c r="DK152" s="717"/>
      <c r="DL152" s="717"/>
      <c r="DM152" s="717"/>
      <c r="DN152" s="717"/>
      <c r="DO152" s="717"/>
      <c r="DP152" s="717"/>
      <c r="DQ152" s="717"/>
      <c r="DR152" s="717"/>
      <c r="DS152" s="717"/>
      <c r="DT152" s="717"/>
      <c r="DU152" s="717"/>
      <c r="DV152" s="717"/>
      <c r="DW152" s="717"/>
      <c r="DX152" s="717"/>
      <c r="DY152" s="717"/>
      <c r="DZ152" s="717"/>
      <c r="EA152" s="717"/>
      <c r="EB152" s="717"/>
      <c r="EC152" s="717"/>
      <c r="ED152" s="717"/>
      <c r="EE152" s="717"/>
      <c r="EF152" s="717"/>
      <c r="EG152" s="717"/>
      <c r="EH152" s="717"/>
      <c r="EI152" s="717"/>
      <c r="EJ152" s="717"/>
      <c r="EK152" s="717"/>
      <c r="EL152" s="717"/>
      <c r="EM152" s="717"/>
      <c r="EN152" s="717"/>
      <c r="EO152" s="717"/>
      <c r="EP152" s="717"/>
      <c r="EQ152" s="717"/>
      <c r="ER152" s="717"/>
      <c r="ES152" s="717"/>
      <c r="ET152" s="717"/>
      <c r="EU152" s="717"/>
      <c r="EV152" s="717"/>
      <c r="EW152" s="717"/>
      <c r="EX152" s="717"/>
      <c r="EY152" s="717"/>
      <c r="EZ152" s="717"/>
      <c r="FA152" s="717"/>
      <c r="FB152" s="717"/>
      <c r="FC152" s="717"/>
      <c r="FD152" s="717"/>
      <c r="FE152" s="717"/>
      <c r="FF152" s="717"/>
      <c r="FG152" s="717"/>
      <c r="FH152" s="717"/>
      <c r="FI152" s="717"/>
      <c r="FJ152" s="717"/>
      <c r="FK152" s="717"/>
      <c r="FL152" s="717"/>
      <c r="FM152" s="717"/>
      <c r="FN152" s="717"/>
      <c r="FO152" s="717"/>
      <c r="FP152" s="717"/>
      <c r="FQ152" s="717"/>
      <c r="FR152" s="717"/>
      <c r="FS152" s="717"/>
      <c r="FT152" s="717"/>
      <c r="FU152" s="717"/>
      <c r="FV152" s="717"/>
      <c r="FW152" s="717"/>
      <c r="FX152" s="717"/>
      <c r="FY152" s="717"/>
      <c r="FZ152" s="717"/>
      <c r="GA152" s="717"/>
      <c r="GB152" s="717"/>
      <c r="GC152" s="717"/>
      <c r="GD152" s="717"/>
      <c r="GE152" s="717"/>
      <c r="GF152" s="717"/>
      <c r="GG152" s="717"/>
      <c r="GH152" s="717"/>
      <c r="GI152" s="717"/>
      <c r="GJ152" s="717"/>
      <c r="GK152" s="717"/>
      <c r="GL152" s="717"/>
      <c r="GM152" s="717"/>
      <c r="GN152" s="717"/>
      <c r="GO152" s="717"/>
      <c r="GP152" s="717"/>
      <c r="GQ152" s="717"/>
      <c r="GR152" s="717"/>
      <c r="GS152" s="717"/>
      <c r="GT152" s="717"/>
      <c r="GU152" s="717"/>
      <c r="GV152" s="717"/>
      <c r="GW152" s="717"/>
      <c r="GX152" s="717"/>
      <c r="GY152" s="717"/>
      <c r="GZ152" s="717"/>
      <c r="HA152" s="717"/>
      <c r="HB152" s="717"/>
      <c r="HC152" s="717"/>
      <c r="HD152" s="717"/>
      <c r="HE152" s="717"/>
      <c r="HF152" s="717"/>
      <c r="HG152" s="717"/>
      <c r="HH152" s="717"/>
      <c r="HI152" s="717"/>
      <c r="HJ152" s="717"/>
      <c r="HK152" s="717"/>
      <c r="HL152" s="717"/>
      <c r="HM152" s="717"/>
      <c r="HN152" s="717"/>
      <c r="HO152" s="717"/>
      <c r="HP152" s="717"/>
      <c r="HQ152" s="717"/>
      <c r="HR152" s="717"/>
      <c r="HS152" s="717"/>
      <c r="HT152" s="717"/>
      <c r="HU152" s="717"/>
      <c r="HV152" s="717"/>
      <c r="HW152" s="717"/>
      <c r="HX152" s="717"/>
      <c r="HY152" s="717"/>
      <c r="HZ152" s="717"/>
      <c r="IA152" s="717"/>
      <c r="IB152" s="717"/>
      <c r="IC152" s="717"/>
      <c r="ID152" s="717"/>
      <c r="IE152" s="717"/>
      <c r="IF152" s="717"/>
      <c r="IG152" s="717"/>
      <c r="IH152" s="717"/>
      <c r="II152" s="717"/>
      <c r="IJ152" s="717"/>
      <c r="IK152" s="717"/>
      <c r="IL152" s="717"/>
      <c r="IM152" s="717"/>
      <c r="IN152" s="717"/>
      <c r="IO152" s="717"/>
      <c r="IP152" s="717"/>
      <c r="IQ152" s="717"/>
      <c r="IR152" s="717"/>
      <c r="IS152" s="717"/>
      <c r="IT152" s="717"/>
      <c r="IU152" s="717"/>
      <c r="IV152" s="717"/>
      <c r="IW152" s="717"/>
      <c r="IX152" s="717"/>
      <c r="IY152" s="717"/>
      <c r="IZ152" s="717"/>
      <c r="JA152" s="717"/>
      <c r="JB152" s="717"/>
      <c r="JC152" s="717"/>
      <c r="JD152" s="717"/>
      <c r="JE152" s="717"/>
      <c r="JF152" s="717"/>
      <c r="JG152" s="717"/>
      <c r="JH152" s="717"/>
      <c r="JI152" s="717"/>
      <c r="JJ152" s="717"/>
      <c r="JK152" s="717"/>
      <c r="JL152" s="717"/>
      <c r="JM152" s="717"/>
      <c r="JN152" s="717"/>
      <c r="JO152" s="717"/>
      <c r="JP152" s="717"/>
      <c r="JQ152" s="717"/>
      <c r="JR152" s="717"/>
      <c r="JS152" s="717"/>
      <c r="JT152" s="717"/>
      <c r="JU152" s="717"/>
      <c r="JV152" s="717"/>
      <c r="JW152" s="717"/>
      <c r="JX152" s="717"/>
      <c r="JY152" s="717"/>
      <c r="JZ152" s="717"/>
      <c r="KA152" s="717"/>
      <c r="KB152" s="717"/>
      <c r="KC152" s="717"/>
      <c r="KD152" s="717"/>
      <c r="KE152" s="717"/>
      <c r="KF152" s="717"/>
      <c r="KG152" s="717"/>
      <c r="KH152" s="717"/>
      <c r="KI152" s="717"/>
      <c r="KJ152" s="717"/>
      <c r="KK152" s="717"/>
      <c r="KL152" s="717"/>
      <c r="KM152" s="717"/>
      <c r="KN152" s="717"/>
      <c r="KO152" s="717"/>
      <c r="KP152" s="717"/>
      <c r="KQ152" s="717"/>
      <c r="KR152" s="717"/>
      <c r="KS152" s="717"/>
      <c r="KT152" s="717"/>
      <c r="KU152" s="717"/>
      <c r="KV152" s="717"/>
      <c r="KW152" s="717"/>
      <c r="KX152" s="717"/>
      <c r="KY152" s="717"/>
      <c r="KZ152" s="717"/>
      <c r="LA152" s="717"/>
      <c r="LB152" s="717"/>
      <c r="LC152" s="717"/>
      <c r="LD152" s="717"/>
      <c r="LE152" s="717"/>
      <c r="LF152" s="717"/>
      <c r="LG152" s="717"/>
      <c r="LH152" s="717"/>
      <c r="LI152" s="717"/>
      <c r="LJ152" s="717"/>
      <c r="LK152" s="717"/>
      <c r="LL152" s="717"/>
      <c r="LM152" s="717"/>
      <c r="LN152" s="717"/>
      <c r="LO152" s="717"/>
      <c r="LP152" s="717"/>
      <c r="LQ152" s="717"/>
      <c r="LR152" s="717"/>
      <c r="LS152" s="717"/>
      <c r="LT152" s="717"/>
      <c r="LU152" s="717"/>
      <c r="LV152" s="717"/>
      <c r="LW152" s="717"/>
      <c r="LX152" s="717"/>
      <c r="LY152" s="717"/>
      <c r="LZ152" s="717"/>
      <c r="MA152" s="717"/>
      <c r="MB152" s="717"/>
      <c r="MC152" s="717"/>
      <c r="MD152" s="717"/>
      <c r="ME152" s="717"/>
      <c r="MF152" s="717"/>
      <c r="MG152" s="717"/>
      <c r="MH152" s="717"/>
      <c r="MI152" s="717"/>
      <c r="MJ152" s="717"/>
      <c r="MK152" s="717"/>
      <c r="ML152" s="717"/>
      <c r="MM152" s="717"/>
      <c r="MN152" s="717"/>
      <c r="MO152" s="717"/>
      <c r="MP152" s="717"/>
      <c r="MQ152" s="717"/>
      <c r="MR152" s="717"/>
      <c r="MS152" s="717"/>
      <c r="MT152" s="717"/>
      <c r="MU152" s="717"/>
      <c r="MV152" s="717"/>
      <c r="MW152" s="717"/>
      <c r="MX152" s="717"/>
      <c r="MY152" s="717"/>
      <c r="MZ152" s="717"/>
      <c r="NA152" s="717"/>
      <c r="NB152" s="717"/>
      <c r="NC152" s="717"/>
      <c r="ND152" s="717"/>
      <c r="NE152" s="717"/>
      <c r="NF152" s="717"/>
      <c r="NG152" s="717"/>
      <c r="NH152" s="717"/>
      <c r="NI152" s="717"/>
      <c r="NJ152" s="717"/>
      <c r="NK152" s="717"/>
      <c r="NL152" s="717"/>
      <c r="NM152" s="717"/>
      <c r="NN152" s="717"/>
      <c r="NO152" s="717"/>
      <c r="NP152" s="717"/>
      <c r="NQ152" s="717"/>
      <c r="NR152" s="717"/>
      <c r="NS152" s="717"/>
      <c r="NT152" s="717"/>
      <c r="NU152" s="717"/>
      <c r="NV152" s="717"/>
      <c r="NW152" s="717"/>
      <c r="NX152" s="717"/>
      <c r="NY152" s="717"/>
      <c r="NZ152" s="717"/>
      <c r="OA152" s="717"/>
      <c r="OB152" s="717"/>
      <c r="OC152" s="717"/>
      <c r="OD152" s="717"/>
      <c r="OE152" s="717"/>
      <c r="OF152" s="717"/>
      <c r="OG152" s="717"/>
      <c r="OH152" s="717"/>
      <c r="OI152" s="717"/>
      <c r="OJ152" s="717"/>
      <c r="OK152" s="717"/>
      <c r="OL152" s="717"/>
      <c r="OM152" s="717"/>
      <c r="ON152" s="717"/>
      <c r="OO152" s="717"/>
      <c r="OP152" s="717"/>
      <c r="OQ152" s="717"/>
      <c r="OR152" s="717"/>
      <c r="OS152" s="717"/>
      <c r="OT152" s="717"/>
      <c r="OU152" s="717"/>
      <c r="OV152" s="717"/>
      <c r="OW152" s="717"/>
      <c r="OX152" s="717"/>
      <c r="OY152" s="717"/>
      <c r="OZ152" s="717"/>
      <c r="PA152" s="717"/>
      <c r="PB152" s="717"/>
      <c r="PC152" s="717"/>
      <c r="PD152" s="717"/>
      <c r="PE152" s="717"/>
      <c r="PF152" s="717"/>
      <c r="PG152" s="717"/>
      <c r="PH152" s="717"/>
      <c r="PI152" s="717"/>
      <c r="PJ152" s="717"/>
      <c r="PK152" s="717"/>
      <c r="PL152" s="717"/>
      <c r="PM152" s="717"/>
      <c r="PN152" s="717"/>
      <c r="PO152" s="717"/>
      <c r="PP152" s="717"/>
      <c r="PQ152" s="717"/>
      <c r="PR152" s="717"/>
      <c r="PS152" s="717"/>
      <c r="PT152" s="717"/>
      <c r="PU152" s="717"/>
      <c r="PV152" s="717"/>
      <c r="PW152" s="717"/>
      <c r="PX152" s="717"/>
      <c r="PY152" s="717"/>
      <c r="PZ152" s="717"/>
      <c r="QA152" s="717"/>
      <c r="QB152" s="717"/>
      <c r="QC152" s="717"/>
      <c r="QD152" s="717"/>
      <c r="QE152" s="717"/>
      <c r="QF152" s="717"/>
      <c r="QG152" s="717"/>
      <c r="QH152" s="717"/>
      <c r="QI152" s="717"/>
      <c r="QJ152" s="717"/>
      <c r="QK152" s="717"/>
      <c r="QL152" s="717"/>
      <c r="QM152" s="717"/>
      <c r="QN152" s="717"/>
      <c r="QO152" s="717"/>
      <c r="QP152" s="717"/>
      <c r="QQ152" s="717"/>
      <c r="QR152" s="717"/>
      <c r="QS152" s="717"/>
      <c r="QT152" s="717"/>
      <c r="QU152" s="717"/>
      <c r="QV152" s="717"/>
      <c r="QW152" s="717"/>
      <c r="QX152" s="717"/>
      <c r="QY152" s="717"/>
      <c r="QZ152" s="717"/>
      <c r="RA152" s="717"/>
      <c r="RB152" s="717"/>
      <c r="RC152" s="717"/>
      <c r="RD152" s="717"/>
      <c r="RE152" s="717"/>
      <c r="RF152" s="717"/>
      <c r="RG152" s="717"/>
      <c r="RH152" s="717"/>
      <c r="RI152" s="717"/>
      <c r="RJ152" s="717"/>
      <c r="RK152" s="717"/>
      <c r="RL152" s="717"/>
      <c r="RM152" s="717"/>
      <c r="RN152" s="717"/>
      <c r="RO152" s="717"/>
      <c r="RP152" s="717"/>
      <c r="RQ152" s="717"/>
      <c r="RR152" s="717"/>
      <c r="RS152" s="717"/>
      <c r="RT152" s="717"/>
      <c r="RU152" s="717"/>
      <c r="RV152" s="717"/>
      <c r="RW152" s="717"/>
      <c r="RX152" s="717"/>
      <c r="RY152" s="717"/>
      <c r="RZ152" s="717"/>
      <c r="SA152" s="717"/>
      <c r="SB152" s="717"/>
      <c r="SC152" s="717"/>
      <c r="SD152" s="717"/>
      <c r="SE152" s="717"/>
      <c r="SF152" s="717"/>
      <c r="SG152" s="717"/>
      <c r="SH152" s="717"/>
      <c r="SI152" s="717"/>
      <c r="SJ152" s="717"/>
      <c r="SK152" s="717"/>
      <c r="SL152" s="717"/>
      <c r="SM152" s="717"/>
      <c r="SN152" s="717"/>
      <c r="SO152" s="717"/>
      <c r="SP152" s="717"/>
      <c r="SQ152" s="717"/>
      <c r="SR152" s="717"/>
      <c r="SS152" s="717"/>
      <c r="ST152" s="717"/>
      <c r="SU152" s="717"/>
      <c r="SV152" s="717"/>
      <c r="SW152" s="717"/>
      <c r="SX152" s="717"/>
      <c r="SY152" s="717"/>
      <c r="SZ152" s="717"/>
      <c r="TA152" s="717"/>
      <c r="TB152" s="717"/>
      <c r="TC152" s="717"/>
      <c r="TD152" s="717"/>
      <c r="TE152" s="717"/>
      <c r="TF152" s="717"/>
      <c r="TG152" s="717"/>
      <c r="TH152" s="717"/>
      <c r="TI152" s="717"/>
      <c r="TJ152" s="717"/>
      <c r="TK152" s="717"/>
      <c r="TL152" s="717"/>
      <c r="TM152" s="717"/>
      <c r="TN152" s="717"/>
      <c r="TO152" s="717"/>
      <c r="TP152" s="717"/>
      <c r="TQ152" s="717"/>
      <c r="TR152" s="717"/>
      <c r="TS152" s="717"/>
      <c r="TT152" s="717"/>
      <c r="TU152" s="717"/>
      <c r="TV152" s="717"/>
      <c r="TW152" s="717"/>
      <c r="TX152" s="717"/>
      <c r="TY152" s="717"/>
      <c r="TZ152" s="717"/>
      <c r="UA152" s="717"/>
      <c r="UB152" s="717"/>
      <c r="UC152" s="717"/>
      <c r="UD152" s="717"/>
      <c r="UE152" s="717"/>
      <c r="UF152" s="717"/>
      <c r="UG152" s="717"/>
      <c r="UH152" s="717"/>
      <c r="UI152" s="717"/>
      <c r="UJ152" s="717"/>
      <c r="UK152" s="717"/>
      <c r="UL152" s="717"/>
      <c r="UM152" s="717"/>
      <c r="UN152" s="717"/>
      <c r="UO152" s="717"/>
      <c r="UP152" s="717"/>
      <c r="UQ152" s="717"/>
      <c r="UR152" s="717"/>
      <c r="US152" s="717"/>
      <c r="UT152" s="717"/>
      <c r="UU152" s="717"/>
      <c r="UV152" s="717"/>
      <c r="UW152" s="717"/>
      <c r="UX152" s="717"/>
      <c r="UY152" s="717"/>
      <c r="UZ152" s="717"/>
      <c r="VA152" s="717"/>
      <c r="VB152" s="717"/>
      <c r="VC152" s="717"/>
      <c r="VD152" s="717"/>
      <c r="VE152" s="717"/>
      <c r="VF152" s="717"/>
      <c r="VG152" s="717"/>
      <c r="VH152" s="717"/>
      <c r="VI152" s="717"/>
      <c r="VJ152" s="717"/>
      <c r="VK152" s="717"/>
      <c r="VL152" s="717"/>
      <c r="VM152" s="717"/>
      <c r="VN152" s="717"/>
      <c r="VO152" s="717"/>
      <c r="VP152" s="717"/>
      <c r="VQ152" s="717"/>
      <c r="VR152" s="717"/>
      <c r="VS152" s="717"/>
      <c r="VT152" s="717"/>
      <c r="VU152" s="717"/>
      <c r="VV152" s="717"/>
      <c r="VW152" s="717"/>
      <c r="VX152" s="717"/>
      <c r="VY152" s="717"/>
      <c r="VZ152" s="717"/>
      <c r="WA152" s="717"/>
      <c r="WB152" s="717"/>
      <c r="WC152" s="717"/>
      <c r="WD152" s="717"/>
      <c r="WE152" s="717"/>
      <c r="WF152" s="717"/>
      <c r="WG152" s="717"/>
      <c r="WH152" s="717"/>
      <c r="WI152" s="717"/>
      <c r="WJ152" s="717"/>
      <c r="WK152" s="717"/>
      <c r="WL152" s="717"/>
      <c r="WM152" s="717"/>
      <c r="WN152" s="717"/>
      <c r="WO152" s="717"/>
      <c r="WP152" s="717"/>
      <c r="WQ152" s="717"/>
      <c r="WR152" s="717"/>
      <c r="WS152" s="717"/>
      <c r="WT152" s="717"/>
      <c r="WU152" s="717"/>
      <c r="WV152" s="717"/>
      <c r="WW152" s="717"/>
      <c r="WX152" s="717"/>
      <c r="WY152" s="717"/>
      <c r="WZ152" s="717"/>
      <c r="XA152" s="717"/>
      <c r="XB152" s="717"/>
      <c r="XC152" s="717"/>
      <c r="XD152" s="717"/>
      <c r="XE152" s="717"/>
      <c r="XF152" s="717"/>
      <c r="XG152" s="717"/>
      <c r="XH152" s="717"/>
      <c r="XI152" s="717"/>
      <c r="XJ152" s="717"/>
      <c r="XK152" s="717"/>
      <c r="XL152" s="717"/>
      <c r="XM152" s="717"/>
      <c r="XN152" s="717"/>
      <c r="XO152" s="717"/>
      <c r="XP152" s="717"/>
      <c r="XQ152" s="717"/>
      <c r="XR152" s="717"/>
      <c r="XS152" s="717"/>
      <c r="XT152" s="717"/>
      <c r="XU152" s="717"/>
      <c r="XV152" s="717"/>
      <c r="XW152" s="717"/>
      <c r="XX152" s="717"/>
      <c r="XY152" s="717"/>
      <c r="XZ152" s="717"/>
      <c r="YA152" s="717"/>
      <c r="YB152" s="717"/>
      <c r="YC152" s="717"/>
      <c r="YD152" s="717"/>
      <c r="YE152" s="717"/>
      <c r="YF152" s="717"/>
      <c r="YG152" s="717"/>
      <c r="YH152" s="717"/>
      <c r="YI152" s="717"/>
      <c r="YJ152" s="717"/>
      <c r="YK152" s="717"/>
      <c r="YL152" s="717"/>
      <c r="YM152" s="717"/>
      <c r="YN152" s="717"/>
      <c r="YO152" s="717"/>
      <c r="YP152" s="717"/>
      <c r="YQ152" s="717"/>
      <c r="YR152" s="717"/>
      <c r="YS152" s="717"/>
      <c r="YT152" s="717"/>
      <c r="YU152" s="717"/>
      <c r="YV152" s="717"/>
      <c r="YW152" s="717"/>
      <c r="YX152" s="717"/>
      <c r="YY152" s="717"/>
      <c r="YZ152" s="717"/>
      <c r="ZA152" s="717"/>
      <c r="ZB152" s="717"/>
      <c r="ZC152" s="717"/>
      <c r="ZD152" s="717"/>
      <c r="ZE152" s="717"/>
      <c r="ZF152" s="717"/>
      <c r="ZG152" s="717"/>
      <c r="ZH152" s="717"/>
      <c r="ZI152" s="717"/>
      <c r="ZJ152" s="717"/>
      <c r="ZK152" s="717"/>
      <c r="ZL152" s="717"/>
      <c r="ZM152" s="717"/>
      <c r="ZN152" s="717"/>
      <c r="ZO152" s="717"/>
      <c r="ZP152" s="717"/>
      <c r="ZQ152" s="717"/>
      <c r="ZR152" s="717"/>
      <c r="ZS152" s="717"/>
      <c r="ZT152" s="717"/>
      <c r="ZU152" s="717"/>
      <c r="ZV152" s="717"/>
      <c r="ZW152" s="717"/>
      <c r="ZX152" s="717"/>
      <c r="ZY152" s="717"/>
      <c r="ZZ152" s="717"/>
      <c r="AAA152" s="717"/>
      <c r="AAB152" s="717"/>
      <c r="AAC152" s="717"/>
      <c r="AAD152" s="717"/>
      <c r="AAE152" s="717"/>
      <c r="AAF152" s="717"/>
      <c r="AAG152" s="717"/>
      <c r="AAH152" s="717"/>
      <c r="AAI152" s="717"/>
      <c r="AAJ152" s="717"/>
      <c r="AAK152" s="717"/>
      <c r="AAL152" s="717"/>
      <c r="AAM152" s="717"/>
      <c r="AAN152" s="717"/>
      <c r="AAO152" s="717"/>
      <c r="AAP152" s="717"/>
      <c r="AAQ152" s="717"/>
      <c r="AAR152" s="717"/>
      <c r="AAS152" s="717"/>
      <c r="AAT152" s="717"/>
      <c r="AAU152" s="717"/>
      <c r="AAV152" s="717"/>
      <c r="AAW152" s="717"/>
      <c r="AAX152" s="717"/>
      <c r="AAY152" s="717"/>
      <c r="AAZ152" s="717"/>
      <c r="ABA152" s="717"/>
      <c r="ABB152" s="717"/>
      <c r="ABC152" s="717"/>
      <c r="ABD152" s="717"/>
      <c r="ABE152" s="717"/>
      <c r="ABF152" s="717"/>
      <c r="ABG152" s="717"/>
      <c r="ABH152" s="717"/>
      <c r="ABI152" s="717"/>
      <c r="ABJ152" s="717"/>
      <c r="ABK152" s="717"/>
      <c r="ABL152" s="717"/>
      <c r="ABM152" s="717"/>
      <c r="ABN152" s="717"/>
      <c r="ABO152" s="717"/>
      <c r="ABP152" s="717"/>
      <c r="ABQ152" s="717"/>
      <c r="ABR152" s="717"/>
      <c r="ABS152" s="717"/>
      <c r="ABT152" s="717"/>
      <c r="ABU152" s="717"/>
      <c r="ABV152" s="717"/>
      <c r="ABW152" s="717"/>
      <c r="ABX152" s="717"/>
      <c r="ABY152" s="717"/>
      <c r="ABZ152" s="717"/>
      <c r="ACA152" s="717"/>
      <c r="ACB152" s="717"/>
      <c r="ACC152" s="717"/>
      <c r="ACD152" s="717"/>
      <c r="ACE152" s="717"/>
      <c r="ACF152" s="717"/>
      <c r="ACG152" s="717"/>
      <c r="ACH152" s="717"/>
      <c r="ACI152" s="717"/>
      <c r="ACJ152" s="717"/>
      <c r="ACK152" s="717"/>
      <c r="ACL152" s="717"/>
      <c r="ACM152" s="717"/>
      <c r="ACN152" s="717"/>
      <c r="ACO152" s="717"/>
      <c r="ACP152" s="717"/>
      <c r="ACQ152" s="717"/>
      <c r="ACR152" s="717"/>
      <c r="ACS152" s="717"/>
      <c r="ACT152" s="717"/>
      <c r="ACU152" s="717"/>
      <c r="ACV152" s="717"/>
      <c r="ACW152" s="717"/>
      <c r="ACX152" s="717"/>
      <c r="ACY152" s="717"/>
      <c r="ACZ152" s="717"/>
      <c r="ADA152" s="717"/>
      <c r="ADB152" s="717"/>
      <c r="ADC152" s="717"/>
      <c r="ADD152" s="717"/>
      <c r="ADE152" s="717"/>
      <c r="ADF152" s="717"/>
      <c r="ADG152" s="717"/>
      <c r="ADH152" s="717"/>
      <c r="ADI152" s="717"/>
      <c r="ADJ152" s="717"/>
      <c r="ADK152" s="717"/>
      <c r="ADL152" s="717"/>
      <c r="ADM152" s="717"/>
      <c r="ADN152" s="717"/>
      <c r="ADO152" s="717"/>
      <c r="ADP152" s="717"/>
      <c r="ADQ152" s="717"/>
      <c r="ADR152" s="717"/>
      <c r="ADS152" s="717"/>
      <c r="ADT152" s="717"/>
      <c r="ADU152" s="717"/>
      <c r="ADV152" s="717"/>
      <c r="ADW152" s="717"/>
      <c r="ADX152" s="717"/>
      <c r="ADY152" s="717"/>
      <c r="ADZ152" s="717"/>
      <c r="AEA152" s="717"/>
      <c r="AEB152" s="717"/>
      <c r="AEC152" s="717"/>
      <c r="AED152" s="717"/>
      <c r="AEE152" s="717"/>
      <c r="AEF152" s="717"/>
      <c r="AEG152" s="717"/>
      <c r="AEH152" s="717"/>
      <c r="AEI152" s="717"/>
      <c r="AEJ152" s="717"/>
      <c r="AEK152" s="717"/>
      <c r="AEL152" s="717"/>
      <c r="AEM152" s="717"/>
      <c r="AEN152" s="717"/>
      <c r="AEO152" s="717"/>
      <c r="AEP152" s="717"/>
      <c r="AEQ152" s="717"/>
      <c r="AER152" s="717"/>
      <c r="AES152" s="717"/>
      <c r="AET152" s="717"/>
      <c r="AEU152" s="717"/>
      <c r="AEV152" s="717"/>
      <c r="AEW152" s="717"/>
      <c r="AEX152" s="717"/>
      <c r="AEY152" s="717"/>
      <c r="AEZ152" s="717"/>
      <c r="AFA152" s="717"/>
      <c r="AFB152" s="717"/>
      <c r="AFC152" s="717"/>
      <c r="AFD152" s="717"/>
      <c r="AFE152" s="717"/>
      <c r="AFF152" s="717"/>
      <c r="AFG152" s="717"/>
      <c r="AFH152" s="717"/>
      <c r="AFI152" s="717"/>
      <c r="AFJ152" s="717"/>
      <c r="AFK152" s="717"/>
      <c r="AFL152" s="717"/>
      <c r="AFM152" s="717"/>
      <c r="AFN152" s="717"/>
      <c r="AFO152" s="717"/>
      <c r="AFP152" s="717"/>
      <c r="AFQ152" s="717"/>
      <c r="AFR152" s="717"/>
      <c r="AFS152" s="717"/>
      <c r="AFT152" s="717"/>
      <c r="AFU152" s="717"/>
      <c r="AFV152" s="717"/>
      <c r="AFW152" s="717"/>
      <c r="AFX152" s="717"/>
      <c r="AFY152" s="717"/>
      <c r="AFZ152" s="717"/>
      <c r="AGA152" s="717"/>
      <c r="AGB152" s="717"/>
      <c r="AGC152" s="717"/>
      <c r="AGD152" s="717"/>
      <c r="AGE152" s="717"/>
      <c r="AGF152" s="717"/>
      <c r="AGG152" s="717"/>
      <c r="AGH152" s="717"/>
      <c r="AGI152" s="717"/>
      <c r="AGJ152" s="717"/>
      <c r="AGK152" s="717"/>
      <c r="AGL152" s="717"/>
      <c r="AGM152" s="717"/>
      <c r="AGN152" s="717"/>
      <c r="AGO152" s="717"/>
      <c r="AGP152" s="717"/>
      <c r="AGQ152" s="717"/>
      <c r="AGR152" s="717"/>
      <c r="AGS152" s="717"/>
      <c r="AGT152" s="717"/>
      <c r="AGU152" s="717"/>
      <c r="AGV152" s="717"/>
      <c r="AGW152" s="717"/>
      <c r="AGX152" s="717"/>
      <c r="AGY152" s="717"/>
      <c r="AGZ152" s="717"/>
      <c r="AHA152" s="717"/>
      <c r="AHB152" s="717"/>
      <c r="AHC152" s="717"/>
      <c r="AHD152" s="717"/>
      <c r="AHE152" s="717"/>
      <c r="AHF152" s="717"/>
      <c r="AHG152" s="717"/>
      <c r="AHH152" s="717"/>
      <c r="AHI152" s="717"/>
      <c r="AHJ152" s="717"/>
      <c r="AHK152" s="717"/>
      <c r="AHL152" s="717"/>
      <c r="AHM152" s="717"/>
      <c r="AHN152" s="717"/>
      <c r="AHO152" s="717"/>
      <c r="AHP152" s="717"/>
      <c r="AHQ152" s="717"/>
      <c r="AHR152" s="717"/>
      <c r="AHS152" s="717"/>
      <c r="AHT152" s="717"/>
      <c r="AHU152" s="717"/>
      <c r="AHV152" s="717"/>
      <c r="AHW152" s="717"/>
      <c r="AHX152" s="717"/>
      <c r="AHY152" s="717"/>
      <c r="AHZ152" s="717"/>
      <c r="AIA152" s="717"/>
      <c r="AIB152" s="717"/>
      <c r="AIC152" s="717"/>
      <c r="AID152" s="717"/>
      <c r="AIE152" s="717"/>
      <c r="AIF152" s="717"/>
      <c r="AIG152" s="717"/>
      <c r="AIH152" s="717"/>
      <c r="AII152" s="717"/>
      <c r="AIJ152" s="717"/>
      <c r="AIK152" s="717"/>
      <c r="AIL152" s="717"/>
      <c r="AIM152" s="717"/>
      <c r="AIN152" s="717"/>
      <c r="AIO152" s="717"/>
      <c r="AIP152" s="717"/>
      <c r="AIQ152" s="717"/>
      <c r="AIR152" s="717"/>
      <c r="AIS152" s="717"/>
      <c r="AIT152" s="717"/>
      <c r="AIU152" s="717"/>
      <c r="AIV152" s="717"/>
      <c r="AIW152" s="717"/>
      <c r="AIX152" s="717"/>
      <c r="AIY152" s="717"/>
      <c r="AIZ152" s="717"/>
      <c r="AJA152" s="717"/>
      <c r="AJB152" s="717"/>
      <c r="AJC152" s="717"/>
      <c r="AJD152" s="717"/>
      <c r="AJE152" s="717"/>
      <c r="AJF152" s="717"/>
      <c r="AJG152" s="717"/>
      <c r="AJH152" s="717"/>
      <c r="AJI152" s="717"/>
      <c r="AJJ152" s="717"/>
      <c r="AJK152" s="717"/>
      <c r="AJL152" s="717"/>
      <c r="AJM152" s="717"/>
      <c r="AJN152" s="717"/>
      <c r="AJO152" s="717"/>
      <c r="AJP152" s="717"/>
      <c r="AJQ152" s="717"/>
      <c r="AJR152" s="717"/>
      <c r="AJS152" s="717"/>
      <c r="AJT152" s="717"/>
      <c r="AJU152" s="717"/>
      <c r="AJV152" s="717"/>
      <c r="AJW152" s="717"/>
      <c r="AJX152" s="717"/>
      <c r="AJY152" s="717"/>
      <c r="AJZ152" s="717"/>
      <c r="AKA152" s="717"/>
      <c r="AKB152" s="717"/>
      <c r="AKC152" s="717"/>
      <c r="AKD152" s="717"/>
      <c r="AKE152" s="717"/>
      <c r="AKF152" s="717"/>
      <c r="AKG152" s="717"/>
      <c r="AKH152" s="717"/>
      <c r="AKI152" s="717"/>
      <c r="AKJ152" s="717"/>
      <c r="AKK152" s="717"/>
      <c r="AKL152" s="717"/>
      <c r="AKM152" s="717"/>
      <c r="AKN152" s="717"/>
      <c r="AKO152" s="717"/>
      <c r="AKP152" s="717"/>
      <c r="AKQ152" s="717"/>
      <c r="AKR152" s="717"/>
      <c r="AKS152" s="717"/>
      <c r="AKT152" s="717"/>
      <c r="AKU152" s="717"/>
      <c r="AKV152" s="717"/>
      <c r="AKW152" s="717"/>
      <c r="AKX152" s="717"/>
      <c r="AKY152" s="717"/>
      <c r="AKZ152" s="717"/>
      <c r="ALA152" s="717"/>
      <c r="ALB152" s="717"/>
      <c r="ALC152" s="717"/>
      <c r="ALD152" s="717"/>
      <c r="ALE152" s="717"/>
      <c r="ALF152" s="717"/>
      <c r="ALG152" s="717"/>
      <c r="ALH152" s="717"/>
      <c r="ALI152" s="717"/>
      <c r="ALJ152" s="717"/>
      <c r="ALK152" s="717"/>
      <c r="ALL152" s="717"/>
      <c r="ALM152" s="717"/>
      <c r="ALN152" s="717"/>
      <c r="ALO152" s="717"/>
      <c r="ALP152" s="717"/>
      <c r="ALQ152" s="717"/>
      <c r="ALR152" s="717"/>
      <c r="ALS152" s="717"/>
      <c r="ALT152" s="717"/>
      <c r="ALU152" s="717"/>
      <c r="ALV152" s="717"/>
      <c r="ALW152" s="717"/>
      <c r="ALX152" s="717"/>
      <c r="ALY152" s="717"/>
      <c r="ALZ152" s="717"/>
      <c r="AMA152" s="717"/>
      <c r="AMB152" s="717"/>
      <c r="AMC152" s="717"/>
      <c r="AMD152" s="717"/>
      <c r="AME152" s="717"/>
      <c r="AMF152" s="717"/>
      <c r="AMG152" s="717"/>
      <c r="AMH152" s="717"/>
      <c r="AMI152" s="717"/>
      <c r="AMJ152" s="717"/>
      <c r="AMK152" s="717"/>
      <c r="AML152" s="717"/>
      <c r="AMM152" s="717"/>
      <c r="AMN152" s="717"/>
      <c r="AMO152" s="717"/>
      <c r="AMP152" s="717"/>
      <c r="AMQ152" s="717"/>
      <c r="AMR152" s="717"/>
      <c r="AMS152" s="717"/>
      <c r="AMT152" s="717"/>
      <c r="AMU152" s="717"/>
      <c r="AMV152" s="717"/>
      <c r="AMW152" s="717"/>
      <c r="AMX152" s="717"/>
      <c r="AMY152" s="717"/>
      <c r="AMZ152" s="717"/>
      <c r="ANA152" s="717"/>
      <c r="ANB152" s="717"/>
      <c r="ANC152" s="717"/>
      <c r="AND152" s="717"/>
      <c r="ANE152" s="717"/>
      <c r="ANF152" s="717"/>
      <c r="ANG152" s="717"/>
      <c r="ANH152" s="717"/>
      <c r="ANI152" s="717"/>
      <c r="ANJ152" s="717"/>
      <c r="ANK152" s="717"/>
      <c r="ANL152" s="717"/>
      <c r="ANM152" s="717"/>
      <c r="ANN152" s="717"/>
      <c r="ANO152" s="717"/>
      <c r="ANP152" s="717"/>
      <c r="ANQ152" s="717"/>
      <c r="ANR152" s="717"/>
      <c r="ANS152" s="717"/>
      <c r="ANT152" s="717"/>
      <c r="ANU152" s="717"/>
      <c r="ANV152" s="717"/>
      <c r="ANW152" s="717"/>
      <c r="ANX152" s="717"/>
      <c r="ANY152" s="717"/>
      <c r="ANZ152" s="717"/>
      <c r="AOA152" s="717"/>
      <c r="AOB152" s="717"/>
      <c r="AOC152" s="717"/>
      <c r="AOD152" s="717"/>
      <c r="AOE152" s="717"/>
      <c r="AOF152" s="717"/>
      <c r="AOG152" s="717"/>
      <c r="AOH152" s="717"/>
      <c r="AOI152" s="717"/>
      <c r="AOJ152" s="717"/>
      <c r="AOK152" s="717"/>
      <c r="AOL152" s="717"/>
      <c r="AOM152" s="717"/>
      <c r="AON152" s="717"/>
      <c r="AOO152" s="717"/>
      <c r="AOP152" s="717"/>
      <c r="AOQ152" s="717"/>
      <c r="AOR152" s="717"/>
      <c r="AOS152" s="717"/>
      <c r="AOT152" s="717"/>
      <c r="AOU152" s="717"/>
      <c r="AOV152" s="717"/>
      <c r="AOW152" s="717"/>
      <c r="AOX152" s="717"/>
      <c r="AOY152" s="717"/>
      <c r="AOZ152" s="717"/>
      <c r="APA152" s="717"/>
      <c r="APB152" s="717"/>
      <c r="APC152" s="717"/>
      <c r="APD152" s="717"/>
      <c r="APE152" s="717"/>
      <c r="APF152" s="717"/>
      <c r="APG152" s="717"/>
      <c r="APH152" s="717"/>
      <c r="API152" s="717"/>
      <c r="APJ152" s="717"/>
      <c r="APK152" s="717"/>
      <c r="APL152" s="717"/>
      <c r="APM152" s="717"/>
      <c r="APN152" s="717"/>
      <c r="APO152" s="717"/>
      <c r="APP152" s="717"/>
      <c r="APQ152" s="717"/>
      <c r="APR152" s="717"/>
      <c r="APS152" s="717"/>
      <c r="APT152" s="717"/>
      <c r="APU152" s="717"/>
      <c r="APV152" s="717"/>
      <c r="APW152" s="717"/>
      <c r="APX152" s="717"/>
      <c r="APY152" s="717"/>
      <c r="APZ152" s="717"/>
      <c r="AQA152" s="717"/>
      <c r="AQB152" s="717"/>
      <c r="AQC152" s="717"/>
      <c r="AQD152" s="717"/>
      <c r="AQE152" s="717"/>
      <c r="AQF152" s="717"/>
      <c r="AQG152" s="717"/>
      <c r="AQH152" s="717"/>
      <c r="AQI152" s="717"/>
      <c r="AQJ152" s="717"/>
      <c r="AQK152" s="717"/>
      <c r="AQL152" s="717"/>
      <c r="AQM152" s="717"/>
      <c r="AQN152" s="717"/>
      <c r="AQO152" s="717"/>
      <c r="AQP152" s="717"/>
      <c r="AQQ152" s="717"/>
      <c r="AQR152" s="717"/>
      <c r="AQS152" s="717"/>
      <c r="AQT152" s="717"/>
      <c r="AQU152" s="717"/>
      <c r="AQV152" s="717"/>
      <c r="AQW152" s="717"/>
      <c r="AQX152" s="717"/>
      <c r="AQY152" s="717"/>
      <c r="AQZ152" s="717"/>
      <c r="ARA152" s="717"/>
      <c r="ARB152" s="717"/>
      <c r="ARC152" s="717"/>
      <c r="ARD152" s="717"/>
      <c r="ARE152" s="717"/>
      <c r="ARF152" s="717"/>
      <c r="ARG152" s="717"/>
      <c r="ARH152" s="717"/>
      <c r="ARI152" s="717"/>
      <c r="ARJ152" s="717"/>
      <c r="ARK152" s="717"/>
      <c r="ARL152" s="717"/>
      <c r="ARM152" s="717"/>
      <c r="ARN152" s="717"/>
      <c r="ARO152" s="717"/>
      <c r="ARP152" s="717"/>
      <c r="ARQ152" s="717"/>
      <c r="ARR152" s="717"/>
      <c r="ARS152" s="717"/>
      <c r="ART152" s="717"/>
      <c r="ARU152" s="717"/>
      <c r="ARV152" s="717"/>
      <c r="ARW152" s="717"/>
      <c r="ARX152" s="717"/>
      <c r="ARY152" s="717"/>
      <c r="ARZ152" s="717"/>
      <c r="ASA152" s="717"/>
      <c r="ASB152" s="717"/>
      <c r="ASC152" s="717"/>
      <c r="ASD152" s="717"/>
      <c r="ASE152" s="717"/>
      <c r="ASF152" s="717"/>
      <c r="ASG152" s="717"/>
      <c r="ASH152" s="717"/>
      <c r="ASI152" s="717"/>
      <c r="ASJ152" s="717"/>
      <c r="ASK152" s="717"/>
      <c r="ASL152" s="717"/>
      <c r="ASM152" s="717"/>
      <c r="ASN152" s="717"/>
      <c r="ASO152" s="717"/>
      <c r="ASP152" s="717"/>
      <c r="ASQ152" s="717"/>
      <c r="ASR152" s="717"/>
      <c r="ASS152" s="717"/>
      <c r="AST152" s="717"/>
      <c r="ASU152" s="717"/>
      <c r="ASV152" s="717"/>
      <c r="ASW152" s="717"/>
      <c r="ASX152" s="717"/>
      <c r="ASY152" s="717"/>
      <c r="ASZ152" s="717"/>
      <c r="ATA152" s="717"/>
      <c r="ATB152" s="717"/>
      <c r="ATC152" s="717"/>
      <c r="ATD152" s="717"/>
      <c r="ATE152" s="717"/>
      <c r="ATF152" s="717"/>
      <c r="ATG152" s="717"/>
      <c r="ATH152" s="717"/>
      <c r="ATI152" s="717"/>
      <c r="ATJ152" s="717"/>
      <c r="ATK152" s="717"/>
      <c r="ATL152" s="717"/>
      <c r="ATM152" s="717"/>
      <c r="ATN152" s="717"/>
      <c r="ATO152" s="717"/>
      <c r="ATP152" s="717"/>
      <c r="ATQ152" s="717"/>
      <c r="ATR152" s="717"/>
      <c r="ATS152" s="717"/>
      <c r="ATT152" s="717"/>
      <c r="ATU152" s="717"/>
      <c r="ATV152" s="717"/>
      <c r="ATW152" s="717"/>
      <c r="ATX152" s="717"/>
      <c r="ATY152" s="717"/>
      <c r="ATZ152" s="717"/>
      <c r="AUA152" s="717"/>
      <c r="AUB152" s="717"/>
      <c r="AUC152" s="717"/>
      <c r="AUD152" s="717"/>
      <c r="AUE152" s="717"/>
      <c r="AUF152" s="717"/>
      <c r="AUG152" s="717"/>
      <c r="AUH152" s="717"/>
      <c r="AUI152" s="717"/>
      <c r="AUJ152" s="717"/>
      <c r="AUK152" s="717"/>
      <c r="AUL152" s="717"/>
      <c r="AUM152" s="717"/>
      <c r="AUN152" s="717"/>
      <c r="AUO152" s="717"/>
      <c r="AUP152" s="717"/>
      <c r="AUQ152" s="717"/>
      <c r="AUR152" s="717"/>
      <c r="AUS152" s="717"/>
      <c r="AUT152" s="717"/>
      <c r="AUU152" s="717"/>
      <c r="AUV152" s="717"/>
      <c r="AUW152" s="717"/>
      <c r="AUX152" s="717"/>
      <c r="AUY152" s="717"/>
      <c r="AUZ152" s="717"/>
      <c r="AVA152" s="717"/>
      <c r="AVB152" s="717"/>
      <c r="AVC152" s="717"/>
      <c r="AVD152" s="717"/>
      <c r="AVE152" s="717"/>
      <c r="AVF152" s="717"/>
      <c r="AVG152" s="717"/>
      <c r="AVH152" s="717"/>
      <c r="AVI152" s="717"/>
      <c r="AVJ152" s="717"/>
      <c r="AVK152" s="717"/>
      <c r="AVL152" s="717"/>
      <c r="AVM152" s="717"/>
      <c r="AVN152" s="717"/>
      <c r="AVO152" s="717"/>
      <c r="AVP152" s="717"/>
      <c r="AVQ152" s="717"/>
      <c r="AVR152" s="717"/>
      <c r="AVS152" s="717"/>
      <c r="AVT152" s="717"/>
      <c r="AVU152" s="717"/>
      <c r="AVV152" s="717"/>
      <c r="AVW152" s="717"/>
      <c r="AVX152" s="717"/>
      <c r="AVY152" s="717"/>
      <c r="AVZ152" s="717"/>
      <c r="AWA152" s="717"/>
      <c r="AWB152" s="717"/>
      <c r="AWC152" s="717"/>
      <c r="AWD152" s="717"/>
      <c r="AWE152" s="717"/>
      <c r="AWF152" s="717"/>
      <c r="AWG152" s="717"/>
      <c r="AWH152" s="717"/>
      <c r="AWI152" s="717"/>
      <c r="AWJ152" s="717"/>
      <c r="AWK152" s="717"/>
      <c r="AWL152" s="717"/>
      <c r="AWM152" s="717"/>
      <c r="AWN152" s="717"/>
      <c r="AWO152" s="717"/>
      <c r="AWP152" s="717"/>
      <c r="AWQ152" s="717"/>
      <c r="AWR152" s="717"/>
      <c r="AWS152" s="717"/>
      <c r="AWT152" s="717"/>
      <c r="AWU152" s="717"/>
      <c r="AWV152" s="717"/>
      <c r="AWW152" s="717"/>
      <c r="AWX152" s="717"/>
      <c r="AWY152" s="717"/>
      <c r="AWZ152" s="717"/>
      <c r="AXA152" s="717"/>
      <c r="AXB152" s="717"/>
      <c r="AXC152" s="717"/>
      <c r="AXD152" s="717"/>
      <c r="AXE152" s="717"/>
      <c r="AXF152" s="717"/>
      <c r="AXG152" s="717"/>
      <c r="AXH152" s="717"/>
      <c r="AXI152" s="717"/>
      <c r="AXJ152" s="717"/>
      <c r="AXK152" s="717"/>
      <c r="AXL152" s="717"/>
      <c r="AXM152" s="717"/>
      <c r="AXN152" s="717"/>
      <c r="AXO152" s="717"/>
      <c r="AXP152" s="717"/>
      <c r="AXQ152" s="717"/>
      <c r="AXR152" s="717"/>
      <c r="AXS152" s="717"/>
      <c r="AXT152" s="717"/>
      <c r="AXU152" s="717"/>
      <c r="AXV152" s="717"/>
      <c r="AXW152" s="717"/>
      <c r="AXX152" s="717"/>
      <c r="AXY152" s="717"/>
      <c r="AXZ152" s="717"/>
      <c r="AYA152" s="717"/>
      <c r="AYB152" s="717"/>
      <c r="AYC152" s="717"/>
      <c r="AYD152" s="717"/>
      <c r="AYE152" s="717"/>
      <c r="AYF152" s="717"/>
      <c r="AYG152" s="717"/>
      <c r="AYH152" s="717"/>
      <c r="AYI152" s="717"/>
      <c r="AYJ152" s="717"/>
      <c r="AYK152" s="717"/>
      <c r="AYL152" s="717"/>
      <c r="AYM152" s="717"/>
      <c r="AYN152" s="717"/>
      <c r="AYO152" s="717"/>
      <c r="AYP152" s="717"/>
      <c r="AYQ152" s="717"/>
      <c r="AYR152" s="717"/>
      <c r="AYS152" s="717"/>
      <c r="AYT152" s="717"/>
      <c r="AYU152" s="717"/>
      <c r="AYV152" s="717"/>
      <c r="AYW152" s="717"/>
      <c r="AYX152" s="717"/>
      <c r="AYY152" s="717"/>
      <c r="AYZ152" s="717"/>
      <c r="AZA152" s="717"/>
      <c r="AZB152" s="717"/>
      <c r="AZC152" s="717"/>
      <c r="AZD152" s="717"/>
      <c r="AZE152" s="717"/>
      <c r="AZF152" s="717"/>
      <c r="AZG152" s="717"/>
      <c r="AZH152" s="717"/>
      <c r="AZI152" s="717"/>
      <c r="AZJ152" s="717"/>
      <c r="AZK152" s="717"/>
      <c r="AZL152" s="717"/>
      <c r="AZM152" s="717"/>
      <c r="AZN152" s="717"/>
      <c r="AZO152" s="717"/>
      <c r="AZP152" s="717"/>
      <c r="AZQ152" s="717"/>
      <c r="AZR152" s="717"/>
      <c r="AZS152" s="717"/>
      <c r="AZT152" s="717"/>
      <c r="AZU152" s="717"/>
      <c r="AZV152" s="717"/>
      <c r="AZW152" s="717"/>
      <c r="AZX152" s="717"/>
      <c r="AZY152" s="717"/>
      <c r="AZZ152" s="717"/>
      <c r="BAA152" s="717"/>
      <c r="BAB152" s="717"/>
      <c r="BAC152" s="717"/>
      <c r="BAD152" s="717"/>
      <c r="BAE152" s="717"/>
      <c r="BAF152" s="717"/>
      <c r="BAG152" s="717"/>
      <c r="BAH152" s="717"/>
      <c r="BAI152" s="717"/>
      <c r="BAJ152" s="717"/>
      <c r="BAK152" s="717"/>
      <c r="BAL152" s="717"/>
      <c r="BAM152" s="717"/>
      <c r="BAN152" s="717"/>
      <c r="BAO152" s="717"/>
      <c r="BAP152" s="717"/>
      <c r="BAQ152" s="717"/>
      <c r="BAR152" s="717"/>
      <c r="BAS152" s="717"/>
      <c r="BAT152" s="717"/>
      <c r="BAU152" s="717"/>
      <c r="BAV152" s="717"/>
      <c r="BAW152" s="717"/>
      <c r="BAX152" s="717"/>
      <c r="BAY152" s="717"/>
      <c r="BAZ152" s="717"/>
      <c r="BBA152" s="717"/>
      <c r="BBB152" s="717"/>
      <c r="BBC152" s="717"/>
      <c r="BBD152" s="717"/>
      <c r="BBE152" s="717"/>
      <c r="BBF152" s="717"/>
      <c r="BBG152" s="717"/>
      <c r="BBH152" s="717"/>
      <c r="BBI152" s="717"/>
      <c r="BBJ152" s="717"/>
      <c r="BBK152" s="717"/>
      <c r="BBL152" s="717"/>
      <c r="BBM152" s="717"/>
      <c r="BBN152" s="717"/>
      <c r="BBO152" s="717"/>
      <c r="BBP152" s="717"/>
      <c r="BBQ152" s="717"/>
      <c r="BBR152" s="717"/>
      <c r="BBS152" s="717"/>
      <c r="BBT152" s="717"/>
      <c r="BBU152" s="717"/>
      <c r="BBV152" s="717"/>
      <c r="BBW152" s="717"/>
      <c r="BBX152" s="717"/>
      <c r="BBY152" s="717"/>
      <c r="BBZ152" s="717"/>
      <c r="BCA152" s="717"/>
      <c r="BCB152" s="717"/>
      <c r="BCC152" s="717"/>
      <c r="BCD152" s="717"/>
      <c r="BCE152" s="717"/>
      <c r="BCF152" s="717"/>
      <c r="BCG152" s="717"/>
      <c r="BCH152" s="717"/>
      <c r="BCI152" s="717"/>
      <c r="BCJ152" s="717"/>
      <c r="BCK152" s="717"/>
      <c r="BCL152" s="717"/>
      <c r="BCM152" s="717"/>
      <c r="BCN152" s="717"/>
      <c r="BCO152" s="717"/>
      <c r="BCP152" s="717"/>
      <c r="BCQ152" s="717"/>
      <c r="BCR152" s="717"/>
      <c r="BCS152" s="717"/>
      <c r="BCT152" s="717"/>
      <c r="BCU152" s="717"/>
      <c r="BCV152" s="717"/>
      <c r="BCW152" s="717"/>
      <c r="BCX152" s="717"/>
      <c r="BCY152" s="717"/>
      <c r="BCZ152" s="717"/>
      <c r="BDA152" s="717"/>
      <c r="BDB152" s="717"/>
      <c r="BDC152" s="717"/>
      <c r="BDD152" s="717"/>
      <c r="BDE152" s="717"/>
      <c r="BDF152" s="717"/>
      <c r="BDG152" s="717"/>
      <c r="BDH152" s="717"/>
      <c r="BDI152" s="717"/>
      <c r="BDJ152" s="717"/>
      <c r="BDK152" s="717"/>
      <c r="BDL152" s="717"/>
      <c r="BDM152" s="717"/>
      <c r="BDN152" s="717"/>
      <c r="BDO152" s="717"/>
      <c r="BDP152" s="717"/>
      <c r="BDQ152" s="717"/>
      <c r="BDR152" s="717"/>
      <c r="BDS152" s="717"/>
      <c r="BDT152" s="717"/>
      <c r="BDU152" s="717"/>
      <c r="BDV152" s="717"/>
      <c r="BDW152" s="717"/>
      <c r="BDX152" s="717"/>
      <c r="BDY152" s="717"/>
      <c r="BDZ152" s="717"/>
      <c r="BEA152" s="717"/>
      <c r="BEB152" s="717"/>
      <c r="BEC152" s="717"/>
      <c r="BED152" s="717"/>
      <c r="BEE152" s="717"/>
      <c r="BEF152" s="717"/>
      <c r="BEG152" s="717"/>
      <c r="BEH152" s="717"/>
      <c r="BEI152" s="717"/>
      <c r="BEJ152" s="717"/>
      <c r="BEK152" s="717"/>
      <c r="BEL152" s="717"/>
      <c r="BEM152" s="717"/>
      <c r="BEN152" s="717"/>
      <c r="BEO152" s="717"/>
      <c r="BEP152" s="717"/>
      <c r="BEQ152" s="717"/>
      <c r="BER152" s="717"/>
      <c r="BES152" s="717"/>
      <c r="BET152" s="717"/>
      <c r="BEU152" s="717"/>
      <c r="BEV152" s="717"/>
      <c r="BEW152" s="717"/>
      <c r="BEX152" s="717"/>
      <c r="BEY152" s="717"/>
      <c r="BEZ152" s="717"/>
      <c r="BFA152" s="717"/>
      <c r="BFB152" s="717"/>
      <c r="BFC152" s="717"/>
      <c r="BFD152" s="717"/>
      <c r="BFE152" s="717"/>
      <c r="BFF152" s="717"/>
      <c r="BFG152" s="717"/>
      <c r="BFH152" s="717"/>
      <c r="BFI152" s="717"/>
      <c r="BFJ152" s="717"/>
      <c r="BFK152" s="717"/>
      <c r="BFL152" s="717"/>
      <c r="BFM152" s="717"/>
      <c r="BFN152" s="717"/>
      <c r="BFO152" s="717"/>
      <c r="BFP152" s="717"/>
      <c r="BFQ152" s="717"/>
      <c r="BFR152" s="717"/>
      <c r="BFS152" s="717"/>
      <c r="BFT152" s="717"/>
      <c r="BFU152" s="717"/>
      <c r="BFV152" s="717"/>
      <c r="BFW152" s="717"/>
      <c r="BFX152" s="717"/>
      <c r="BFY152" s="717"/>
      <c r="BFZ152" s="717"/>
      <c r="BGA152" s="717"/>
      <c r="BGB152" s="717"/>
      <c r="BGC152" s="717"/>
      <c r="BGD152" s="717"/>
      <c r="BGE152" s="717"/>
      <c r="BGF152" s="717"/>
      <c r="BGG152" s="717"/>
      <c r="BGH152" s="717"/>
      <c r="BGI152" s="717"/>
      <c r="BGJ152" s="717"/>
      <c r="BGK152" s="717"/>
      <c r="BGL152" s="717"/>
      <c r="BGM152" s="717"/>
      <c r="BGN152" s="717"/>
      <c r="BGO152" s="717"/>
      <c r="BGP152" s="717"/>
      <c r="BGQ152" s="717"/>
      <c r="BGR152" s="717"/>
      <c r="BGS152" s="717"/>
      <c r="BGT152" s="717"/>
      <c r="BGU152" s="717"/>
      <c r="BGV152" s="717"/>
      <c r="BGW152" s="717"/>
      <c r="BGX152" s="717"/>
      <c r="BGY152" s="717"/>
      <c r="BGZ152" s="717"/>
      <c r="BHA152" s="717"/>
      <c r="BHB152" s="717"/>
      <c r="BHC152" s="717"/>
      <c r="BHD152" s="717"/>
      <c r="BHE152" s="717"/>
      <c r="BHF152" s="717"/>
      <c r="BHG152" s="717"/>
      <c r="BHH152" s="717"/>
      <c r="BHI152" s="717"/>
      <c r="BHJ152" s="717"/>
      <c r="BHK152" s="717"/>
      <c r="BHL152" s="717"/>
      <c r="BHM152" s="717"/>
      <c r="BHN152" s="717"/>
      <c r="BHO152" s="717"/>
      <c r="BHP152" s="717"/>
      <c r="BHQ152" s="717"/>
      <c r="BHR152" s="717"/>
      <c r="BHS152" s="717"/>
      <c r="BHT152" s="717"/>
      <c r="BHU152" s="717"/>
      <c r="BHV152" s="717"/>
      <c r="BHW152" s="717"/>
      <c r="BHX152" s="717"/>
      <c r="BHY152" s="717"/>
      <c r="BHZ152" s="717"/>
      <c r="BIA152" s="717"/>
      <c r="BIB152" s="717"/>
      <c r="BIC152" s="717"/>
      <c r="BID152" s="717"/>
      <c r="BIE152" s="717"/>
      <c r="BIF152" s="717"/>
      <c r="BIG152" s="717"/>
      <c r="BIH152" s="717"/>
      <c r="BII152" s="717"/>
      <c r="BIJ152" s="717"/>
      <c r="BIK152" s="717"/>
      <c r="BIL152" s="717"/>
      <c r="BIM152" s="717"/>
      <c r="BIN152" s="717"/>
      <c r="BIO152" s="717"/>
      <c r="BIP152" s="717"/>
      <c r="BIQ152" s="717"/>
      <c r="BIR152" s="717"/>
      <c r="BIS152" s="717"/>
      <c r="BIT152" s="717"/>
      <c r="BIU152" s="717"/>
      <c r="BIV152" s="717"/>
      <c r="BIW152" s="717"/>
      <c r="BIX152" s="717"/>
      <c r="BIY152" s="717"/>
      <c r="BIZ152" s="717"/>
      <c r="BJA152" s="717"/>
      <c r="BJB152" s="717"/>
      <c r="BJC152" s="717"/>
      <c r="BJD152" s="717"/>
      <c r="BJE152" s="717"/>
      <c r="BJF152" s="717"/>
      <c r="BJG152" s="717"/>
      <c r="BJH152" s="717"/>
      <c r="BJI152" s="717"/>
      <c r="BJJ152" s="717"/>
      <c r="BJK152" s="717"/>
      <c r="BJL152" s="717"/>
      <c r="BJM152" s="717"/>
      <c r="BJN152" s="717"/>
      <c r="BJO152" s="717"/>
      <c r="BJP152" s="717"/>
      <c r="BJQ152" s="717"/>
      <c r="BJR152" s="717"/>
      <c r="BJS152" s="717"/>
      <c r="BJT152" s="717"/>
      <c r="BJU152" s="717"/>
      <c r="BJV152" s="717"/>
      <c r="BJW152" s="717"/>
      <c r="BJX152" s="717"/>
      <c r="BJY152" s="717"/>
      <c r="BJZ152" s="717"/>
      <c r="BKA152" s="717"/>
      <c r="BKB152" s="717"/>
      <c r="BKC152" s="717"/>
      <c r="BKD152" s="717"/>
      <c r="BKE152" s="717"/>
      <c r="BKF152" s="717"/>
      <c r="BKG152" s="717"/>
      <c r="BKH152" s="717"/>
      <c r="BKI152" s="717"/>
      <c r="BKJ152" s="717"/>
      <c r="BKK152" s="717"/>
      <c r="BKL152" s="717"/>
      <c r="BKM152" s="717"/>
      <c r="BKN152" s="717"/>
      <c r="BKO152" s="717"/>
      <c r="BKP152" s="717"/>
      <c r="BKQ152" s="717"/>
      <c r="BKR152" s="717"/>
      <c r="BKS152" s="717"/>
      <c r="BKT152" s="717"/>
      <c r="BKU152" s="717"/>
      <c r="BKV152" s="717"/>
      <c r="BKW152" s="717"/>
      <c r="BKX152" s="717"/>
      <c r="BKY152" s="717"/>
      <c r="BKZ152" s="717"/>
      <c r="BLA152" s="717"/>
      <c r="BLB152" s="717"/>
      <c r="BLC152" s="717"/>
      <c r="BLD152" s="717"/>
      <c r="BLE152" s="717"/>
      <c r="BLF152" s="717"/>
      <c r="BLG152" s="717"/>
      <c r="BLH152" s="717"/>
      <c r="BLI152" s="717"/>
      <c r="BLJ152" s="717"/>
      <c r="BLK152" s="717"/>
      <c r="BLL152" s="717"/>
      <c r="BLM152" s="717"/>
      <c r="BLN152" s="717"/>
      <c r="BLO152" s="717"/>
      <c r="BLP152" s="717"/>
      <c r="BLQ152" s="717"/>
      <c r="BLR152" s="717"/>
      <c r="BLS152" s="717"/>
      <c r="BLT152" s="717"/>
      <c r="BLU152" s="717"/>
      <c r="BLV152" s="717"/>
      <c r="BLW152" s="717"/>
      <c r="BLX152" s="717"/>
      <c r="BLY152" s="717"/>
      <c r="BLZ152" s="717"/>
      <c r="BMA152" s="717"/>
      <c r="BMB152" s="717"/>
      <c r="BMC152" s="717"/>
      <c r="BMD152" s="717"/>
      <c r="BME152" s="717"/>
      <c r="BMF152" s="717"/>
      <c r="BMG152" s="717"/>
      <c r="BMH152" s="717"/>
      <c r="BMI152" s="717"/>
      <c r="BMJ152" s="717"/>
      <c r="BMK152" s="717"/>
      <c r="BML152" s="717"/>
      <c r="BMM152" s="717"/>
      <c r="BMN152" s="717"/>
      <c r="BMO152" s="717"/>
      <c r="BMP152" s="717"/>
      <c r="BMQ152" s="717"/>
      <c r="BMR152" s="717"/>
      <c r="BMS152" s="717"/>
      <c r="BMT152" s="717"/>
      <c r="BMU152" s="717"/>
      <c r="BMV152" s="717"/>
      <c r="BMW152" s="717"/>
      <c r="BMX152" s="717"/>
      <c r="BMY152" s="717"/>
      <c r="BMZ152" s="717"/>
      <c r="BNA152" s="717"/>
      <c r="BNB152" s="717"/>
      <c r="BNC152" s="717"/>
      <c r="BND152" s="717"/>
      <c r="BNE152" s="717"/>
      <c r="BNF152" s="717"/>
      <c r="BNG152" s="717"/>
      <c r="BNH152" s="717"/>
      <c r="BNI152" s="717"/>
      <c r="BNJ152" s="717"/>
      <c r="BNK152" s="717"/>
      <c r="BNL152" s="717"/>
      <c r="BNM152" s="717"/>
      <c r="BNN152" s="717"/>
      <c r="BNO152" s="717"/>
      <c r="BNP152" s="717"/>
      <c r="BNQ152" s="717"/>
      <c r="BNR152" s="717"/>
      <c r="BNS152" s="717"/>
      <c r="BNT152" s="717"/>
      <c r="BNU152" s="717"/>
      <c r="BNV152" s="717"/>
      <c r="BNW152" s="717"/>
      <c r="BNX152" s="717"/>
      <c r="BNY152" s="717"/>
      <c r="BNZ152" s="717"/>
      <c r="BOA152" s="717"/>
      <c r="BOB152" s="717"/>
      <c r="BOC152" s="717"/>
      <c r="BOD152" s="717"/>
      <c r="BOE152" s="717"/>
      <c r="BOF152" s="717"/>
      <c r="BOG152" s="717"/>
      <c r="BOH152" s="717"/>
      <c r="BOI152" s="717"/>
      <c r="BOJ152" s="717"/>
      <c r="BOK152" s="717"/>
      <c r="BOL152" s="717"/>
      <c r="BOM152" s="717"/>
      <c r="BON152" s="717"/>
      <c r="BOO152" s="717"/>
      <c r="BOP152" s="717"/>
      <c r="BOQ152" s="717"/>
      <c r="BOR152" s="717"/>
      <c r="BOS152" s="717"/>
      <c r="BOT152" s="717"/>
      <c r="BOU152" s="717"/>
      <c r="BOV152" s="717"/>
      <c r="BOW152" s="717"/>
      <c r="BOX152" s="717"/>
      <c r="BOY152" s="717"/>
      <c r="BOZ152" s="717"/>
      <c r="BPA152" s="717"/>
      <c r="BPB152" s="717"/>
      <c r="BPC152" s="717"/>
      <c r="BPD152" s="717"/>
      <c r="BPE152" s="717"/>
      <c r="BPF152" s="717"/>
      <c r="BPG152" s="717"/>
      <c r="BPH152" s="717"/>
      <c r="BPI152" s="717"/>
      <c r="BPJ152" s="717"/>
      <c r="BPK152" s="717"/>
      <c r="BPL152" s="717"/>
      <c r="BPM152" s="717"/>
      <c r="BPN152" s="717"/>
      <c r="BPO152" s="717"/>
      <c r="BPP152" s="717"/>
      <c r="BPQ152" s="717"/>
      <c r="BPR152" s="717"/>
      <c r="BPS152" s="717"/>
      <c r="BPT152" s="717"/>
      <c r="BPU152" s="717"/>
      <c r="BPV152" s="717"/>
      <c r="BPW152" s="717"/>
      <c r="BPX152" s="717"/>
      <c r="BPY152" s="717"/>
      <c r="BPZ152" s="717"/>
      <c r="BQA152" s="717"/>
      <c r="BQB152" s="717"/>
      <c r="BQC152" s="717"/>
      <c r="BQD152" s="717"/>
      <c r="BQE152" s="717"/>
      <c r="BQF152" s="717"/>
      <c r="BQG152" s="717"/>
      <c r="BQH152" s="717"/>
      <c r="BQI152" s="717"/>
      <c r="BQJ152" s="717"/>
      <c r="BQK152" s="717"/>
      <c r="BQL152" s="717"/>
      <c r="BQM152" s="717"/>
      <c r="BQN152" s="717"/>
      <c r="BQO152" s="717"/>
      <c r="BQP152" s="717"/>
      <c r="BQQ152" s="717"/>
      <c r="BQR152" s="717"/>
      <c r="BQS152" s="717"/>
      <c r="BQT152" s="717"/>
      <c r="BQU152" s="717"/>
      <c r="BQV152" s="717"/>
      <c r="BQW152" s="717"/>
      <c r="BQX152" s="717"/>
      <c r="BQY152" s="717"/>
      <c r="BQZ152" s="717"/>
      <c r="BRA152" s="717"/>
      <c r="BRB152" s="717"/>
      <c r="BRC152" s="717"/>
      <c r="BRD152" s="717"/>
      <c r="BRE152" s="717"/>
      <c r="BRF152" s="717"/>
      <c r="BRG152" s="717"/>
      <c r="BRH152" s="717"/>
      <c r="BRI152" s="717"/>
      <c r="BRJ152" s="717"/>
      <c r="BRK152" s="717"/>
      <c r="BRL152" s="717"/>
      <c r="BRM152" s="717"/>
      <c r="BRN152" s="717"/>
      <c r="BRO152" s="717"/>
      <c r="BRP152" s="717"/>
      <c r="BRQ152" s="717"/>
      <c r="BRR152" s="717"/>
      <c r="BRS152" s="717"/>
      <c r="BRT152" s="717"/>
      <c r="BRU152" s="717"/>
      <c r="BRV152" s="717"/>
      <c r="BRW152" s="717"/>
      <c r="BRX152" s="717"/>
      <c r="BRY152" s="717"/>
      <c r="BRZ152" s="717"/>
      <c r="BSA152" s="717"/>
      <c r="BSB152" s="717"/>
      <c r="BSC152" s="717"/>
      <c r="BSD152" s="717"/>
      <c r="BSE152" s="717"/>
      <c r="BSF152" s="717"/>
      <c r="BSG152" s="717"/>
      <c r="BSH152" s="717"/>
      <c r="BSI152" s="717"/>
      <c r="BSJ152" s="717"/>
      <c r="BSK152" s="717"/>
      <c r="BSL152" s="717"/>
      <c r="BSM152" s="717"/>
      <c r="BSN152" s="717"/>
      <c r="BSO152" s="717"/>
      <c r="BSP152" s="717"/>
      <c r="BSQ152" s="717"/>
      <c r="BSR152" s="717"/>
      <c r="BSS152" s="717"/>
      <c r="BST152" s="717"/>
      <c r="BSU152" s="717"/>
      <c r="BSV152" s="717"/>
      <c r="BSW152" s="717"/>
      <c r="BSX152" s="717"/>
      <c r="BSY152" s="717"/>
      <c r="BSZ152" s="717"/>
      <c r="BTA152" s="717"/>
      <c r="BTB152" s="717"/>
      <c r="BTC152" s="717"/>
      <c r="BTD152" s="717"/>
      <c r="BTE152" s="717"/>
      <c r="BTF152" s="717"/>
      <c r="BTG152" s="717"/>
      <c r="BTH152" s="717"/>
      <c r="BTI152" s="717"/>
      <c r="BTJ152" s="717"/>
      <c r="BTK152" s="717"/>
      <c r="BTL152" s="717"/>
      <c r="BTM152" s="717"/>
      <c r="BTN152" s="717"/>
      <c r="BTO152" s="717"/>
      <c r="BTP152" s="717"/>
      <c r="BTQ152" s="717"/>
      <c r="BTR152" s="717"/>
      <c r="BTS152" s="717"/>
      <c r="BTT152" s="717"/>
      <c r="BTU152" s="717"/>
      <c r="BTV152" s="717"/>
      <c r="BTW152" s="717"/>
      <c r="BTX152" s="717"/>
      <c r="BTY152" s="717"/>
      <c r="BTZ152" s="717"/>
      <c r="BUA152" s="717"/>
      <c r="BUB152" s="717"/>
      <c r="BUC152" s="717"/>
      <c r="BUD152" s="717"/>
      <c r="BUE152" s="717"/>
      <c r="BUF152" s="717"/>
      <c r="BUG152" s="717"/>
      <c r="BUH152" s="717"/>
      <c r="BUI152" s="717"/>
      <c r="BUJ152" s="717"/>
      <c r="BUK152" s="717"/>
      <c r="BUL152" s="717"/>
      <c r="BUM152" s="717"/>
      <c r="BUN152" s="717"/>
      <c r="BUO152" s="717"/>
      <c r="BUP152" s="717"/>
      <c r="BUQ152" s="717"/>
      <c r="BUR152" s="717"/>
      <c r="BUS152" s="717"/>
      <c r="BUT152" s="717"/>
      <c r="BUU152" s="717"/>
      <c r="BUV152" s="717"/>
      <c r="BUW152" s="717"/>
      <c r="BUX152" s="717"/>
      <c r="BUY152" s="717"/>
      <c r="BUZ152" s="717"/>
      <c r="BVA152" s="717"/>
      <c r="BVB152" s="717"/>
      <c r="BVC152" s="717"/>
      <c r="BVD152" s="717"/>
      <c r="BVE152" s="717"/>
      <c r="BVF152" s="717"/>
      <c r="BVG152" s="717"/>
      <c r="BVH152" s="717"/>
      <c r="BVI152" s="717"/>
      <c r="BVJ152" s="717"/>
      <c r="BVK152" s="717"/>
      <c r="BVL152" s="717"/>
      <c r="BVM152" s="717"/>
      <c r="BVN152" s="717"/>
      <c r="BVO152" s="717"/>
      <c r="BVP152" s="717"/>
      <c r="BVQ152" s="717"/>
      <c r="BVR152" s="717"/>
      <c r="BVS152" s="717"/>
      <c r="BVT152" s="717"/>
      <c r="BVU152" s="717"/>
      <c r="BVV152" s="717"/>
      <c r="BVW152" s="717"/>
      <c r="BVX152" s="717"/>
      <c r="BVY152" s="717"/>
      <c r="BVZ152" s="717"/>
      <c r="BWA152" s="717"/>
      <c r="BWB152" s="717"/>
      <c r="BWC152" s="717"/>
      <c r="BWD152" s="717"/>
      <c r="BWE152" s="717"/>
      <c r="BWF152" s="717"/>
      <c r="BWG152" s="717"/>
      <c r="BWH152" s="717"/>
      <c r="BWI152" s="717"/>
      <c r="BWJ152" s="717"/>
      <c r="BWK152" s="717"/>
      <c r="BWL152" s="717"/>
      <c r="BWM152" s="717"/>
      <c r="BWN152" s="717"/>
      <c r="BWO152" s="717"/>
      <c r="BWP152" s="717"/>
      <c r="BWQ152" s="717"/>
      <c r="BWR152" s="717"/>
      <c r="BWS152" s="717"/>
      <c r="BWT152" s="717"/>
      <c r="BWU152" s="717"/>
      <c r="BWV152" s="717"/>
      <c r="BWW152" s="717"/>
      <c r="BWX152" s="717"/>
      <c r="BWY152" s="717"/>
      <c r="BWZ152" s="717"/>
      <c r="BXA152" s="717"/>
      <c r="BXB152" s="717"/>
      <c r="BXC152" s="717"/>
      <c r="BXD152" s="717"/>
      <c r="BXE152" s="717"/>
      <c r="BXF152" s="717"/>
      <c r="BXG152" s="717"/>
      <c r="BXH152" s="717"/>
      <c r="BXI152" s="717"/>
      <c r="BXJ152" s="717"/>
      <c r="BXK152" s="717"/>
      <c r="BXL152" s="717"/>
      <c r="BXM152" s="717"/>
      <c r="BXN152" s="717"/>
      <c r="BXO152" s="717"/>
      <c r="BXP152" s="717"/>
      <c r="BXQ152" s="717"/>
      <c r="BXR152" s="717"/>
      <c r="BXS152" s="717"/>
      <c r="BXT152" s="717"/>
      <c r="BXU152" s="717"/>
      <c r="BXV152" s="717"/>
      <c r="BXW152" s="717"/>
      <c r="BXX152" s="717"/>
      <c r="BXY152" s="717"/>
      <c r="BXZ152" s="717"/>
      <c r="BYA152" s="717"/>
      <c r="BYB152" s="717"/>
      <c r="BYC152" s="717"/>
      <c r="BYD152" s="717"/>
      <c r="BYE152" s="717"/>
      <c r="BYF152" s="717"/>
      <c r="BYG152" s="717"/>
      <c r="BYH152" s="717"/>
      <c r="BYI152" s="717"/>
      <c r="BYJ152" s="717"/>
      <c r="BYK152" s="717"/>
      <c r="BYL152" s="717"/>
      <c r="BYM152" s="717"/>
      <c r="BYN152" s="717"/>
      <c r="BYO152" s="717"/>
      <c r="BYP152" s="717"/>
      <c r="BYQ152" s="717"/>
      <c r="BYR152" s="717"/>
      <c r="BYS152" s="717"/>
      <c r="BYT152" s="717"/>
      <c r="BYU152" s="717"/>
      <c r="BYV152" s="717"/>
      <c r="BYW152" s="717"/>
      <c r="BYX152" s="717"/>
      <c r="BYY152" s="717"/>
      <c r="BYZ152" s="717"/>
      <c r="BZA152" s="717"/>
      <c r="BZB152" s="717"/>
      <c r="BZC152" s="717"/>
      <c r="BZD152" s="717"/>
      <c r="BZE152" s="717"/>
      <c r="BZF152" s="717"/>
      <c r="BZG152" s="717"/>
      <c r="BZH152" s="717"/>
      <c r="BZI152" s="717"/>
      <c r="BZJ152" s="717"/>
      <c r="BZK152" s="717"/>
      <c r="BZL152" s="717"/>
      <c r="BZM152" s="717"/>
      <c r="BZN152" s="717"/>
      <c r="BZO152" s="717"/>
      <c r="BZP152" s="717"/>
      <c r="BZQ152" s="717"/>
      <c r="BZR152" s="717"/>
      <c r="BZS152" s="717"/>
      <c r="BZT152" s="717"/>
      <c r="BZU152" s="717"/>
      <c r="BZV152" s="717"/>
      <c r="BZW152" s="717"/>
      <c r="BZX152" s="717"/>
      <c r="BZY152" s="717"/>
      <c r="BZZ152" s="717"/>
      <c r="CAA152" s="717"/>
      <c r="CAB152" s="717"/>
      <c r="CAC152" s="717"/>
      <c r="CAD152" s="717"/>
      <c r="CAE152" s="717"/>
      <c r="CAF152" s="717"/>
      <c r="CAG152" s="717"/>
      <c r="CAH152" s="717"/>
      <c r="CAI152" s="717"/>
      <c r="CAJ152" s="717"/>
      <c r="CAK152" s="717"/>
      <c r="CAL152" s="717"/>
      <c r="CAM152" s="717"/>
      <c r="CAN152" s="717"/>
      <c r="CAO152" s="717"/>
      <c r="CAP152" s="717"/>
      <c r="CAQ152" s="717"/>
      <c r="CAR152" s="717"/>
      <c r="CAS152" s="717"/>
      <c r="CAT152" s="717"/>
      <c r="CAU152" s="717"/>
      <c r="CAV152" s="717"/>
      <c r="CAW152" s="717"/>
      <c r="CAX152" s="717"/>
      <c r="CAY152" s="717"/>
      <c r="CAZ152" s="717"/>
      <c r="CBA152" s="717"/>
      <c r="CBB152" s="717"/>
      <c r="CBC152" s="717"/>
      <c r="CBD152" s="717"/>
      <c r="CBE152" s="717"/>
      <c r="CBF152" s="717"/>
      <c r="CBG152" s="717"/>
      <c r="CBH152" s="717"/>
      <c r="CBI152" s="717"/>
      <c r="CBJ152" s="717"/>
      <c r="CBK152" s="717"/>
      <c r="CBL152" s="717"/>
      <c r="CBM152" s="717"/>
      <c r="CBN152" s="717"/>
      <c r="CBO152" s="717"/>
      <c r="CBP152" s="717"/>
      <c r="CBQ152" s="717"/>
      <c r="CBR152" s="717"/>
      <c r="CBS152" s="717"/>
      <c r="CBT152" s="717"/>
      <c r="CBU152" s="717"/>
      <c r="CBV152" s="717"/>
      <c r="CBW152" s="717"/>
      <c r="CBX152" s="717"/>
      <c r="CBY152" s="717"/>
      <c r="CBZ152" s="717"/>
      <c r="CCA152" s="717"/>
      <c r="CCB152" s="717"/>
      <c r="CCC152" s="717"/>
      <c r="CCD152" s="717"/>
      <c r="CCE152" s="717"/>
      <c r="CCF152" s="717"/>
      <c r="CCG152" s="717"/>
      <c r="CCH152" s="717"/>
      <c r="CCI152" s="717"/>
      <c r="CCJ152" s="717"/>
      <c r="CCK152" s="717"/>
      <c r="CCL152" s="717"/>
      <c r="CCM152" s="717"/>
      <c r="CCN152" s="717"/>
      <c r="CCO152" s="717"/>
      <c r="CCP152" s="717"/>
      <c r="CCQ152" s="717"/>
      <c r="CCR152" s="717"/>
      <c r="CCS152" s="717"/>
      <c r="CCT152" s="717"/>
      <c r="CCU152" s="717"/>
      <c r="CCV152" s="717"/>
      <c r="CCW152" s="717"/>
      <c r="CCX152" s="717"/>
      <c r="CCY152" s="717"/>
      <c r="CCZ152" s="717"/>
      <c r="CDA152" s="717"/>
      <c r="CDB152" s="717"/>
      <c r="CDC152" s="717"/>
      <c r="CDD152" s="717"/>
      <c r="CDE152" s="717"/>
      <c r="CDF152" s="717"/>
      <c r="CDG152" s="717"/>
      <c r="CDH152" s="717"/>
      <c r="CDI152" s="717"/>
      <c r="CDJ152" s="717"/>
      <c r="CDK152" s="717"/>
      <c r="CDL152" s="717"/>
      <c r="CDM152" s="717"/>
      <c r="CDN152" s="717"/>
      <c r="CDO152" s="717"/>
      <c r="CDP152" s="717"/>
      <c r="CDQ152" s="717"/>
      <c r="CDR152" s="717"/>
      <c r="CDS152" s="717"/>
      <c r="CDT152" s="717"/>
      <c r="CDU152" s="717"/>
      <c r="CDV152" s="717"/>
      <c r="CDW152" s="717"/>
      <c r="CDX152" s="717"/>
      <c r="CDY152" s="717"/>
      <c r="CDZ152" s="717"/>
      <c r="CEA152" s="717"/>
      <c r="CEB152" s="717"/>
      <c r="CEC152" s="717"/>
      <c r="CED152" s="717"/>
      <c r="CEE152" s="717"/>
      <c r="CEF152" s="717"/>
      <c r="CEG152" s="717"/>
      <c r="CEH152" s="717"/>
      <c r="CEI152" s="717"/>
      <c r="CEJ152" s="717"/>
      <c r="CEK152" s="717"/>
      <c r="CEL152" s="717"/>
      <c r="CEM152" s="717"/>
      <c r="CEN152" s="717"/>
      <c r="CEO152" s="717"/>
      <c r="CEP152" s="717"/>
      <c r="CEQ152" s="717"/>
      <c r="CER152" s="717"/>
      <c r="CES152" s="717"/>
      <c r="CET152" s="717"/>
      <c r="CEU152" s="717"/>
      <c r="CEV152" s="717"/>
      <c r="CEW152" s="717"/>
      <c r="CEX152" s="717"/>
      <c r="CEY152" s="717"/>
      <c r="CEZ152" s="717"/>
      <c r="CFA152" s="717"/>
      <c r="CFB152" s="717"/>
      <c r="CFC152" s="717"/>
      <c r="CFD152" s="717"/>
      <c r="CFE152" s="717"/>
      <c r="CFF152" s="717"/>
      <c r="CFG152" s="717"/>
      <c r="CFH152" s="717"/>
      <c r="CFI152" s="717"/>
      <c r="CFJ152" s="717"/>
      <c r="CFK152" s="717"/>
      <c r="CFL152" s="717"/>
      <c r="CFM152" s="717"/>
      <c r="CFN152" s="717"/>
      <c r="CFO152" s="717"/>
      <c r="CFP152" s="717"/>
      <c r="CFQ152" s="717"/>
      <c r="CFR152" s="717"/>
      <c r="CFS152" s="717"/>
      <c r="CFT152" s="717"/>
      <c r="CFU152" s="717"/>
      <c r="CFV152" s="717"/>
      <c r="CFW152" s="717"/>
      <c r="CFX152" s="717"/>
      <c r="CFY152" s="717"/>
      <c r="CFZ152" s="717"/>
      <c r="CGA152" s="717"/>
      <c r="CGB152" s="717"/>
      <c r="CGC152" s="717"/>
      <c r="CGD152" s="717"/>
      <c r="CGE152" s="717"/>
      <c r="CGF152" s="717"/>
      <c r="CGG152" s="717"/>
      <c r="CGH152" s="717"/>
      <c r="CGI152" s="717"/>
      <c r="CGJ152" s="717"/>
      <c r="CGK152" s="717"/>
      <c r="CGL152" s="717"/>
      <c r="CGM152" s="717"/>
      <c r="CGN152" s="717"/>
      <c r="CGO152" s="717"/>
      <c r="CGP152" s="717"/>
      <c r="CGQ152" s="717"/>
      <c r="CGR152" s="717"/>
      <c r="CGS152" s="717"/>
      <c r="CGT152" s="717"/>
      <c r="CGU152" s="717"/>
      <c r="CGV152" s="717"/>
      <c r="CGW152" s="717"/>
      <c r="CGX152" s="717"/>
      <c r="CGY152" s="717"/>
      <c r="CGZ152" s="717"/>
      <c r="CHA152" s="717"/>
      <c r="CHB152" s="717"/>
      <c r="CHC152" s="717"/>
      <c r="CHD152" s="717"/>
      <c r="CHE152" s="717"/>
      <c r="CHF152" s="717"/>
      <c r="CHG152" s="717"/>
      <c r="CHH152" s="717"/>
      <c r="CHI152" s="717"/>
      <c r="CHJ152" s="717"/>
      <c r="CHK152" s="717"/>
      <c r="CHL152" s="717"/>
      <c r="CHM152" s="717"/>
      <c r="CHN152" s="717"/>
      <c r="CHO152" s="717"/>
      <c r="CHP152" s="717"/>
      <c r="CHQ152" s="717"/>
      <c r="CHR152" s="717"/>
      <c r="CHS152" s="717"/>
      <c r="CHT152" s="717"/>
      <c r="CHU152" s="717"/>
      <c r="CHV152" s="717"/>
      <c r="CHW152" s="717"/>
      <c r="CHX152" s="717"/>
      <c r="CHY152" s="717"/>
      <c r="CHZ152" s="717"/>
      <c r="CIA152" s="717"/>
      <c r="CIB152" s="717"/>
      <c r="CIC152" s="717"/>
      <c r="CID152" s="717"/>
      <c r="CIE152" s="717"/>
      <c r="CIF152" s="717"/>
      <c r="CIG152" s="717"/>
      <c r="CIH152" s="717"/>
      <c r="CII152" s="717"/>
      <c r="CIJ152" s="717"/>
      <c r="CIK152" s="717"/>
      <c r="CIL152" s="717"/>
      <c r="CIM152" s="717"/>
      <c r="CIN152" s="717"/>
      <c r="CIO152" s="717"/>
      <c r="CIP152" s="717"/>
      <c r="CIQ152" s="717"/>
      <c r="CIR152" s="717"/>
      <c r="CIS152" s="717"/>
      <c r="CIT152" s="717"/>
      <c r="CIU152" s="717"/>
      <c r="CIV152" s="717"/>
      <c r="CIW152" s="717"/>
      <c r="CIX152" s="717"/>
      <c r="CIY152" s="717"/>
      <c r="CIZ152" s="717"/>
      <c r="CJA152" s="717"/>
      <c r="CJB152" s="717"/>
      <c r="CJC152" s="717"/>
      <c r="CJD152" s="717"/>
      <c r="CJE152" s="717"/>
      <c r="CJF152" s="717"/>
      <c r="CJG152" s="717"/>
      <c r="CJH152" s="717"/>
      <c r="CJI152" s="717"/>
      <c r="CJJ152" s="717"/>
      <c r="CJK152" s="717"/>
      <c r="CJL152" s="717"/>
      <c r="CJM152" s="717"/>
      <c r="CJN152" s="717"/>
      <c r="CJO152" s="717"/>
      <c r="CJP152" s="717"/>
      <c r="CJQ152" s="717"/>
      <c r="CJR152" s="717"/>
      <c r="CJS152" s="717"/>
      <c r="CJT152" s="717"/>
      <c r="CJU152" s="717"/>
      <c r="CJV152" s="717"/>
      <c r="CJW152" s="717"/>
      <c r="CJX152" s="717"/>
      <c r="CJY152" s="717"/>
      <c r="CJZ152" s="717"/>
      <c r="CKA152" s="717"/>
      <c r="CKB152" s="717"/>
      <c r="CKC152" s="717"/>
      <c r="CKD152" s="717"/>
      <c r="CKE152" s="717"/>
      <c r="CKF152" s="717"/>
      <c r="CKG152" s="717"/>
      <c r="CKH152" s="717"/>
      <c r="CKI152" s="717"/>
      <c r="CKJ152" s="717"/>
      <c r="CKK152" s="717"/>
      <c r="CKL152" s="717"/>
      <c r="CKM152" s="717"/>
      <c r="CKN152" s="717"/>
      <c r="CKO152" s="717"/>
      <c r="CKP152" s="717"/>
      <c r="CKQ152" s="717"/>
      <c r="CKR152" s="717"/>
      <c r="CKS152" s="717"/>
      <c r="CKT152" s="717"/>
      <c r="CKU152" s="717"/>
      <c r="CKV152" s="717"/>
      <c r="CKW152" s="717"/>
      <c r="CKX152" s="717"/>
      <c r="CKY152" s="717"/>
      <c r="CKZ152" s="717"/>
      <c r="CLA152" s="717"/>
      <c r="CLB152" s="717"/>
      <c r="CLC152" s="717"/>
      <c r="CLD152" s="717"/>
      <c r="CLE152" s="717"/>
      <c r="CLF152" s="717"/>
      <c r="CLG152" s="717"/>
      <c r="CLH152" s="717"/>
      <c r="CLI152" s="717"/>
      <c r="CLJ152" s="717"/>
      <c r="CLK152" s="717"/>
      <c r="CLL152" s="717"/>
      <c r="CLM152" s="717"/>
      <c r="CLN152" s="717"/>
      <c r="CLO152" s="717"/>
      <c r="CLP152" s="717"/>
      <c r="CLQ152" s="717"/>
      <c r="CLR152" s="717"/>
      <c r="CLS152" s="717"/>
      <c r="CLT152" s="717"/>
      <c r="CLU152" s="717"/>
      <c r="CLV152" s="717"/>
      <c r="CLW152" s="717"/>
      <c r="CLX152" s="717"/>
      <c r="CLY152" s="717"/>
      <c r="CLZ152" s="717"/>
      <c r="CMA152" s="717"/>
      <c r="CMB152" s="717"/>
      <c r="CMC152" s="717"/>
      <c r="CMD152" s="717"/>
      <c r="CME152" s="717"/>
      <c r="CMF152" s="717"/>
      <c r="CMG152" s="717"/>
      <c r="CMH152" s="717"/>
      <c r="CMI152" s="717"/>
      <c r="CMJ152" s="717"/>
      <c r="CMK152" s="717"/>
      <c r="CML152" s="717"/>
      <c r="CMM152" s="717"/>
      <c r="CMN152" s="717"/>
      <c r="CMO152" s="717"/>
      <c r="CMP152" s="717"/>
      <c r="CMQ152" s="717"/>
      <c r="CMR152" s="717"/>
      <c r="CMS152" s="717"/>
      <c r="CMT152" s="717"/>
      <c r="CMU152" s="717"/>
      <c r="CMV152" s="717"/>
      <c r="CMW152" s="717"/>
      <c r="CMX152" s="717"/>
      <c r="CMY152" s="717"/>
      <c r="CMZ152" s="717"/>
      <c r="CNA152" s="717"/>
      <c r="CNB152" s="717"/>
      <c r="CNC152" s="717"/>
      <c r="CND152" s="717"/>
      <c r="CNE152" s="717"/>
      <c r="CNF152" s="717"/>
      <c r="CNG152" s="717"/>
      <c r="CNH152" s="717"/>
      <c r="CNI152" s="717"/>
      <c r="CNJ152" s="717"/>
      <c r="CNK152" s="717"/>
      <c r="CNL152" s="717"/>
      <c r="CNM152" s="717"/>
      <c r="CNN152" s="717"/>
      <c r="CNO152" s="717"/>
      <c r="CNP152" s="717"/>
      <c r="CNQ152" s="717"/>
      <c r="CNR152" s="717"/>
      <c r="CNS152" s="717"/>
      <c r="CNT152" s="717"/>
      <c r="CNU152" s="717"/>
      <c r="CNV152" s="717"/>
      <c r="CNW152" s="717"/>
      <c r="CNX152" s="717"/>
      <c r="CNY152" s="717"/>
      <c r="CNZ152" s="717"/>
      <c r="COA152" s="717"/>
      <c r="COB152" s="717"/>
      <c r="COC152" s="717"/>
      <c r="COD152" s="717"/>
      <c r="COE152" s="717"/>
      <c r="COF152" s="717"/>
      <c r="COG152" s="717"/>
      <c r="COH152" s="717"/>
      <c r="COI152" s="717"/>
      <c r="COJ152" s="717"/>
      <c r="COK152" s="717"/>
      <c r="COL152" s="717"/>
      <c r="COM152" s="717"/>
      <c r="CON152" s="717"/>
      <c r="COO152" s="717"/>
      <c r="COP152" s="717"/>
      <c r="COQ152" s="717"/>
      <c r="COR152" s="717"/>
      <c r="COS152" s="717"/>
      <c r="COT152" s="717"/>
      <c r="COU152" s="717"/>
      <c r="COV152" s="717"/>
      <c r="COW152" s="717"/>
      <c r="COX152" s="717"/>
      <c r="COY152" s="717"/>
      <c r="COZ152" s="717"/>
      <c r="CPA152" s="717"/>
      <c r="CPB152" s="717"/>
      <c r="CPC152" s="717"/>
      <c r="CPD152" s="717"/>
      <c r="CPE152" s="717"/>
      <c r="CPF152" s="717"/>
      <c r="CPG152" s="717"/>
      <c r="CPH152" s="717"/>
      <c r="CPI152" s="717"/>
      <c r="CPJ152" s="717"/>
      <c r="CPK152" s="717"/>
      <c r="CPL152" s="717"/>
      <c r="CPM152" s="717"/>
      <c r="CPN152" s="717"/>
      <c r="CPO152" s="717"/>
      <c r="CPP152" s="717"/>
      <c r="CPQ152" s="717"/>
      <c r="CPR152" s="717"/>
      <c r="CPS152" s="717"/>
      <c r="CPT152" s="717"/>
      <c r="CPU152" s="717"/>
      <c r="CPV152" s="717"/>
      <c r="CPW152" s="717"/>
      <c r="CPX152" s="717"/>
      <c r="CPY152" s="717"/>
      <c r="CPZ152" s="717"/>
      <c r="CQA152" s="717"/>
      <c r="CQB152" s="717"/>
      <c r="CQC152" s="717"/>
      <c r="CQD152" s="717"/>
      <c r="CQE152" s="717"/>
      <c r="CQF152" s="717"/>
      <c r="CQG152" s="717"/>
      <c r="CQH152" s="717"/>
      <c r="CQI152" s="717"/>
      <c r="CQJ152" s="717"/>
      <c r="CQK152" s="717"/>
      <c r="CQL152" s="717"/>
      <c r="CQM152" s="717"/>
      <c r="CQN152" s="717"/>
      <c r="CQO152" s="717"/>
      <c r="CQP152" s="717"/>
      <c r="CQQ152" s="717"/>
      <c r="CQR152" s="717"/>
      <c r="CQS152" s="717"/>
      <c r="CQT152" s="717"/>
      <c r="CQU152" s="717"/>
      <c r="CQV152" s="717"/>
      <c r="CQW152" s="717"/>
      <c r="CQX152" s="717"/>
      <c r="CQY152" s="717"/>
      <c r="CQZ152" s="717"/>
      <c r="CRA152" s="717"/>
      <c r="CRB152" s="717"/>
      <c r="CRC152" s="717"/>
      <c r="CRD152" s="717"/>
      <c r="CRE152" s="717"/>
      <c r="CRF152" s="717"/>
      <c r="CRG152" s="717"/>
      <c r="CRH152" s="717"/>
      <c r="CRI152" s="717"/>
      <c r="CRJ152" s="717"/>
      <c r="CRK152" s="717"/>
      <c r="CRL152" s="717"/>
      <c r="CRM152" s="717"/>
      <c r="CRN152" s="717"/>
      <c r="CRO152" s="717"/>
      <c r="CRP152" s="717"/>
      <c r="CRQ152" s="717"/>
      <c r="CRR152" s="717"/>
      <c r="CRS152" s="717"/>
      <c r="CRT152" s="717"/>
      <c r="CRU152" s="717"/>
      <c r="CRV152" s="717"/>
      <c r="CRW152" s="717"/>
      <c r="CRX152" s="717"/>
      <c r="CRY152" s="717"/>
      <c r="CRZ152" s="717"/>
      <c r="CSA152" s="717"/>
      <c r="CSB152" s="717"/>
      <c r="CSC152" s="717"/>
      <c r="CSD152" s="717"/>
      <c r="CSE152" s="717"/>
      <c r="CSF152" s="717"/>
      <c r="CSG152" s="717"/>
      <c r="CSH152" s="717"/>
      <c r="CSI152" s="717"/>
      <c r="CSJ152" s="717"/>
      <c r="CSK152" s="717"/>
      <c r="CSL152" s="717"/>
      <c r="CSM152" s="717"/>
      <c r="CSN152" s="717"/>
      <c r="CSO152" s="717"/>
      <c r="CSP152" s="717"/>
      <c r="CSQ152" s="717"/>
      <c r="CSR152" s="717"/>
      <c r="CSS152" s="717"/>
      <c r="CST152" s="717"/>
      <c r="CSU152" s="717"/>
      <c r="CSV152" s="717"/>
      <c r="CSW152" s="717"/>
      <c r="CSX152" s="717"/>
      <c r="CSY152" s="717"/>
      <c r="CSZ152" s="717"/>
      <c r="CTA152" s="717"/>
      <c r="CTB152" s="717"/>
      <c r="CTC152" s="717"/>
      <c r="CTD152" s="717"/>
      <c r="CTE152" s="717"/>
      <c r="CTF152" s="717"/>
      <c r="CTG152" s="717"/>
      <c r="CTH152" s="717"/>
      <c r="CTI152" s="717"/>
      <c r="CTJ152" s="717"/>
      <c r="CTK152" s="717"/>
      <c r="CTL152" s="717"/>
      <c r="CTM152" s="717"/>
      <c r="CTN152" s="717"/>
      <c r="CTO152" s="717"/>
      <c r="CTP152" s="717"/>
      <c r="CTQ152" s="717"/>
      <c r="CTR152" s="717"/>
      <c r="CTS152" s="717"/>
      <c r="CTT152" s="717"/>
      <c r="CTU152" s="717"/>
      <c r="CTV152" s="717"/>
      <c r="CTW152" s="717"/>
      <c r="CTX152" s="717"/>
      <c r="CTY152" s="717"/>
      <c r="CTZ152" s="717"/>
      <c r="CUA152" s="717"/>
      <c r="CUB152" s="717"/>
      <c r="CUC152" s="717"/>
      <c r="CUD152" s="717"/>
      <c r="CUE152" s="717"/>
      <c r="CUF152" s="717"/>
      <c r="CUG152" s="717"/>
      <c r="CUH152" s="717"/>
      <c r="CUI152" s="717"/>
      <c r="CUJ152" s="717"/>
      <c r="CUK152" s="717"/>
      <c r="CUL152" s="717"/>
      <c r="CUM152" s="717"/>
      <c r="CUN152" s="717"/>
      <c r="CUO152" s="717"/>
      <c r="CUP152" s="717"/>
      <c r="CUQ152" s="717"/>
      <c r="CUR152" s="717"/>
      <c r="CUS152" s="717"/>
      <c r="CUT152" s="717"/>
      <c r="CUU152" s="717"/>
      <c r="CUV152" s="717"/>
      <c r="CUW152" s="717"/>
      <c r="CUX152" s="717"/>
      <c r="CUY152" s="717"/>
      <c r="CUZ152" s="717"/>
      <c r="CVA152" s="717"/>
      <c r="CVB152" s="717"/>
      <c r="CVC152" s="717"/>
      <c r="CVD152" s="717"/>
      <c r="CVE152" s="717"/>
      <c r="CVF152" s="717"/>
      <c r="CVG152" s="717"/>
      <c r="CVH152" s="717"/>
      <c r="CVI152" s="717"/>
      <c r="CVJ152" s="717"/>
      <c r="CVK152" s="717"/>
      <c r="CVL152" s="717"/>
      <c r="CVM152" s="717"/>
      <c r="CVN152" s="717"/>
      <c r="CVO152" s="717"/>
      <c r="CVP152" s="717"/>
      <c r="CVQ152" s="717"/>
      <c r="CVR152" s="717"/>
      <c r="CVS152" s="717"/>
      <c r="CVT152" s="717"/>
      <c r="CVU152" s="717"/>
      <c r="CVV152" s="717"/>
      <c r="CVW152" s="717"/>
      <c r="CVX152" s="717"/>
      <c r="CVY152" s="717"/>
      <c r="CVZ152" s="717"/>
      <c r="CWA152" s="717"/>
      <c r="CWB152" s="717"/>
      <c r="CWC152" s="717"/>
      <c r="CWD152" s="717"/>
      <c r="CWE152" s="717"/>
      <c r="CWF152" s="717"/>
      <c r="CWG152" s="717"/>
      <c r="CWH152" s="717"/>
      <c r="CWI152" s="717"/>
      <c r="CWJ152" s="717"/>
      <c r="CWK152" s="717"/>
      <c r="CWL152" s="717"/>
      <c r="CWM152" s="717"/>
      <c r="CWN152" s="717"/>
      <c r="CWO152" s="717"/>
      <c r="CWP152" s="717"/>
      <c r="CWQ152" s="717"/>
      <c r="CWR152" s="717"/>
      <c r="CWS152" s="717"/>
      <c r="CWT152" s="717"/>
      <c r="CWU152" s="717"/>
      <c r="CWV152" s="717"/>
      <c r="CWW152" s="717"/>
      <c r="CWX152" s="717"/>
      <c r="CWY152" s="717"/>
      <c r="CWZ152" s="717"/>
      <c r="CXA152" s="717"/>
      <c r="CXB152" s="717"/>
      <c r="CXC152" s="717"/>
      <c r="CXD152" s="717"/>
      <c r="CXE152" s="717"/>
      <c r="CXF152" s="717"/>
      <c r="CXG152" s="717"/>
      <c r="CXH152" s="717"/>
      <c r="CXI152" s="717"/>
      <c r="CXJ152" s="717"/>
      <c r="CXK152" s="717"/>
      <c r="CXL152" s="717"/>
      <c r="CXM152" s="717"/>
      <c r="CXN152" s="717"/>
      <c r="CXO152" s="717"/>
      <c r="CXP152" s="717"/>
      <c r="CXQ152" s="717"/>
      <c r="CXR152" s="717"/>
      <c r="CXS152" s="717"/>
      <c r="CXT152" s="717"/>
      <c r="CXU152" s="717"/>
      <c r="CXV152" s="717"/>
      <c r="CXW152" s="717"/>
      <c r="CXX152" s="717"/>
      <c r="CXY152" s="717"/>
      <c r="CXZ152" s="717"/>
      <c r="CYA152" s="717"/>
      <c r="CYB152" s="717"/>
      <c r="CYC152" s="717"/>
      <c r="CYD152" s="717"/>
      <c r="CYE152" s="717"/>
      <c r="CYF152" s="717"/>
      <c r="CYG152" s="717"/>
      <c r="CYH152" s="717"/>
      <c r="CYI152" s="717"/>
      <c r="CYJ152" s="717"/>
      <c r="CYK152" s="717"/>
      <c r="CYL152" s="717"/>
      <c r="CYM152" s="717"/>
      <c r="CYN152" s="717"/>
      <c r="CYO152" s="717"/>
      <c r="CYP152" s="717"/>
      <c r="CYQ152" s="717"/>
      <c r="CYR152" s="717"/>
      <c r="CYS152" s="717"/>
      <c r="CYT152" s="717"/>
      <c r="CYU152" s="717"/>
      <c r="CYV152" s="717"/>
      <c r="CYW152" s="717"/>
      <c r="CYX152" s="717"/>
      <c r="CYY152" s="717"/>
      <c r="CYZ152" s="717"/>
      <c r="CZA152" s="717"/>
      <c r="CZB152" s="717"/>
      <c r="CZC152" s="717"/>
      <c r="CZD152" s="717"/>
      <c r="CZE152" s="717"/>
      <c r="CZF152" s="717"/>
      <c r="CZG152" s="717"/>
      <c r="CZH152" s="717"/>
      <c r="CZI152" s="717"/>
      <c r="CZJ152" s="717"/>
      <c r="CZK152" s="717"/>
      <c r="CZL152" s="717"/>
      <c r="CZM152" s="717"/>
      <c r="CZN152" s="717"/>
      <c r="CZO152" s="717"/>
      <c r="CZP152" s="717"/>
      <c r="CZQ152" s="717"/>
      <c r="CZR152" s="717"/>
      <c r="CZS152" s="717"/>
      <c r="CZT152" s="717"/>
      <c r="CZU152" s="717"/>
      <c r="CZV152" s="717"/>
      <c r="CZW152" s="717"/>
      <c r="CZX152" s="717"/>
      <c r="CZY152" s="717"/>
      <c r="CZZ152" s="717"/>
      <c r="DAA152" s="717"/>
      <c r="DAB152" s="717"/>
      <c r="DAC152" s="717"/>
      <c r="DAD152" s="717"/>
      <c r="DAE152" s="717"/>
      <c r="DAF152" s="717"/>
      <c r="DAG152" s="717"/>
      <c r="DAH152" s="717"/>
      <c r="DAI152" s="717"/>
      <c r="DAJ152" s="717"/>
      <c r="DAK152" s="717"/>
      <c r="DAL152" s="717"/>
      <c r="DAM152" s="717"/>
      <c r="DAN152" s="717"/>
      <c r="DAO152" s="717"/>
      <c r="DAP152" s="717"/>
      <c r="DAQ152" s="717"/>
      <c r="DAR152" s="717"/>
      <c r="DAS152" s="717"/>
      <c r="DAT152" s="717"/>
      <c r="DAU152" s="717"/>
      <c r="DAV152" s="717"/>
      <c r="DAW152" s="717"/>
      <c r="DAX152" s="717"/>
      <c r="DAY152" s="717"/>
      <c r="DAZ152" s="717"/>
      <c r="DBA152" s="717"/>
      <c r="DBB152" s="717"/>
      <c r="DBC152" s="717"/>
      <c r="DBD152" s="717"/>
      <c r="DBE152" s="717"/>
      <c r="DBF152" s="717"/>
      <c r="DBG152" s="717"/>
      <c r="DBH152" s="717"/>
      <c r="DBI152" s="717"/>
      <c r="DBJ152" s="717"/>
      <c r="DBK152" s="717"/>
      <c r="DBL152" s="717"/>
      <c r="DBM152" s="717"/>
      <c r="DBN152" s="717"/>
      <c r="DBO152" s="717"/>
      <c r="DBP152" s="717"/>
      <c r="DBQ152" s="717"/>
      <c r="DBR152" s="717"/>
      <c r="DBS152" s="717"/>
      <c r="DBT152" s="717"/>
      <c r="DBU152" s="717"/>
      <c r="DBV152" s="717"/>
      <c r="DBW152" s="717"/>
      <c r="DBX152" s="717"/>
      <c r="DBY152" s="717"/>
      <c r="DBZ152" s="717"/>
      <c r="DCA152" s="717"/>
      <c r="DCB152" s="717"/>
      <c r="DCC152" s="717"/>
      <c r="DCD152" s="717"/>
      <c r="DCE152" s="717"/>
      <c r="DCF152" s="717"/>
      <c r="DCG152" s="717"/>
      <c r="DCH152" s="717"/>
      <c r="DCI152" s="717"/>
      <c r="DCJ152" s="717"/>
      <c r="DCK152" s="717"/>
      <c r="DCL152" s="717"/>
      <c r="DCM152" s="717"/>
      <c r="DCN152" s="717"/>
      <c r="DCO152" s="717"/>
      <c r="DCP152" s="717"/>
      <c r="DCQ152" s="717"/>
      <c r="DCR152" s="717"/>
      <c r="DCS152" s="717"/>
      <c r="DCT152" s="717"/>
      <c r="DCU152" s="717"/>
      <c r="DCV152" s="717"/>
      <c r="DCW152" s="717"/>
      <c r="DCX152" s="717"/>
      <c r="DCY152" s="717"/>
      <c r="DCZ152" s="717"/>
      <c r="DDA152" s="717"/>
      <c r="DDB152" s="717"/>
      <c r="DDC152" s="717"/>
      <c r="DDD152" s="717"/>
      <c r="DDE152" s="717"/>
      <c r="DDF152" s="717"/>
      <c r="DDG152" s="717"/>
      <c r="DDH152" s="717"/>
      <c r="DDI152" s="717"/>
      <c r="DDJ152" s="717"/>
      <c r="DDK152" s="717"/>
      <c r="DDL152" s="717"/>
      <c r="DDM152" s="717"/>
      <c r="DDN152" s="717"/>
      <c r="DDO152" s="717"/>
      <c r="DDP152" s="717"/>
      <c r="DDQ152" s="717"/>
      <c r="DDR152" s="717"/>
      <c r="DDS152" s="717"/>
      <c r="DDT152" s="717"/>
      <c r="DDU152" s="717"/>
      <c r="DDV152" s="717"/>
      <c r="DDW152" s="717"/>
      <c r="DDX152" s="717"/>
      <c r="DDY152" s="717"/>
      <c r="DDZ152" s="717"/>
      <c r="DEA152" s="717"/>
      <c r="DEB152" s="717"/>
      <c r="DEC152" s="717"/>
      <c r="DED152" s="717"/>
      <c r="DEE152" s="717"/>
      <c r="DEF152" s="717"/>
      <c r="DEG152" s="717"/>
      <c r="DEH152" s="717"/>
      <c r="DEI152" s="717"/>
      <c r="DEJ152" s="717"/>
      <c r="DEK152" s="717"/>
      <c r="DEL152" s="717"/>
      <c r="DEM152" s="717"/>
      <c r="DEN152" s="717"/>
      <c r="DEO152" s="717"/>
      <c r="DEP152" s="717"/>
      <c r="DEQ152" s="717"/>
      <c r="DER152" s="717"/>
      <c r="DES152" s="717"/>
      <c r="DET152" s="717"/>
      <c r="DEU152" s="717"/>
      <c r="DEV152" s="717"/>
      <c r="DEW152" s="717"/>
      <c r="DEX152" s="717"/>
      <c r="DEY152" s="717"/>
      <c r="DEZ152" s="717"/>
      <c r="DFA152" s="717"/>
      <c r="DFB152" s="717"/>
      <c r="DFC152" s="717"/>
      <c r="DFD152" s="717"/>
      <c r="DFE152" s="717"/>
      <c r="DFF152" s="717"/>
      <c r="DFG152" s="717"/>
      <c r="DFH152" s="717"/>
      <c r="DFI152" s="717"/>
      <c r="DFJ152" s="717"/>
      <c r="DFK152" s="717"/>
      <c r="DFL152" s="717"/>
      <c r="DFM152" s="717"/>
      <c r="DFN152" s="717"/>
      <c r="DFO152" s="717"/>
      <c r="DFP152" s="717"/>
      <c r="DFQ152" s="717"/>
      <c r="DFR152" s="717"/>
      <c r="DFS152" s="717"/>
      <c r="DFT152" s="717"/>
      <c r="DFU152" s="717"/>
      <c r="DFV152" s="717"/>
      <c r="DFW152" s="717"/>
      <c r="DFX152" s="717"/>
      <c r="DFY152" s="717"/>
      <c r="DFZ152" s="717"/>
      <c r="DGA152" s="717"/>
      <c r="DGB152" s="717"/>
      <c r="DGC152" s="717"/>
      <c r="DGD152" s="717"/>
      <c r="DGE152" s="717"/>
      <c r="DGF152" s="717"/>
      <c r="DGG152" s="717"/>
      <c r="DGH152" s="717"/>
      <c r="DGI152" s="717"/>
      <c r="DGJ152" s="717"/>
      <c r="DGK152" s="717"/>
      <c r="DGL152" s="717"/>
      <c r="DGM152" s="717"/>
      <c r="DGN152" s="717"/>
      <c r="DGO152" s="717"/>
      <c r="DGP152" s="717"/>
      <c r="DGQ152" s="717"/>
      <c r="DGR152" s="717"/>
      <c r="DGS152" s="717"/>
      <c r="DGT152" s="717"/>
      <c r="DGU152" s="717"/>
      <c r="DGV152" s="717"/>
      <c r="DGW152" s="717"/>
      <c r="DGX152" s="717"/>
      <c r="DGY152" s="717"/>
      <c r="DGZ152" s="717"/>
      <c r="DHA152" s="717"/>
      <c r="DHB152" s="717"/>
      <c r="DHC152" s="717"/>
      <c r="DHD152" s="717"/>
      <c r="DHE152" s="717"/>
      <c r="DHF152" s="717"/>
      <c r="DHG152" s="717"/>
      <c r="DHH152" s="717"/>
      <c r="DHI152" s="717"/>
      <c r="DHJ152" s="717"/>
      <c r="DHK152" s="717"/>
      <c r="DHL152" s="717"/>
      <c r="DHM152" s="717"/>
      <c r="DHN152" s="717"/>
      <c r="DHO152" s="717"/>
      <c r="DHP152" s="717"/>
      <c r="DHQ152" s="717"/>
      <c r="DHR152" s="717"/>
      <c r="DHS152" s="717"/>
      <c r="DHT152" s="717"/>
      <c r="DHU152" s="717"/>
      <c r="DHV152" s="717"/>
      <c r="DHW152" s="717"/>
      <c r="DHX152" s="717"/>
      <c r="DHY152" s="717"/>
      <c r="DHZ152" s="717"/>
      <c r="DIA152" s="717"/>
      <c r="DIB152" s="717"/>
      <c r="DIC152" s="717"/>
      <c r="DID152" s="717"/>
      <c r="DIE152" s="717"/>
      <c r="DIF152" s="717"/>
      <c r="DIG152" s="717"/>
      <c r="DIH152" s="717"/>
      <c r="DII152" s="717"/>
      <c r="DIJ152" s="717"/>
      <c r="DIK152" s="717"/>
      <c r="DIL152" s="717"/>
      <c r="DIM152" s="717"/>
      <c r="DIN152" s="717"/>
      <c r="DIO152" s="717"/>
      <c r="DIP152" s="717"/>
      <c r="DIQ152" s="717"/>
      <c r="DIR152" s="717"/>
      <c r="DIS152" s="717"/>
      <c r="DIT152" s="717"/>
      <c r="DIU152" s="717"/>
      <c r="DIV152" s="717"/>
      <c r="DIW152" s="717"/>
      <c r="DIX152" s="717"/>
      <c r="DIY152" s="717"/>
      <c r="DIZ152" s="717"/>
      <c r="DJA152" s="717"/>
      <c r="DJB152" s="717"/>
      <c r="DJC152" s="717"/>
      <c r="DJD152" s="717"/>
      <c r="DJE152" s="717"/>
      <c r="DJF152" s="717"/>
      <c r="DJG152" s="717"/>
      <c r="DJH152" s="717"/>
      <c r="DJI152" s="717"/>
      <c r="DJJ152" s="717"/>
      <c r="DJK152" s="717"/>
      <c r="DJL152" s="717"/>
      <c r="DJM152" s="717"/>
      <c r="DJN152" s="717"/>
      <c r="DJO152" s="717"/>
      <c r="DJP152" s="717"/>
      <c r="DJQ152" s="717"/>
      <c r="DJR152" s="717"/>
      <c r="DJS152" s="717"/>
      <c r="DJT152" s="717"/>
      <c r="DJU152" s="717"/>
      <c r="DJV152" s="717"/>
      <c r="DJW152" s="717"/>
      <c r="DJX152" s="717"/>
      <c r="DJY152" s="717"/>
      <c r="DJZ152" s="717"/>
      <c r="DKA152" s="717"/>
      <c r="DKB152" s="717"/>
      <c r="DKC152" s="717"/>
      <c r="DKD152" s="717"/>
      <c r="DKE152" s="717"/>
      <c r="DKF152" s="717"/>
      <c r="DKG152" s="717"/>
      <c r="DKH152" s="717"/>
      <c r="DKI152" s="717"/>
      <c r="DKJ152" s="717"/>
      <c r="DKK152" s="717"/>
      <c r="DKL152" s="717"/>
      <c r="DKM152" s="717"/>
      <c r="DKN152" s="717"/>
      <c r="DKO152" s="717"/>
      <c r="DKP152" s="717"/>
      <c r="DKQ152" s="717"/>
      <c r="DKR152" s="717"/>
      <c r="DKS152" s="717"/>
      <c r="DKT152" s="717"/>
      <c r="DKU152" s="717"/>
      <c r="DKV152" s="717"/>
      <c r="DKW152" s="717"/>
      <c r="DKX152" s="717"/>
      <c r="DKY152" s="717"/>
      <c r="DKZ152" s="717"/>
      <c r="DLA152" s="717"/>
      <c r="DLB152" s="717"/>
      <c r="DLC152" s="717"/>
      <c r="DLD152" s="717"/>
      <c r="DLE152" s="717"/>
      <c r="DLF152" s="717"/>
      <c r="DLG152" s="717"/>
      <c r="DLH152" s="717"/>
      <c r="DLI152" s="717"/>
      <c r="DLJ152" s="717"/>
      <c r="DLK152" s="717"/>
      <c r="DLL152" s="717"/>
      <c r="DLM152" s="717"/>
      <c r="DLN152" s="717"/>
      <c r="DLO152" s="717"/>
      <c r="DLP152" s="717"/>
      <c r="DLQ152" s="717"/>
      <c r="DLR152" s="717"/>
      <c r="DLS152" s="717"/>
      <c r="DLT152" s="717"/>
      <c r="DLU152" s="717"/>
      <c r="DLV152" s="717"/>
      <c r="DLW152" s="717"/>
      <c r="DLX152" s="717"/>
      <c r="DLY152" s="717"/>
      <c r="DLZ152" s="717"/>
      <c r="DMA152" s="717"/>
      <c r="DMB152" s="717"/>
      <c r="DMC152" s="717"/>
      <c r="DMD152" s="717"/>
      <c r="DME152" s="717"/>
      <c r="DMF152" s="717"/>
      <c r="DMG152" s="717"/>
      <c r="DMH152" s="717"/>
      <c r="DMI152" s="717"/>
      <c r="DMJ152" s="717"/>
      <c r="DMK152" s="717"/>
      <c r="DML152" s="717"/>
      <c r="DMM152" s="717"/>
      <c r="DMN152" s="717"/>
      <c r="DMO152" s="717"/>
      <c r="DMP152" s="717"/>
      <c r="DMQ152" s="717"/>
      <c r="DMR152" s="717"/>
      <c r="DMS152" s="717"/>
      <c r="DMT152" s="717"/>
      <c r="DMU152" s="717"/>
      <c r="DMV152" s="717"/>
      <c r="DMW152" s="717"/>
      <c r="DMX152" s="717"/>
      <c r="DMY152" s="717"/>
      <c r="DMZ152" s="717"/>
      <c r="DNA152" s="717"/>
      <c r="DNB152" s="717"/>
      <c r="DNC152" s="717"/>
      <c r="DND152" s="717"/>
      <c r="DNE152" s="717"/>
      <c r="DNF152" s="717"/>
      <c r="DNG152" s="717"/>
      <c r="DNH152" s="717"/>
      <c r="DNI152" s="717"/>
      <c r="DNJ152" s="717"/>
      <c r="DNK152" s="717"/>
      <c r="DNL152" s="717"/>
      <c r="DNM152" s="717"/>
      <c r="DNN152" s="717"/>
      <c r="DNO152" s="717"/>
      <c r="DNP152" s="717"/>
      <c r="DNQ152" s="717"/>
      <c r="DNR152" s="717"/>
      <c r="DNS152" s="717"/>
      <c r="DNT152" s="717"/>
      <c r="DNU152" s="717"/>
      <c r="DNV152" s="717"/>
      <c r="DNW152" s="717"/>
      <c r="DNX152" s="717"/>
      <c r="DNY152" s="717"/>
      <c r="DNZ152" s="717"/>
      <c r="DOA152" s="717"/>
      <c r="DOB152" s="717"/>
      <c r="DOC152" s="717"/>
      <c r="DOD152" s="717"/>
      <c r="DOE152" s="717"/>
      <c r="DOF152" s="717"/>
      <c r="DOG152" s="717"/>
      <c r="DOH152" s="717"/>
      <c r="DOI152" s="717"/>
      <c r="DOJ152" s="717"/>
      <c r="DOK152" s="717"/>
      <c r="DOL152" s="717"/>
      <c r="DOM152" s="717"/>
      <c r="DON152" s="717"/>
      <c r="DOO152" s="717"/>
      <c r="DOP152" s="717"/>
      <c r="DOQ152" s="717"/>
      <c r="DOR152" s="717"/>
      <c r="DOS152" s="717"/>
      <c r="DOT152" s="717"/>
      <c r="DOU152" s="717"/>
      <c r="DOV152" s="717"/>
      <c r="DOW152" s="717"/>
      <c r="DOX152" s="717"/>
      <c r="DOY152" s="717"/>
      <c r="DOZ152" s="717"/>
      <c r="DPA152" s="717"/>
      <c r="DPB152" s="717"/>
      <c r="DPC152" s="717"/>
      <c r="DPD152" s="717"/>
      <c r="DPE152" s="717"/>
      <c r="DPF152" s="717"/>
      <c r="DPG152" s="717"/>
      <c r="DPH152" s="717"/>
      <c r="DPI152" s="717"/>
      <c r="DPJ152" s="717"/>
      <c r="DPK152" s="717"/>
      <c r="DPL152" s="717"/>
      <c r="DPM152" s="717"/>
      <c r="DPN152" s="717"/>
      <c r="DPO152" s="717"/>
      <c r="DPP152" s="717"/>
      <c r="DPQ152" s="717"/>
      <c r="DPR152" s="717"/>
      <c r="DPS152" s="717"/>
      <c r="DPT152" s="717"/>
      <c r="DPU152" s="717"/>
      <c r="DPV152" s="717"/>
      <c r="DPW152" s="717"/>
      <c r="DPX152" s="717"/>
      <c r="DPY152" s="717"/>
      <c r="DPZ152" s="717"/>
      <c r="DQA152" s="717"/>
      <c r="DQB152" s="717"/>
      <c r="DQC152" s="717"/>
      <c r="DQD152" s="717"/>
      <c r="DQE152" s="717"/>
      <c r="DQF152" s="717"/>
      <c r="DQG152" s="717"/>
      <c r="DQH152" s="717"/>
      <c r="DQI152" s="717"/>
      <c r="DQJ152" s="717"/>
      <c r="DQK152" s="717"/>
      <c r="DQL152" s="717"/>
      <c r="DQM152" s="717"/>
      <c r="DQN152" s="717"/>
      <c r="DQO152" s="717"/>
      <c r="DQP152" s="717"/>
      <c r="DQQ152" s="717"/>
      <c r="DQR152" s="717"/>
      <c r="DQS152" s="717"/>
      <c r="DQT152" s="717"/>
      <c r="DQU152" s="717"/>
      <c r="DQV152" s="717"/>
      <c r="DQW152" s="717"/>
      <c r="DQX152" s="717"/>
      <c r="DQY152" s="717"/>
      <c r="DQZ152" s="717"/>
      <c r="DRA152" s="717"/>
      <c r="DRB152" s="717"/>
      <c r="DRC152" s="717"/>
      <c r="DRD152" s="717"/>
      <c r="DRE152" s="717"/>
      <c r="DRF152" s="717"/>
      <c r="DRG152" s="717"/>
      <c r="DRH152" s="717"/>
      <c r="DRI152" s="717"/>
      <c r="DRJ152" s="717"/>
      <c r="DRK152" s="717"/>
      <c r="DRL152" s="717"/>
      <c r="DRM152" s="717"/>
      <c r="DRN152" s="717"/>
      <c r="DRO152" s="717"/>
      <c r="DRP152" s="717"/>
      <c r="DRQ152" s="717"/>
      <c r="DRR152" s="717"/>
      <c r="DRS152" s="717"/>
      <c r="DRT152" s="717"/>
      <c r="DRU152" s="717"/>
      <c r="DRV152" s="717"/>
      <c r="DRW152" s="717"/>
      <c r="DRX152" s="717"/>
      <c r="DRY152" s="717"/>
      <c r="DRZ152" s="717"/>
      <c r="DSA152" s="717"/>
      <c r="DSB152" s="717"/>
      <c r="DSC152" s="717"/>
      <c r="DSD152" s="717"/>
      <c r="DSE152" s="717"/>
      <c r="DSF152" s="717"/>
      <c r="DSG152" s="717"/>
      <c r="DSH152" s="717"/>
      <c r="DSI152" s="717"/>
      <c r="DSJ152" s="717"/>
      <c r="DSK152" s="717"/>
      <c r="DSL152" s="717"/>
      <c r="DSM152" s="717"/>
      <c r="DSN152" s="717"/>
      <c r="DSO152" s="717"/>
      <c r="DSP152" s="717"/>
      <c r="DSQ152" s="717"/>
      <c r="DSR152" s="717"/>
      <c r="DSS152" s="717"/>
      <c r="DST152" s="717"/>
      <c r="DSU152" s="717"/>
      <c r="DSV152" s="717"/>
      <c r="DSW152" s="717"/>
      <c r="DSX152" s="717"/>
      <c r="DSY152" s="717"/>
      <c r="DSZ152" s="717"/>
      <c r="DTA152" s="717"/>
      <c r="DTB152" s="717"/>
      <c r="DTC152" s="717"/>
      <c r="DTD152" s="717"/>
      <c r="DTE152" s="717"/>
      <c r="DTF152" s="717"/>
      <c r="DTG152" s="717"/>
      <c r="DTH152" s="717"/>
      <c r="DTI152" s="717"/>
      <c r="DTJ152" s="717"/>
      <c r="DTK152" s="717"/>
      <c r="DTL152" s="717"/>
      <c r="DTM152" s="717"/>
      <c r="DTN152" s="717"/>
      <c r="DTO152" s="717"/>
      <c r="DTP152" s="717"/>
      <c r="DTQ152" s="717"/>
      <c r="DTR152" s="717"/>
      <c r="DTS152" s="717"/>
      <c r="DTT152" s="717"/>
      <c r="DTU152" s="717"/>
      <c r="DTV152" s="717"/>
      <c r="DTW152" s="717"/>
      <c r="DTX152" s="717"/>
      <c r="DTY152" s="717"/>
      <c r="DTZ152" s="717"/>
      <c r="DUA152" s="717"/>
      <c r="DUB152" s="717"/>
      <c r="DUC152" s="717"/>
      <c r="DUD152" s="717"/>
      <c r="DUE152" s="717"/>
      <c r="DUF152" s="717"/>
      <c r="DUG152" s="717"/>
      <c r="DUH152" s="717"/>
      <c r="DUI152" s="717"/>
      <c r="DUJ152" s="717"/>
      <c r="DUK152" s="717"/>
      <c r="DUL152" s="717"/>
      <c r="DUM152" s="717"/>
      <c r="DUN152" s="717"/>
      <c r="DUO152" s="717"/>
      <c r="DUP152" s="717"/>
      <c r="DUQ152" s="717"/>
      <c r="DUR152" s="717"/>
      <c r="DUS152" s="717"/>
      <c r="DUT152" s="717"/>
      <c r="DUU152" s="717"/>
      <c r="DUV152" s="717"/>
      <c r="DUW152" s="717"/>
      <c r="DUX152" s="717"/>
      <c r="DUY152" s="717"/>
      <c r="DUZ152" s="717"/>
      <c r="DVA152" s="717"/>
      <c r="DVB152" s="717"/>
      <c r="DVC152" s="717"/>
      <c r="DVD152" s="717"/>
      <c r="DVE152" s="717"/>
      <c r="DVF152" s="717"/>
      <c r="DVG152" s="717"/>
      <c r="DVH152" s="717"/>
      <c r="DVI152" s="717"/>
      <c r="DVJ152" s="717"/>
      <c r="DVK152" s="717"/>
      <c r="DVL152" s="717"/>
      <c r="DVM152" s="717"/>
      <c r="DVN152" s="717"/>
      <c r="DVO152" s="717"/>
      <c r="DVP152" s="717"/>
      <c r="DVQ152" s="717"/>
      <c r="DVR152" s="717"/>
      <c r="DVS152" s="717"/>
      <c r="DVT152" s="717"/>
      <c r="DVU152" s="717"/>
      <c r="DVV152" s="717"/>
      <c r="DVW152" s="717"/>
      <c r="DVX152" s="717"/>
      <c r="DVY152" s="717"/>
      <c r="DVZ152" s="717"/>
      <c r="DWA152" s="717"/>
      <c r="DWB152" s="717"/>
      <c r="DWC152" s="717"/>
      <c r="DWD152" s="717"/>
      <c r="DWE152" s="717"/>
      <c r="DWF152" s="717"/>
      <c r="DWG152" s="717"/>
      <c r="DWH152" s="717"/>
      <c r="DWI152" s="717"/>
      <c r="DWJ152" s="717"/>
      <c r="DWK152" s="717"/>
      <c r="DWL152" s="717"/>
      <c r="DWM152" s="717"/>
      <c r="DWN152" s="717"/>
      <c r="DWO152" s="717"/>
      <c r="DWP152" s="717"/>
      <c r="DWQ152" s="717"/>
      <c r="DWR152" s="717"/>
      <c r="DWS152" s="717"/>
      <c r="DWT152" s="717"/>
      <c r="DWU152" s="717"/>
      <c r="DWV152" s="717"/>
      <c r="DWW152" s="717"/>
      <c r="DWX152" s="717"/>
      <c r="DWY152" s="717"/>
      <c r="DWZ152" s="717"/>
      <c r="DXA152" s="717"/>
      <c r="DXB152" s="717"/>
      <c r="DXC152" s="717"/>
      <c r="DXD152" s="717"/>
      <c r="DXE152" s="717"/>
      <c r="DXF152" s="717"/>
      <c r="DXG152" s="717"/>
      <c r="DXH152" s="717"/>
      <c r="DXI152" s="717"/>
      <c r="DXJ152" s="717"/>
      <c r="DXK152" s="717"/>
      <c r="DXL152" s="717"/>
      <c r="DXM152" s="717"/>
      <c r="DXN152" s="717"/>
      <c r="DXO152" s="717"/>
      <c r="DXP152" s="717"/>
      <c r="DXQ152" s="717"/>
      <c r="DXR152" s="717"/>
      <c r="DXS152" s="717"/>
      <c r="DXT152" s="717"/>
      <c r="DXU152" s="717"/>
      <c r="DXV152" s="717"/>
      <c r="DXW152" s="717"/>
      <c r="DXX152" s="717"/>
      <c r="DXY152" s="717"/>
      <c r="DXZ152" s="717"/>
      <c r="DYA152" s="717"/>
      <c r="DYB152" s="717"/>
      <c r="DYC152" s="717"/>
      <c r="DYD152" s="717"/>
      <c r="DYE152" s="717"/>
      <c r="DYF152" s="717"/>
      <c r="DYG152" s="717"/>
      <c r="DYH152" s="717"/>
      <c r="DYI152" s="717"/>
      <c r="DYJ152" s="717"/>
      <c r="DYK152" s="717"/>
      <c r="DYL152" s="717"/>
      <c r="DYM152" s="717"/>
      <c r="DYN152" s="717"/>
      <c r="DYO152" s="717"/>
      <c r="DYP152" s="717"/>
      <c r="DYQ152" s="717"/>
      <c r="DYR152" s="717"/>
      <c r="DYS152" s="717"/>
      <c r="DYT152" s="717"/>
      <c r="DYU152" s="717"/>
      <c r="DYV152" s="717"/>
      <c r="DYW152" s="717"/>
      <c r="DYX152" s="717"/>
      <c r="DYY152" s="717"/>
      <c r="DYZ152" s="717"/>
      <c r="DZA152" s="717"/>
      <c r="DZB152" s="717"/>
      <c r="DZC152" s="717"/>
      <c r="DZD152" s="717"/>
      <c r="DZE152" s="717"/>
      <c r="DZF152" s="717"/>
      <c r="DZG152" s="717"/>
      <c r="DZH152" s="717"/>
      <c r="DZI152" s="717"/>
      <c r="DZJ152" s="717"/>
      <c r="DZK152" s="717"/>
      <c r="DZL152" s="717"/>
      <c r="DZM152" s="717"/>
      <c r="DZN152" s="717"/>
      <c r="DZO152" s="717"/>
      <c r="DZP152" s="717"/>
      <c r="DZQ152" s="717"/>
      <c r="DZR152" s="717"/>
      <c r="DZS152" s="717"/>
      <c r="DZT152" s="717"/>
      <c r="DZU152" s="717"/>
      <c r="DZV152" s="717"/>
      <c r="DZW152" s="717"/>
      <c r="DZX152" s="717"/>
      <c r="DZY152" s="717"/>
      <c r="DZZ152" s="717"/>
      <c r="EAA152" s="717"/>
      <c r="EAB152" s="717"/>
      <c r="EAC152" s="717"/>
      <c r="EAD152" s="717"/>
      <c r="EAE152" s="717"/>
      <c r="EAF152" s="717"/>
      <c r="EAG152" s="717"/>
      <c r="EAH152" s="717"/>
      <c r="EAI152" s="717"/>
      <c r="EAJ152" s="717"/>
      <c r="EAK152" s="717"/>
      <c r="EAL152" s="717"/>
      <c r="EAM152" s="717"/>
      <c r="EAN152" s="717"/>
      <c r="EAO152" s="717"/>
      <c r="EAP152" s="717"/>
      <c r="EAQ152" s="717"/>
      <c r="EAR152" s="717"/>
      <c r="EAS152" s="717"/>
      <c r="EAT152" s="717"/>
      <c r="EAU152" s="717"/>
      <c r="EAV152" s="717"/>
      <c r="EAW152" s="717"/>
      <c r="EAX152" s="717"/>
      <c r="EAY152" s="717"/>
      <c r="EAZ152" s="717"/>
      <c r="EBA152" s="717"/>
      <c r="EBB152" s="717"/>
      <c r="EBC152" s="717"/>
      <c r="EBD152" s="717"/>
      <c r="EBE152" s="717"/>
      <c r="EBF152" s="717"/>
      <c r="EBG152" s="717"/>
      <c r="EBH152" s="717"/>
      <c r="EBI152" s="717"/>
      <c r="EBJ152" s="717"/>
      <c r="EBK152" s="717"/>
      <c r="EBL152" s="717"/>
      <c r="EBM152" s="717"/>
      <c r="EBN152" s="717"/>
      <c r="EBO152" s="717"/>
      <c r="EBP152" s="717"/>
      <c r="EBQ152" s="717"/>
      <c r="EBR152" s="717"/>
      <c r="EBS152" s="717"/>
      <c r="EBT152" s="717"/>
      <c r="EBU152" s="717"/>
      <c r="EBV152" s="717"/>
      <c r="EBW152" s="717"/>
      <c r="EBX152" s="717"/>
      <c r="EBY152" s="717"/>
      <c r="EBZ152" s="717"/>
      <c r="ECA152" s="717"/>
      <c r="ECB152" s="717"/>
      <c r="ECC152" s="717"/>
      <c r="ECD152" s="717"/>
      <c r="ECE152" s="717"/>
      <c r="ECF152" s="717"/>
      <c r="ECG152" s="717"/>
      <c r="ECH152" s="717"/>
      <c r="ECI152" s="717"/>
      <c r="ECJ152" s="717"/>
      <c r="ECK152" s="717"/>
      <c r="ECL152" s="717"/>
      <c r="ECM152" s="717"/>
      <c r="ECN152" s="717"/>
      <c r="ECO152" s="717"/>
      <c r="ECP152" s="717"/>
      <c r="ECQ152" s="717"/>
      <c r="ECR152" s="717"/>
      <c r="ECS152" s="717"/>
      <c r="ECT152" s="717"/>
      <c r="ECU152" s="717"/>
      <c r="ECV152" s="717"/>
      <c r="ECW152" s="717"/>
      <c r="ECX152" s="717"/>
      <c r="ECY152" s="717"/>
      <c r="ECZ152" s="717"/>
      <c r="EDA152" s="717"/>
      <c r="EDB152" s="717"/>
      <c r="EDC152" s="717"/>
      <c r="EDD152" s="717"/>
      <c r="EDE152" s="717"/>
      <c r="EDF152" s="717"/>
      <c r="EDG152" s="717"/>
      <c r="EDH152" s="717"/>
      <c r="EDI152" s="717"/>
      <c r="EDJ152" s="717"/>
      <c r="EDK152" s="717"/>
      <c r="EDL152" s="717"/>
      <c r="EDM152" s="717"/>
      <c r="EDN152" s="717"/>
      <c r="EDO152" s="717"/>
      <c r="EDP152" s="717"/>
      <c r="EDQ152" s="717"/>
      <c r="EDR152" s="717"/>
      <c r="EDS152" s="717"/>
      <c r="EDT152" s="717"/>
      <c r="EDU152" s="717"/>
      <c r="EDV152" s="717"/>
      <c r="EDW152" s="717"/>
      <c r="EDX152" s="717"/>
      <c r="EDY152" s="717"/>
      <c r="EDZ152" s="717"/>
      <c r="EEA152" s="717"/>
      <c r="EEB152" s="717"/>
      <c r="EEC152" s="717"/>
      <c r="EED152" s="717"/>
      <c r="EEE152" s="717"/>
      <c r="EEF152" s="717"/>
      <c r="EEG152" s="717"/>
      <c r="EEH152" s="717"/>
      <c r="EEI152" s="717"/>
      <c r="EEJ152" s="717"/>
      <c r="EEK152" s="717"/>
      <c r="EEL152" s="717"/>
      <c r="EEM152" s="717"/>
      <c r="EEN152" s="717"/>
      <c r="EEO152" s="717"/>
      <c r="EEP152" s="717"/>
      <c r="EEQ152" s="717"/>
      <c r="EER152" s="717"/>
      <c r="EES152" s="717"/>
      <c r="EET152" s="717"/>
      <c r="EEU152" s="717"/>
      <c r="EEV152" s="717"/>
      <c r="EEW152" s="717"/>
      <c r="EEX152" s="717"/>
      <c r="EEY152" s="717"/>
      <c r="EEZ152" s="717"/>
      <c r="EFA152" s="717"/>
      <c r="EFB152" s="717"/>
      <c r="EFC152" s="717"/>
      <c r="EFD152" s="717"/>
      <c r="EFE152" s="717"/>
      <c r="EFF152" s="717"/>
      <c r="EFG152" s="717"/>
      <c r="EFH152" s="717"/>
      <c r="EFI152" s="717"/>
      <c r="EFJ152" s="717"/>
      <c r="EFK152" s="717"/>
      <c r="EFL152" s="717"/>
      <c r="EFM152" s="717"/>
      <c r="EFN152" s="717"/>
      <c r="EFO152" s="717"/>
      <c r="EFP152" s="717"/>
      <c r="EFQ152" s="717"/>
      <c r="EFR152" s="717"/>
      <c r="EFS152" s="717"/>
      <c r="EFT152" s="717"/>
      <c r="EFU152" s="717"/>
      <c r="EFV152" s="717"/>
      <c r="EFW152" s="717"/>
      <c r="EFX152" s="717"/>
      <c r="EFY152" s="717"/>
      <c r="EFZ152" s="717"/>
      <c r="EGA152" s="717"/>
      <c r="EGB152" s="717"/>
      <c r="EGC152" s="717"/>
      <c r="EGD152" s="717"/>
      <c r="EGE152" s="717"/>
      <c r="EGF152" s="717"/>
      <c r="EGG152" s="717"/>
      <c r="EGH152" s="717"/>
      <c r="EGI152" s="717"/>
      <c r="EGJ152" s="717"/>
      <c r="EGK152" s="717"/>
      <c r="EGL152" s="717"/>
      <c r="EGM152" s="717"/>
      <c r="EGN152" s="717"/>
      <c r="EGO152" s="717"/>
      <c r="EGP152" s="717"/>
      <c r="EGQ152" s="717"/>
      <c r="EGR152" s="717"/>
      <c r="EGS152" s="717"/>
      <c r="EGT152" s="717"/>
      <c r="EGU152" s="717"/>
      <c r="EGV152" s="717"/>
      <c r="EGW152" s="717"/>
      <c r="EGX152" s="717"/>
      <c r="EGY152" s="717"/>
      <c r="EGZ152" s="717"/>
      <c r="EHA152" s="717"/>
      <c r="EHB152" s="717"/>
      <c r="EHC152" s="717"/>
      <c r="EHD152" s="717"/>
      <c r="EHE152" s="717"/>
      <c r="EHF152" s="717"/>
      <c r="EHG152" s="717"/>
      <c r="EHH152" s="717"/>
      <c r="EHI152" s="717"/>
      <c r="EHJ152" s="717"/>
      <c r="EHK152" s="717"/>
      <c r="EHL152" s="717"/>
      <c r="EHM152" s="717"/>
      <c r="EHN152" s="717"/>
      <c r="EHO152" s="717"/>
      <c r="EHP152" s="717"/>
      <c r="EHQ152" s="717"/>
      <c r="EHR152" s="717"/>
      <c r="EHS152" s="717"/>
      <c r="EHT152" s="717"/>
      <c r="EHU152" s="717"/>
      <c r="EHV152" s="717"/>
      <c r="EHW152" s="717"/>
      <c r="EHX152" s="717"/>
      <c r="EHY152" s="717"/>
      <c r="EHZ152" s="717"/>
      <c r="EIA152" s="717"/>
      <c r="EIB152" s="717"/>
      <c r="EIC152" s="717"/>
      <c r="EID152" s="717"/>
      <c r="EIE152" s="717"/>
      <c r="EIF152" s="717"/>
      <c r="EIG152" s="717"/>
      <c r="EIH152" s="717"/>
      <c r="EII152" s="717"/>
      <c r="EIJ152" s="717"/>
      <c r="EIK152" s="717"/>
      <c r="EIL152" s="717"/>
      <c r="EIM152" s="717"/>
      <c r="EIN152" s="717"/>
      <c r="EIO152" s="717"/>
      <c r="EIP152" s="717"/>
      <c r="EIQ152" s="717"/>
      <c r="EIR152" s="717"/>
      <c r="EIS152" s="717"/>
      <c r="EIT152" s="717"/>
      <c r="EIU152" s="717"/>
      <c r="EIV152" s="717"/>
      <c r="EIW152" s="717"/>
      <c r="EIX152" s="717"/>
      <c r="EIY152" s="717"/>
      <c r="EIZ152" s="717"/>
      <c r="EJA152" s="717"/>
      <c r="EJB152" s="717"/>
      <c r="EJC152" s="717"/>
      <c r="EJD152" s="717"/>
      <c r="EJE152" s="717"/>
      <c r="EJF152" s="717"/>
      <c r="EJG152" s="717"/>
      <c r="EJH152" s="717"/>
      <c r="EJI152" s="717"/>
      <c r="EJJ152" s="717"/>
      <c r="EJK152" s="717"/>
      <c r="EJL152" s="717"/>
      <c r="EJM152" s="717"/>
      <c r="EJN152" s="717"/>
      <c r="EJO152" s="717"/>
      <c r="EJP152" s="717"/>
      <c r="EJQ152" s="717"/>
      <c r="EJR152" s="717"/>
      <c r="EJS152" s="717"/>
      <c r="EJT152" s="717"/>
      <c r="EJU152" s="717"/>
      <c r="EJV152" s="717"/>
      <c r="EJW152" s="717"/>
      <c r="EJX152" s="717"/>
      <c r="EJY152" s="717"/>
      <c r="EJZ152" s="717"/>
      <c r="EKA152" s="717"/>
      <c r="EKB152" s="717"/>
      <c r="EKC152" s="717"/>
      <c r="EKD152" s="717"/>
      <c r="EKE152" s="717"/>
      <c r="EKF152" s="717"/>
      <c r="EKG152" s="717"/>
      <c r="EKH152" s="717"/>
      <c r="EKI152" s="717"/>
      <c r="EKJ152" s="717"/>
      <c r="EKK152" s="717"/>
      <c r="EKL152" s="717"/>
      <c r="EKM152" s="717"/>
      <c r="EKN152" s="717"/>
      <c r="EKO152" s="717"/>
      <c r="EKP152" s="717"/>
      <c r="EKQ152" s="717"/>
      <c r="EKR152" s="717"/>
      <c r="EKS152" s="717"/>
      <c r="EKT152" s="717"/>
      <c r="EKU152" s="717"/>
      <c r="EKV152" s="717"/>
      <c r="EKW152" s="717"/>
      <c r="EKX152" s="717"/>
      <c r="EKY152" s="717"/>
      <c r="EKZ152" s="717"/>
      <c r="ELA152" s="717"/>
      <c r="ELB152" s="717"/>
      <c r="ELC152" s="717"/>
      <c r="ELD152" s="717"/>
      <c r="ELE152" s="717"/>
      <c r="ELF152" s="717"/>
      <c r="ELG152" s="717"/>
      <c r="ELH152" s="717"/>
      <c r="ELI152" s="717"/>
      <c r="ELJ152" s="717"/>
      <c r="ELK152" s="717"/>
      <c r="ELL152" s="717"/>
      <c r="ELM152" s="717"/>
      <c r="ELN152" s="717"/>
      <c r="ELO152" s="717"/>
      <c r="ELP152" s="717"/>
      <c r="ELQ152" s="717"/>
      <c r="ELR152" s="717"/>
      <c r="ELS152" s="717"/>
      <c r="ELT152" s="717"/>
      <c r="ELU152" s="717"/>
      <c r="ELV152" s="717"/>
      <c r="ELW152" s="717"/>
      <c r="ELX152" s="717"/>
      <c r="ELY152" s="717"/>
      <c r="ELZ152" s="717"/>
      <c r="EMA152" s="717"/>
      <c r="EMB152" s="717"/>
      <c r="EMC152" s="717"/>
      <c r="EMD152" s="717"/>
      <c r="EME152" s="717"/>
      <c r="EMF152" s="717"/>
      <c r="EMG152" s="717"/>
      <c r="EMH152" s="717"/>
      <c r="EMI152" s="717"/>
      <c r="EMJ152" s="717"/>
      <c r="EMK152" s="717"/>
      <c r="EML152" s="717"/>
      <c r="EMM152" s="717"/>
      <c r="EMN152" s="717"/>
      <c r="EMO152" s="717"/>
      <c r="EMP152" s="717"/>
      <c r="EMQ152" s="717"/>
      <c r="EMR152" s="717"/>
      <c r="EMS152" s="717"/>
      <c r="EMT152" s="717"/>
      <c r="EMU152" s="717"/>
      <c r="EMV152" s="717"/>
      <c r="EMW152" s="717"/>
      <c r="EMX152" s="717"/>
      <c r="EMY152" s="717"/>
      <c r="EMZ152" s="717"/>
      <c r="ENA152" s="717"/>
      <c r="ENB152" s="717"/>
      <c r="ENC152" s="717"/>
      <c r="END152" s="717"/>
      <c r="ENE152" s="717"/>
      <c r="ENF152" s="717"/>
      <c r="ENG152" s="717"/>
      <c r="ENH152" s="717"/>
      <c r="ENI152" s="717"/>
      <c r="ENJ152" s="717"/>
      <c r="ENK152" s="717"/>
      <c r="ENL152" s="717"/>
      <c r="ENM152" s="717"/>
      <c r="ENN152" s="717"/>
      <c r="ENO152" s="717"/>
      <c r="ENP152" s="717"/>
      <c r="ENQ152" s="717"/>
      <c r="ENR152" s="717"/>
      <c r="ENS152" s="717"/>
      <c r="ENT152" s="717"/>
      <c r="ENU152" s="717"/>
      <c r="ENV152" s="717"/>
      <c r="ENW152" s="717"/>
      <c r="ENX152" s="717"/>
      <c r="ENY152" s="717"/>
      <c r="ENZ152" s="717"/>
      <c r="EOA152" s="717"/>
      <c r="EOB152" s="717"/>
      <c r="EOC152" s="717"/>
      <c r="EOD152" s="717"/>
      <c r="EOE152" s="717"/>
      <c r="EOF152" s="717"/>
      <c r="EOG152" s="717"/>
      <c r="EOH152" s="717"/>
      <c r="EOI152" s="717"/>
      <c r="EOJ152" s="717"/>
      <c r="EOK152" s="717"/>
      <c r="EOL152" s="717"/>
      <c r="EOM152" s="717"/>
      <c r="EON152" s="717"/>
      <c r="EOO152" s="717"/>
      <c r="EOP152" s="717"/>
      <c r="EOQ152" s="717"/>
      <c r="EOR152" s="717"/>
      <c r="EOS152" s="717"/>
      <c r="EOT152" s="717"/>
      <c r="EOU152" s="717"/>
      <c r="EOV152" s="717"/>
      <c r="EOW152" s="717"/>
      <c r="EOX152" s="717"/>
      <c r="EOY152" s="717"/>
      <c r="EOZ152" s="717"/>
      <c r="EPA152" s="717"/>
      <c r="EPB152" s="717"/>
      <c r="EPC152" s="717"/>
      <c r="EPD152" s="717"/>
      <c r="EPE152" s="717"/>
      <c r="EPF152" s="717"/>
      <c r="EPG152" s="717"/>
      <c r="EPH152" s="717"/>
      <c r="EPI152" s="717"/>
      <c r="EPJ152" s="717"/>
      <c r="EPK152" s="717"/>
      <c r="EPL152" s="717"/>
      <c r="EPM152" s="717"/>
      <c r="EPN152" s="717"/>
      <c r="EPO152" s="717"/>
      <c r="EPP152" s="717"/>
      <c r="EPQ152" s="717"/>
      <c r="EPR152" s="717"/>
      <c r="EPS152" s="717"/>
      <c r="EPT152" s="717"/>
      <c r="EPU152" s="717"/>
      <c r="EPV152" s="717"/>
      <c r="EPW152" s="717"/>
      <c r="EPX152" s="717"/>
      <c r="EPY152" s="717"/>
      <c r="EPZ152" s="717"/>
      <c r="EQA152" s="717"/>
      <c r="EQB152" s="717"/>
      <c r="EQC152" s="717"/>
      <c r="EQD152" s="717"/>
      <c r="EQE152" s="717"/>
      <c r="EQF152" s="717"/>
      <c r="EQG152" s="717"/>
      <c r="EQH152" s="717"/>
      <c r="EQI152" s="717"/>
      <c r="EQJ152" s="717"/>
      <c r="EQK152" s="717"/>
      <c r="EQL152" s="717"/>
      <c r="EQM152" s="717"/>
      <c r="EQN152" s="717"/>
      <c r="EQO152" s="717"/>
      <c r="EQP152" s="717"/>
      <c r="EQQ152" s="717"/>
      <c r="EQR152" s="717"/>
      <c r="EQS152" s="717"/>
      <c r="EQT152" s="717"/>
      <c r="EQU152" s="717"/>
      <c r="EQV152" s="717"/>
      <c r="EQW152" s="717"/>
      <c r="EQX152" s="717"/>
      <c r="EQY152" s="717"/>
      <c r="EQZ152" s="717"/>
      <c r="ERA152" s="717"/>
      <c r="ERB152" s="717"/>
      <c r="ERC152" s="717"/>
      <c r="ERD152" s="717"/>
      <c r="ERE152" s="717"/>
      <c r="ERF152" s="717"/>
      <c r="ERG152" s="717"/>
      <c r="ERH152" s="717"/>
      <c r="ERI152" s="717"/>
      <c r="ERJ152" s="717"/>
      <c r="ERK152" s="717"/>
      <c r="ERL152" s="717"/>
      <c r="ERM152" s="717"/>
      <c r="ERN152" s="717"/>
      <c r="ERO152" s="717"/>
      <c r="ERP152" s="717"/>
      <c r="ERQ152" s="717"/>
      <c r="ERR152" s="717"/>
      <c r="ERS152" s="717"/>
      <c r="ERT152" s="717"/>
      <c r="ERU152" s="717"/>
      <c r="ERV152" s="717"/>
      <c r="ERW152" s="717"/>
      <c r="ERX152" s="717"/>
      <c r="ERY152" s="717"/>
      <c r="ERZ152" s="717"/>
      <c r="ESA152" s="717"/>
      <c r="ESB152" s="717"/>
      <c r="ESC152" s="717"/>
      <c r="ESD152" s="717"/>
      <c r="ESE152" s="717"/>
      <c r="ESF152" s="717"/>
      <c r="ESG152" s="717"/>
      <c r="ESH152" s="717"/>
      <c r="ESI152" s="717"/>
      <c r="ESJ152" s="717"/>
      <c r="ESK152" s="717"/>
      <c r="ESL152" s="717"/>
      <c r="ESM152" s="717"/>
      <c r="ESN152" s="717"/>
      <c r="ESO152" s="717"/>
      <c r="ESP152" s="717"/>
      <c r="ESQ152" s="717"/>
      <c r="ESR152" s="717"/>
      <c r="ESS152" s="717"/>
      <c r="EST152" s="717"/>
      <c r="ESU152" s="717"/>
      <c r="ESV152" s="717"/>
      <c r="ESW152" s="717"/>
      <c r="ESX152" s="717"/>
      <c r="ESY152" s="717"/>
      <c r="ESZ152" s="717"/>
      <c r="ETA152" s="717"/>
      <c r="ETB152" s="717"/>
      <c r="ETC152" s="717"/>
      <c r="ETD152" s="717"/>
      <c r="ETE152" s="717"/>
      <c r="ETF152" s="717"/>
      <c r="ETG152" s="717"/>
      <c r="ETH152" s="717"/>
      <c r="ETI152" s="717"/>
      <c r="ETJ152" s="717"/>
      <c r="ETK152" s="717"/>
      <c r="ETL152" s="717"/>
      <c r="ETM152" s="717"/>
      <c r="ETN152" s="717"/>
      <c r="ETO152" s="717"/>
      <c r="ETP152" s="717"/>
      <c r="ETQ152" s="717"/>
      <c r="ETR152" s="717"/>
      <c r="ETS152" s="717"/>
      <c r="ETT152" s="717"/>
      <c r="ETU152" s="717"/>
      <c r="ETV152" s="717"/>
      <c r="ETW152" s="717"/>
      <c r="ETX152" s="717"/>
      <c r="ETY152" s="717"/>
      <c r="ETZ152" s="717"/>
      <c r="EUA152" s="717"/>
      <c r="EUB152" s="717"/>
      <c r="EUC152" s="717"/>
      <c r="EUD152" s="717"/>
      <c r="EUE152" s="717"/>
      <c r="EUF152" s="717"/>
      <c r="EUG152" s="717"/>
      <c r="EUH152" s="717"/>
      <c r="EUI152" s="717"/>
      <c r="EUJ152" s="717"/>
      <c r="EUK152" s="717"/>
      <c r="EUL152" s="717"/>
      <c r="EUM152" s="717"/>
      <c r="EUN152" s="717"/>
      <c r="EUO152" s="717"/>
      <c r="EUP152" s="717"/>
      <c r="EUQ152" s="717"/>
      <c r="EUR152" s="717"/>
      <c r="EUS152" s="717"/>
      <c r="EUT152" s="717"/>
      <c r="EUU152" s="717"/>
      <c r="EUV152" s="717"/>
      <c r="EUW152" s="717"/>
      <c r="EUX152" s="717"/>
      <c r="EUY152" s="717"/>
      <c r="EUZ152" s="717"/>
      <c r="EVA152" s="717"/>
      <c r="EVB152" s="717"/>
      <c r="EVC152" s="717"/>
      <c r="EVD152" s="717"/>
      <c r="EVE152" s="717"/>
      <c r="EVF152" s="717"/>
      <c r="EVG152" s="717"/>
      <c r="EVH152" s="717"/>
      <c r="EVI152" s="717"/>
      <c r="EVJ152" s="717"/>
      <c r="EVK152" s="717"/>
      <c r="EVL152" s="717"/>
      <c r="EVM152" s="717"/>
      <c r="EVN152" s="717"/>
      <c r="EVO152" s="717"/>
      <c r="EVP152" s="717"/>
      <c r="EVQ152" s="717"/>
      <c r="EVR152" s="717"/>
      <c r="EVS152" s="717"/>
      <c r="EVT152" s="717"/>
      <c r="EVU152" s="717"/>
      <c r="EVV152" s="717"/>
      <c r="EVW152" s="717"/>
      <c r="EVX152" s="717"/>
      <c r="EVY152" s="717"/>
      <c r="EVZ152" s="717"/>
      <c r="EWA152" s="717"/>
      <c r="EWB152" s="717"/>
      <c r="EWC152" s="717"/>
      <c r="EWD152" s="717"/>
      <c r="EWE152" s="717"/>
      <c r="EWF152" s="717"/>
      <c r="EWG152" s="717"/>
      <c r="EWH152" s="717"/>
      <c r="EWI152" s="717"/>
      <c r="EWJ152" s="717"/>
      <c r="EWK152" s="717"/>
      <c r="EWL152" s="717"/>
      <c r="EWM152" s="717"/>
      <c r="EWN152" s="717"/>
      <c r="EWO152" s="717"/>
      <c r="EWP152" s="717"/>
      <c r="EWQ152" s="717"/>
      <c r="EWR152" s="717"/>
      <c r="EWS152" s="717"/>
      <c r="EWT152" s="717"/>
      <c r="EWU152" s="717"/>
      <c r="EWV152" s="717"/>
      <c r="EWW152" s="717"/>
      <c r="EWX152" s="717"/>
      <c r="EWY152" s="717"/>
      <c r="EWZ152" s="717"/>
      <c r="EXA152" s="717"/>
      <c r="EXB152" s="717"/>
      <c r="EXC152" s="717"/>
      <c r="EXD152" s="717"/>
      <c r="EXE152" s="717"/>
      <c r="EXF152" s="717"/>
      <c r="EXG152" s="717"/>
      <c r="EXH152" s="717"/>
      <c r="EXI152" s="717"/>
      <c r="EXJ152" s="717"/>
      <c r="EXK152" s="717"/>
      <c r="EXL152" s="717"/>
      <c r="EXM152" s="717"/>
      <c r="EXN152" s="717"/>
      <c r="EXO152" s="717"/>
      <c r="EXP152" s="717"/>
      <c r="EXQ152" s="717"/>
      <c r="EXR152" s="717"/>
      <c r="EXS152" s="717"/>
      <c r="EXT152" s="717"/>
      <c r="EXU152" s="717"/>
      <c r="EXV152" s="717"/>
      <c r="EXW152" s="717"/>
      <c r="EXX152" s="717"/>
      <c r="EXY152" s="717"/>
      <c r="EXZ152" s="717"/>
      <c r="EYA152" s="717"/>
      <c r="EYB152" s="717"/>
      <c r="EYC152" s="717"/>
      <c r="EYD152" s="717"/>
      <c r="EYE152" s="717"/>
      <c r="EYF152" s="717"/>
      <c r="EYG152" s="717"/>
      <c r="EYH152" s="717"/>
      <c r="EYI152" s="717"/>
      <c r="EYJ152" s="717"/>
      <c r="EYK152" s="717"/>
      <c r="EYL152" s="717"/>
      <c r="EYM152" s="717"/>
      <c r="EYN152" s="717"/>
      <c r="EYO152" s="717"/>
      <c r="EYP152" s="717"/>
      <c r="EYQ152" s="717"/>
      <c r="EYR152" s="717"/>
      <c r="EYS152" s="717"/>
      <c r="EYT152" s="717"/>
      <c r="EYU152" s="717"/>
      <c r="EYV152" s="717"/>
      <c r="EYW152" s="717"/>
      <c r="EYX152" s="717"/>
      <c r="EYY152" s="717"/>
      <c r="EYZ152" s="717"/>
      <c r="EZA152" s="717"/>
      <c r="EZB152" s="717"/>
      <c r="EZC152" s="717"/>
      <c r="EZD152" s="717"/>
      <c r="EZE152" s="717"/>
      <c r="EZF152" s="717"/>
      <c r="EZG152" s="717"/>
      <c r="EZH152" s="717"/>
      <c r="EZI152" s="717"/>
      <c r="EZJ152" s="717"/>
      <c r="EZK152" s="717"/>
      <c r="EZL152" s="717"/>
      <c r="EZM152" s="717"/>
      <c r="EZN152" s="717"/>
      <c r="EZO152" s="717"/>
      <c r="EZP152" s="717"/>
      <c r="EZQ152" s="717"/>
      <c r="EZR152" s="717"/>
      <c r="EZS152" s="717"/>
      <c r="EZT152" s="717"/>
      <c r="EZU152" s="717"/>
      <c r="EZV152" s="717"/>
      <c r="EZW152" s="717"/>
      <c r="EZX152" s="717"/>
      <c r="EZY152" s="717"/>
      <c r="EZZ152" s="717"/>
      <c r="FAA152" s="717"/>
      <c r="FAB152" s="717"/>
      <c r="FAC152" s="717"/>
      <c r="FAD152" s="717"/>
      <c r="FAE152" s="717"/>
      <c r="FAF152" s="717"/>
      <c r="FAG152" s="717"/>
      <c r="FAH152" s="717"/>
      <c r="FAI152" s="717"/>
      <c r="FAJ152" s="717"/>
      <c r="FAK152" s="717"/>
      <c r="FAL152" s="717"/>
      <c r="FAM152" s="717"/>
      <c r="FAN152" s="717"/>
      <c r="FAO152" s="717"/>
      <c r="FAP152" s="717"/>
      <c r="FAQ152" s="717"/>
      <c r="FAR152" s="717"/>
      <c r="FAS152" s="717"/>
      <c r="FAT152" s="717"/>
      <c r="FAU152" s="717"/>
      <c r="FAV152" s="717"/>
      <c r="FAW152" s="717"/>
      <c r="FAX152" s="717"/>
      <c r="FAY152" s="717"/>
      <c r="FAZ152" s="717"/>
      <c r="FBA152" s="717"/>
      <c r="FBB152" s="717"/>
      <c r="FBC152" s="717"/>
      <c r="FBD152" s="717"/>
      <c r="FBE152" s="717"/>
      <c r="FBF152" s="717"/>
      <c r="FBG152" s="717"/>
      <c r="FBH152" s="717"/>
      <c r="FBI152" s="717"/>
      <c r="FBJ152" s="717"/>
      <c r="FBK152" s="717"/>
      <c r="FBL152" s="717"/>
      <c r="FBM152" s="717"/>
      <c r="FBN152" s="717"/>
      <c r="FBO152" s="717"/>
      <c r="FBP152" s="717"/>
      <c r="FBQ152" s="717"/>
      <c r="FBR152" s="717"/>
      <c r="FBS152" s="717"/>
      <c r="FBT152" s="717"/>
      <c r="FBU152" s="717"/>
      <c r="FBV152" s="717"/>
      <c r="FBW152" s="717"/>
      <c r="FBX152" s="717"/>
      <c r="FBY152" s="717"/>
      <c r="FBZ152" s="717"/>
      <c r="FCA152" s="717"/>
      <c r="FCB152" s="717"/>
      <c r="FCC152" s="717"/>
      <c r="FCD152" s="717"/>
      <c r="FCE152" s="717"/>
      <c r="FCF152" s="717"/>
      <c r="FCG152" s="717"/>
      <c r="FCH152" s="717"/>
      <c r="FCI152" s="717"/>
      <c r="FCJ152" s="717"/>
      <c r="FCK152" s="717"/>
      <c r="FCL152" s="717"/>
      <c r="FCM152" s="717"/>
      <c r="FCN152" s="717"/>
      <c r="FCO152" s="717"/>
      <c r="FCP152" s="717"/>
      <c r="FCQ152" s="717"/>
      <c r="FCR152" s="717"/>
      <c r="FCS152" s="717"/>
      <c r="FCT152" s="717"/>
      <c r="FCU152" s="717"/>
      <c r="FCV152" s="717"/>
      <c r="FCW152" s="717"/>
      <c r="FCX152" s="717"/>
      <c r="FCY152" s="717"/>
      <c r="FCZ152" s="717"/>
      <c r="FDA152" s="717"/>
      <c r="FDB152" s="717"/>
      <c r="FDC152" s="717"/>
      <c r="FDD152" s="717"/>
      <c r="FDE152" s="717"/>
      <c r="FDF152" s="717"/>
      <c r="FDG152" s="717"/>
      <c r="FDH152" s="717"/>
      <c r="FDI152" s="717"/>
      <c r="FDJ152" s="717"/>
      <c r="FDK152" s="717"/>
      <c r="FDL152" s="717"/>
      <c r="FDM152" s="717"/>
      <c r="FDN152" s="717"/>
      <c r="FDO152" s="717"/>
      <c r="FDP152" s="717"/>
      <c r="FDQ152" s="717"/>
      <c r="FDR152" s="717"/>
      <c r="FDS152" s="717"/>
      <c r="FDT152" s="717"/>
      <c r="FDU152" s="717"/>
      <c r="FDV152" s="717"/>
      <c r="FDW152" s="717"/>
      <c r="FDX152" s="717"/>
      <c r="FDY152" s="717"/>
      <c r="FDZ152" s="717"/>
      <c r="FEA152" s="717"/>
      <c r="FEB152" s="717"/>
      <c r="FEC152" s="717"/>
      <c r="FED152" s="717"/>
      <c r="FEE152" s="717"/>
      <c r="FEF152" s="717"/>
      <c r="FEG152" s="717"/>
      <c r="FEH152" s="717"/>
      <c r="FEI152" s="717"/>
      <c r="FEJ152" s="717"/>
      <c r="FEK152" s="717"/>
      <c r="FEL152" s="717"/>
      <c r="FEM152" s="717"/>
      <c r="FEN152" s="717"/>
      <c r="FEO152" s="717"/>
      <c r="FEP152" s="717"/>
      <c r="FEQ152" s="717"/>
      <c r="FER152" s="717"/>
      <c r="FES152" s="717"/>
      <c r="FET152" s="717"/>
      <c r="FEU152" s="717"/>
      <c r="FEV152" s="717"/>
      <c r="FEW152" s="717"/>
      <c r="FEX152" s="717"/>
      <c r="FEY152" s="717"/>
      <c r="FEZ152" s="717"/>
      <c r="FFA152" s="717"/>
      <c r="FFB152" s="717"/>
      <c r="FFC152" s="717"/>
      <c r="FFD152" s="717"/>
      <c r="FFE152" s="717"/>
      <c r="FFF152" s="717"/>
      <c r="FFG152" s="717"/>
      <c r="FFH152" s="717"/>
      <c r="FFI152" s="717"/>
      <c r="FFJ152" s="717"/>
      <c r="FFK152" s="717"/>
      <c r="FFL152" s="717"/>
      <c r="FFM152" s="717"/>
      <c r="FFN152" s="717"/>
      <c r="FFO152" s="717"/>
      <c r="FFP152" s="717"/>
      <c r="FFQ152" s="717"/>
      <c r="FFR152" s="717"/>
      <c r="FFS152" s="717"/>
      <c r="FFT152" s="717"/>
      <c r="FFU152" s="717"/>
      <c r="FFV152" s="717"/>
      <c r="FFW152" s="717"/>
      <c r="FFX152" s="717"/>
      <c r="FFY152" s="717"/>
      <c r="FFZ152" s="717"/>
      <c r="FGA152" s="717"/>
      <c r="FGB152" s="717"/>
      <c r="FGC152" s="717"/>
      <c r="FGD152" s="717"/>
      <c r="FGE152" s="717"/>
      <c r="FGF152" s="717"/>
      <c r="FGG152" s="717"/>
      <c r="FGH152" s="717"/>
      <c r="FGI152" s="717"/>
      <c r="FGJ152" s="717"/>
      <c r="FGK152" s="717"/>
      <c r="FGL152" s="717"/>
      <c r="FGM152" s="717"/>
      <c r="FGN152" s="717"/>
      <c r="FGO152" s="717"/>
      <c r="FGP152" s="717"/>
      <c r="FGQ152" s="717"/>
      <c r="FGR152" s="717"/>
      <c r="FGS152" s="717"/>
      <c r="FGT152" s="717"/>
      <c r="FGU152" s="717"/>
      <c r="FGV152" s="717"/>
      <c r="FGW152" s="717"/>
      <c r="FGX152" s="717"/>
      <c r="FGY152" s="717"/>
      <c r="FGZ152" s="717"/>
      <c r="FHA152" s="717"/>
      <c r="FHB152" s="717"/>
      <c r="FHC152" s="717"/>
      <c r="FHD152" s="717"/>
      <c r="FHE152" s="717"/>
      <c r="FHF152" s="717"/>
      <c r="FHG152" s="717"/>
      <c r="FHH152" s="717"/>
      <c r="FHI152" s="717"/>
      <c r="FHJ152" s="717"/>
      <c r="FHK152" s="717"/>
      <c r="FHL152" s="717"/>
      <c r="FHM152" s="717"/>
      <c r="FHN152" s="717"/>
      <c r="FHO152" s="717"/>
      <c r="FHP152" s="717"/>
      <c r="FHQ152" s="717"/>
      <c r="FHR152" s="717"/>
      <c r="FHS152" s="717"/>
      <c r="FHT152" s="717"/>
      <c r="FHU152" s="717"/>
      <c r="FHV152" s="717"/>
      <c r="FHW152" s="717"/>
      <c r="FHX152" s="717"/>
      <c r="FHY152" s="717"/>
      <c r="FHZ152" s="717"/>
      <c r="FIA152" s="717"/>
      <c r="FIB152" s="717"/>
      <c r="FIC152" s="717"/>
      <c r="FID152" s="717"/>
      <c r="FIE152" s="717"/>
      <c r="FIF152" s="717"/>
      <c r="FIG152" s="717"/>
      <c r="FIH152" s="717"/>
      <c r="FII152" s="717"/>
      <c r="FIJ152" s="717"/>
      <c r="FIK152" s="717"/>
      <c r="FIL152" s="717"/>
      <c r="FIM152" s="717"/>
      <c r="FIN152" s="717"/>
      <c r="FIO152" s="717"/>
      <c r="FIP152" s="717"/>
      <c r="FIQ152" s="717"/>
      <c r="FIR152" s="717"/>
      <c r="FIS152" s="717"/>
      <c r="FIT152" s="717"/>
      <c r="FIU152" s="717"/>
      <c r="FIV152" s="717"/>
      <c r="FIW152" s="717"/>
      <c r="FIX152" s="717"/>
      <c r="FIY152" s="717"/>
      <c r="FIZ152" s="717"/>
      <c r="FJA152" s="717"/>
      <c r="FJB152" s="717"/>
      <c r="FJC152" s="717"/>
      <c r="FJD152" s="717"/>
      <c r="FJE152" s="717"/>
      <c r="FJF152" s="717"/>
      <c r="FJG152" s="717"/>
      <c r="FJH152" s="717"/>
      <c r="FJI152" s="717"/>
      <c r="FJJ152" s="717"/>
      <c r="FJK152" s="717"/>
      <c r="FJL152" s="717"/>
      <c r="FJM152" s="717"/>
      <c r="FJN152" s="717"/>
      <c r="FJO152" s="717"/>
      <c r="FJP152" s="717"/>
      <c r="FJQ152" s="717"/>
      <c r="FJR152" s="717"/>
      <c r="FJS152" s="717"/>
      <c r="FJT152" s="717"/>
      <c r="FJU152" s="717"/>
      <c r="FJV152" s="717"/>
      <c r="FJW152" s="717"/>
      <c r="FJX152" s="717"/>
      <c r="FJY152" s="717"/>
      <c r="FJZ152" s="717"/>
      <c r="FKA152" s="717"/>
      <c r="FKB152" s="717"/>
      <c r="FKC152" s="717"/>
      <c r="FKD152" s="717"/>
      <c r="FKE152" s="717"/>
      <c r="FKF152" s="717"/>
      <c r="FKG152" s="717"/>
      <c r="FKH152" s="717"/>
      <c r="FKI152" s="717"/>
      <c r="FKJ152" s="717"/>
      <c r="FKK152" s="717"/>
      <c r="FKL152" s="717"/>
      <c r="FKM152" s="717"/>
      <c r="FKN152" s="717"/>
      <c r="FKO152" s="717"/>
      <c r="FKP152" s="717"/>
      <c r="FKQ152" s="717"/>
      <c r="FKR152" s="717"/>
      <c r="FKS152" s="717"/>
      <c r="FKT152" s="717"/>
      <c r="FKU152" s="717"/>
      <c r="FKV152" s="717"/>
      <c r="FKW152" s="717"/>
      <c r="FKX152" s="717"/>
      <c r="FKY152" s="717"/>
      <c r="FKZ152" s="717"/>
      <c r="FLA152" s="717"/>
      <c r="FLB152" s="717"/>
      <c r="FLC152" s="717"/>
      <c r="FLD152" s="717"/>
      <c r="FLE152" s="717"/>
      <c r="FLF152" s="717"/>
      <c r="FLG152" s="717"/>
      <c r="FLH152" s="717"/>
      <c r="FLI152" s="717"/>
      <c r="FLJ152" s="717"/>
      <c r="FLK152" s="717"/>
      <c r="FLL152" s="717"/>
      <c r="FLM152" s="717"/>
      <c r="FLN152" s="717"/>
      <c r="FLO152" s="717"/>
      <c r="FLP152" s="717"/>
      <c r="FLQ152" s="717"/>
      <c r="FLR152" s="717"/>
      <c r="FLS152" s="717"/>
      <c r="FLT152" s="717"/>
      <c r="FLU152" s="717"/>
      <c r="FLV152" s="717"/>
      <c r="FLW152" s="717"/>
      <c r="FLX152" s="717"/>
      <c r="FLY152" s="717"/>
      <c r="FLZ152" s="717"/>
      <c r="FMA152" s="717"/>
      <c r="FMB152" s="717"/>
      <c r="FMC152" s="717"/>
      <c r="FMD152" s="717"/>
      <c r="FME152" s="717"/>
      <c r="FMF152" s="717"/>
      <c r="FMG152" s="717"/>
      <c r="FMH152" s="717"/>
      <c r="FMI152" s="717"/>
      <c r="FMJ152" s="717"/>
      <c r="FMK152" s="717"/>
      <c r="FML152" s="717"/>
      <c r="FMM152" s="717"/>
      <c r="FMN152" s="717"/>
      <c r="FMO152" s="717"/>
      <c r="FMP152" s="717"/>
      <c r="FMQ152" s="717"/>
      <c r="FMR152" s="717"/>
      <c r="FMS152" s="717"/>
      <c r="FMT152" s="717"/>
      <c r="FMU152" s="717"/>
      <c r="FMV152" s="717"/>
      <c r="FMW152" s="717"/>
      <c r="FMX152" s="717"/>
      <c r="FMY152" s="717"/>
      <c r="FMZ152" s="717"/>
      <c r="FNA152" s="717"/>
      <c r="FNB152" s="717"/>
      <c r="FNC152" s="717"/>
      <c r="FND152" s="717"/>
      <c r="FNE152" s="717"/>
      <c r="FNF152" s="717"/>
      <c r="FNG152" s="717"/>
      <c r="FNH152" s="717"/>
      <c r="FNI152" s="717"/>
      <c r="FNJ152" s="717"/>
      <c r="FNK152" s="717"/>
      <c r="FNL152" s="717"/>
      <c r="FNM152" s="717"/>
      <c r="FNN152" s="717"/>
      <c r="FNO152" s="717"/>
      <c r="FNP152" s="717"/>
      <c r="FNQ152" s="717"/>
      <c r="FNR152" s="717"/>
      <c r="FNS152" s="717"/>
      <c r="FNT152" s="717"/>
      <c r="FNU152" s="717"/>
      <c r="FNV152" s="717"/>
      <c r="FNW152" s="717"/>
      <c r="FNX152" s="717"/>
      <c r="FNY152" s="717"/>
      <c r="FNZ152" s="717"/>
      <c r="FOA152" s="717"/>
      <c r="FOB152" s="717"/>
      <c r="FOC152" s="717"/>
      <c r="FOD152" s="717"/>
      <c r="FOE152" s="717"/>
      <c r="FOF152" s="717"/>
      <c r="FOG152" s="717"/>
      <c r="FOH152" s="717"/>
      <c r="FOI152" s="717"/>
      <c r="FOJ152" s="717"/>
      <c r="FOK152" s="717"/>
      <c r="FOL152" s="717"/>
      <c r="FOM152" s="717"/>
      <c r="FON152" s="717"/>
      <c r="FOO152" s="717"/>
      <c r="FOP152" s="717"/>
      <c r="FOQ152" s="717"/>
      <c r="FOR152" s="717"/>
      <c r="FOS152" s="717"/>
      <c r="FOT152" s="717"/>
      <c r="FOU152" s="717"/>
      <c r="FOV152" s="717"/>
      <c r="FOW152" s="717"/>
      <c r="FOX152" s="717"/>
      <c r="FOY152" s="717"/>
      <c r="FOZ152" s="717"/>
      <c r="FPA152" s="717"/>
      <c r="FPB152" s="717"/>
      <c r="FPC152" s="717"/>
      <c r="FPD152" s="717"/>
      <c r="FPE152" s="717"/>
      <c r="FPF152" s="717"/>
      <c r="FPG152" s="717"/>
      <c r="FPH152" s="717"/>
      <c r="FPI152" s="717"/>
      <c r="FPJ152" s="717"/>
      <c r="FPK152" s="717"/>
      <c r="FPL152" s="717"/>
      <c r="FPM152" s="717"/>
      <c r="FPN152" s="717"/>
      <c r="FPO152" s="717"/>
      <c r="FPP152" s="717"/>
      <c r="FPQ152" s="717"/>
      <c r="FPR152" s="717"/>
      <c r="FPS152" s="717"/>
      <c r="FPT152" s="717"/>
      <c r="FPU152" s="717"/>
      <c r="FPV152" s="717"/>
      <c r="FPW152" s="717"/>
      <c r="FPX152" s="717"/>
      <c r="FPY152" s="717"/>
      <c r="FPZ152" s="717"/>
      <c r="FQA152" s="717"/>
      <c r="FQB152" s="717"/>
      <c r="FQC152" s="717"/>
      <c r="FQD152" s="717"/>
      <c r="FQE152" s="717"/>
      <c r="FQF152" s="717"/>
      <c r="FQG152" s="717"/>
      <c r="FQH152" s="717"/>
      <c r="FQI152" s="717"/>
      <c r="FQJ152" s="717"/>
      <c r="FQK152" s="717"/>
      <c r="FQL152" s="717"/>
      <c r="FQM152" s="717"/>
      <c r="FQN152" s="717"/>
      <c r="FQO152" s="717"/>
      <c r="FQP152" s="717"/>
      <c r="FQQ152" s="717"/>
      <c r="FQR152" s="717"/>
      <c r="FQS152" s="717"/>
      <c r="FQT152" s="717"/>
      <c r="FQU152" s="717"/>
      <c r="FQV152" s="717"/>
      <c r="FQW152" s="717"/>
      <c r="FQX152" s="717"/>
      <c r="FQY152" s="717"/>
      <c r="FQZ152" s="717"/>
      <c r="FRA152" s="717"/>
      <c r="FRB152" s="717"/>
      <c r="FRC152" s="717"/>
      <c r="FRD152" s="717"/>
      <c r="FRE152" s="717"/>
      <c r="FRF152" s="717"/>
      <c r="FRG152" s="717"/>
      <c r="FRH152" s="717"/>
      <c r="FRI152" s="717"/>
      <c r="FRJ152" s="717"/>
      <c r="FRK152" s="717"/>
      <c r="FRL152" s="717"/>
      <c r="FRM152" s="717"/>
      <c r="FRN152" s="717"/>
      <c r="FRO152" s="717"/>
      <c r="FRP152" s="717"/>
      <c r="FRQ152" s="717"/>
      <c r="FRR152" s="717"/>
      <c r="FRS152" s="717"/>
      <c r="FRT152" s="717"/>
      <c r="FRU152" s="717"/>
      <c r="FRV152" s="717"/>
      <c r="FRW152" s="717"/>
      <c r="FRX152" s="717"/>
      <c r="FRY152" s="717"/>
      <c r="FRZ152" s="717"/>
      <c r="FSA152" s="717"/>
      <c r="FSB152" s="717"/>
      <c r="FSC152" s="717"/>
      <c r="FSD152" s="717"/>
      <c r="FSE152" s="717"/>
      <c r="FSF152" s="717"/>
      <c r="FSG152" s="717"/>
      <c r="FSH152" s="717"/>
      <c r="FSI152" s="717"/>
      <c r="FSJ152" s="717"/>
      <c r="FSK152" s="717"/>
      <c r="FSL152" s="717"/>
      <c r="FSM152" s="717"/>
      <c r="FSN152" s="717"/>
      <c r="FSO152" s="717"/>
      <c r="FSP152" s="717"/>
      <c r="FSQ152" s="717"/>
      <c r="FSR152" s="717"/>
      <c r="FSS152" s="717"/>
      <c r="FST152" s="717"/>
      <c r="FSU152" s="717"/>
      <c r="FSV152" s="717"/>
      <c r="FSW152" s="717"/>
      <c r="FSX152" s="717"/>
      <c r="FSY152" s="717"/>
      <c r="FSZ152" s="717"/>
      <c r="FTA152" s="717"/>
      <c r="FTB152" s="717"/>
      <c r="FTC152" s="717"/>
      <c r="FTD152" s="717"/>
      <c r="FTE152" s="717"/>
      <c r="FTF152" s="717"/>
      <c r="FTG152" s="717"/>
      <c r="FTH152" s="717"/>
      <c r="FTI152" s="717"/>
      <c r="FTJ152" s="717"/>
      <c r="FTK152" s="717"/>
      <c r="FTL152" s="717"/>
      <c r="FTM152" s="717"/>
      <c r="FTN152" s="717"/>
      <c r="FTO152" s="717"/>
      <c r="FTP152" s="717"/>
      <c r="FTQ152" s="717"/>
      <c r="FTR152" s="717"/>
      <c r="FTS152" s="717"/>
      <c r="FTT152" s="717"/>
      <c r="FTU152" s="717"/>
      <c r="FTV152" s="717"/>
      <c r="FTW152" s="717"/>
      <c r="FTX152" s="717"/>
      <c r="FTY152" s="717"/>
      <c r="FTZ152" s="717"/>
      <c r="FUA152" s="717"/>
      <c r="FUB152" s="717"/>
      <c r="FUC152" s="717"/>
      <c r="FUD152" s="717"/>
      <c r="FUE152" s="717"/>
      <c r="FUF152" s="717"/>
      <c r="FUG152" s="717"/>
      <c r="FUH152" s="717"/>
      <c r="FUI152" s="717"/>
      <c r="FUJ152" s="717"/>
      <c r="FUK152" s="717"/>
      <c r="FUL152" s="717"/>
      <c r="FUM152" s="717"/>
      <c r="FUN152" s="717"/>
      <c r="FUO152" s="717"/>
      <c r="FUP152" s="717"/>
      <c r="FUQ152" s="717"/>
      <c r="FUR152" s="717"/>
      <c r="FUS152" s="717"/>
      <c r="FUT152" s="717"/>
      <c r="FUU152" s="717"/>
      <c r="FUV152" s="717"/>
      <c r="FUW152" s="717"/>
      <c r="FUX152" s="717"/>
      <c r="FUY152" s="717"/>
      <c r="FUZ152" s="717"/>
      <c r="FVA152" s="717"/>
      <c r="FVB152" s="717"/>
      <c r="FVC152" s="717"/>
      <c r="FVD152" s="717"/>
      <c r="FVE152" s="717"/>
      <c r="FVF152" s="717"/>
      <c r="FVG152" s="717"/>
      <c r="FVH152" s="717"/>
      <c r="FVI152" s="717"/>
      <c r="FVJ152" s="717"/>
      <c r="FVK152" s="717"/>
      <c r="FVL152" s="717"/>
      <c r="FVM152" s="717"/>
      <c r="FVN152" s="717"/>
      <c r="FVO152" s="717"/>
      <c r="FVP152" s="717"/>
      <c r="FVQ152" s="717"/>
      <c r="FVR152" s="717"/>
      <c r="FVS152" s="717"/>
      <c r="FVT152" s="717"/>
      <c r="FVU152" s="717"/>
      <c r="FVV152" s="717"/>
      <c r="FVW152" s="717"/>
      <c r="FVX152" s="717"/>
      <c r="FVY152" s="717"/>
      <c r="FVZ152" s="717"/>
      <c r="FWA152" s="717"/>
      <c r="FWB152" s="717"/>
      <c r="FWC152" s="717"/>
      <c r="FWD152" s="717"/>
      <c r="FWE152" s="717"/>
      <c r="FWF152" s="717"/>
      <c r="FWG152" s="717"/>
      <c r="FWH152" s="717"/>
      <c r="FWI152" s="717"/>
      <c r="FWJ152" s="717"/>
      <c r="FWK152" s="717"/>
      <c r="FWL152" s="717"/>
      <c r="FWM152" s="717"/>
      <c r="FWN152" s="717"/>
      <c r="FWO152" s="717"/>
      <c r="FWP152" s="717"/>
      <c r="FWQ152" s="717"/>
      <c r="FWR152" s="717"/>
      <c r="FWS152" s="717"/>
      <c r="FWT152" s="717"/>
      <c r="FWU152" s="717"/>
      <c r="FWV152" s="717"/>
      <c r="FWW152" s="717"/>
      <c r="FWX152" s="717"/>
      <c r="FWY152" s="717"/>
      <c r="FWZ152" s="717"/>
      <c r="FXA152" s="717"/>
      <c r="FXB152" s="717"/>
      <c r="FXC152" s="717"/>
      <c r="FXD152" s="717"/>
      <c r="FXE152" s="717"/>
      <c r="FXF152" s="717"/>
      <c r="FXG152" s="717"/>
      <c r="FXH152" s="717"/>
      <c r="FXI152" s="717"/>
      <c r="FXJ152" s="717"/>
      <c r="FXK152" s="717"/>
      <c r="FXL152" s="717"/>
      <c r="FXM152" s="717"/>
      <c r="FXN152" s="717"/>
      <c r="FXO152" s="717"/>
      <c r="FXP152" s="717"/>
      <c r="FXQ152" s="717"/>
      <c r="FXR152" s="717"/>
      <c r="FXS152" s="717"/>
      <c r="FXT152" s="717"/>
      <c r="FXU152" s="717"/>
      <c r="FXV152" s="717"/>
      <c r="FXW152" s="717"/>
      <c r="FXX152" s="717"/>
      <c r="FXY152" s="717"/>
      <c r="FXZ152" s="717"/>
      <c r="FYA152" s="717"/>
      <c r="FYB152" s="717"/>
      <c r="FYC152" s="717"/>
      <c r="FYD152" s="717"/>
      <c r="FYE152" s="717"/>
      <c r="FYF152" s="717"/>
      <c r="FYG152" s="717"/>
      <c r="FYH152" s="717"/>
      <c r="FYI152" s="717"/>
      <c r="FYJ152" s="717"/>
      <c r="FYK152" s="717"/>
      <c r="FYL152" s="717"/>
      <c r="FYM152" s="717"/>
      <c r="FYN152" s="717"/>
      <c r="FYO152" s="717"/>
      <c r="FYP152" s="717"/>
      <c r="FYQ152" s="717"/>
      <c r="FYR152" s="717"/>
      <c r="FYS152" s="717"/>
      <c r="FYT152" s="717"/>
      <c r="FYU152" s="717"/>
      <c r="FYV152" s="717"/>
      <c r="FYW152" s="717"/>
      <c r="FYX152" s="717"/>
      <c r="FYY152" s="717"/>
      <c r="FYZ152" s="717"/>
      <c r="FZA152" s="717"/>
      <c r="FZB152" s="717"/>
      <c r="FZC152" s="717"/>
      <c r="FZD152" s="717"/>
      <c r="FZE152" s="717"/>
      <c r="FZF152" s="717"/>
      <c r="FZG152" s="717"/>
      <c r="FZH152" s="717"/>
      <c r="FZI152" s="717"/>
      <c r="FZJ152" s="717"/>
      <c r="FZK152" s="717"/>
      <c r="FZL152" s="717"/>
      <c r="FZM152" s="717"/>
      <c r="FZN152" s="717"/>
      <c r="FZO152" s="717"/>
      <c r="FZP152" s="717"/>
      <c r="FZQ152" s="717"/>
      <c r="FZR152" s="717"/>
      <c r="FZS152" s="717"/>
      <c r="FZT152" s="717"/>
      <c r="FZU152" s="717"/>
      <c r="FZV152" s="717"/>
      <c r="FZW152" s="717"/>
      <c r="FZX152" s="717"/>
      <c r="FZY152" s="717"/>
      <c r="FZZ152" s="717"/>
      <c r="GAA152" s="717"/>
      <c r="GAB152" s="717"/>
      <c r="GAC152" s="717"/>
      <c r="GAD152" s="717"/>
      <c r="GAE152" s="717"/>
      <c r="GAF152" s="717"/>
      <c r="GAG152" s="717"/>
      <c r="GAH152" s="717"/>
      <c r="GAI152" s="717"/>
      <c r="GAJ152" s="717"/>
      <c r="GAK152" s="717"/>
      <c r="GAL152" s="717"/>
      <c r="GAM152" s="717"/>
      <c r="GAN152" s="717"/>
      <c r="GAO152" s="717"/>
      <c r="GAP152" s="717"/>
      <c r="GAQ152" s="717"/>
      <c r="GAR152" s="717"/>
      <c r="GAS152" s="717"/>
      <c r="GAT152" s="717"/>
      <c r="GAU152" s="717"/>
      <c r="GAV152" s="717"/>
      <c r="GAW152" s="717"/>
      <c r="GAX152" s="717"/>
      <c r="GAY152" s="717"/>
      <c r="GAZ152" s="717"/>
      <c r="GBA152" s="717"/>
      <c r="GBB152" s="717"/>
      <c r="GBC152" s="717"/>
      <c r="GBD152" s="717"/>
      <c r="GBE152" s="717"/>
      <c r="GBF152" s="717"/>
      <c r="GBG152" s="717"/>
      <c r="GBH152" s="717"/>
      <c r="GBI152" s="717"/>
      <c r="GBJ152" s="717"/>
      <c r="GBK152" s="717"/>
      <c r="GBL152" s="717"/>
      <c r="GBM152" s="717"/>
      <c r="GBN152" s="717"/>
      <c r="GBO152" s="717"/>
      <c r="GBP152" s="717"/>
      <c r="GBQ152" s="717"/>
      <c r="GBR152" s="717"/>
      <c r="GBS152" s="717"/>
      <c r="GBT152" s="717"/>
      <c r="GBU152" s="717"/>
      <c r="GBV152" s="717"/>
      <c r="GBW152" s="717"/>
      <c r="GBX152" s="717"/>
      <c r="GBY152" s="717"/>
      <c r="GBZ152" s="717"/>
      <c r="GCA152" s="717"/>
      <c r="GCB152" s="717"/>
      <c r="GCC152" s="717"/>
      <c r="GCD152" s="717"/>
      <c r="GCE152" s="717"/>
      <c r="GCF152" s="717"/>
      <c r="GCG152" s="717"/>
      <c r="GCH152" s="717"/>
      <c r="GCI152" s="717"/>
      <c r="GCJ152" s="717"/>
      <c r="GCK152" s="717"/>
      <c r="GCL152" s="717"/>
      <c r="GCM152" s="717"/>
      <c r="GCN152" s="717"/>
      <c r="GCO152" s="717"/>
      <c r="GCP152" s="717"/>
      <c r="GCQ152" s="717"/>
      <c r="GCR152" s="717"/>
      <c r="GCS152" s="717"/>
      <c r="GCT152" s="717"/>
      <c r="GCU152" s="717"/>
      <c r="GCV152" s="717"/>
      <c r="GCW152" s="717"/>
      <c r="GCX152" s="717"/>
      <c r="GCY152" s="717"/>
      <c r="GCZ152" s="717"/>
      <c r="GDA152" s="717"/>
      <c r="GDB152" s="717"/>
      <c r="GDC152" s="717"/>
      <c r="GDD152" s="717"/>
      <c r="GDE152" s="717"/>
      <c r="GDF152" s="717"/>
      <c r="GDG152" s="717"/>
      <c r="GDH152" s="717"/>
      <c r="GDI152" s="717"/>
      <c r="GDJ152" s="717"/>
      <c r="GDK152" s="717"/>
      <c r="GDL152" s="717"/>
      <c r="GDM152" s="717"/>
      <c r="GDN152" s="717"/>
      <c r="GDO152" s="717"/>
      <c r="GDP152" s="717"/>
      <c r="GDQ152" s="717"/>
      <c r="GDR152" s="717"/>
      <c r="GDS152" s="717"/>
      <c r="GDT152" s="717"/>
      <c r="GDU152" s="717"/>
      <c r="GDV152" s="717"/>
      <c r="GDW152" s="717"/>
      <c r="GDX152" s="717"/>
      <c r="GDY152" s="717"/>
      <c r="GDZ152" s="717"/>
      <c r="GEA152" s="717"/>
      <c r="GEB152" s="717"/>
      <c r="GEC152" s="717"/>
      <c r="GED152" s="717"/>
      <c r="GEE152" s="717"/>
      <c r="GEF152" s="717"/>
      <c r="GEG152" s="717"/>
      <c r="GEH152" s="717"/>
      <c r="GEI152" s="717"/>
      <c r="GEJ152" s="717"/>
      <c r="GEK152" s="717"/>
      <c r="GEL152" s="717"/>
      <c r="GEM152" s="717"/>
      <c r="GEN152" s="717"/>
      <c r="GEO152" s="717"/>
      <c r="GEP152" s="717"/>
      <c r="GEQ152" s="717"/>
      <c r="GER152" s="717"/>
      <c r="GES152" s="717"/>
      <c r="GET152" s="717"/>
      <c r="GEU152" s="717"/>
      <c r="GEV152" s="717"/>
      <c r="GEW152" s="717"/>
      <c r="GEX152" s="717"/>
      <c r="GEY152" s="717"/>
      <c r="GEZ152" s="717"/>
      <c r="GFA152" s="717"/>
      <c r="GFB152" s="717"/>
      <c r="GFC152" s="717"/>
      <c r="GFD152" s="717"/>
      <c r="GFE152" s="717"/>
      <c r="GFF152" s="717"/>
      <c r="GFG152" s="717"/>
      <c r="GFH152" s="717"/>
      <c r="GFI152" s="717"/>
      <c r="GFJ152" s="717"/>
      <c r="GFK152" s="717"/>
      <c r="GFL152" s="717"/>
      <c r="GFM152" s="717"/>
      <c r="GFN152" s="717"/>
      <c r="GFO152" s="717"/>
      <c r="GFP152" s="717"/>
      <c r="GFQ152" s="717"/>
      <c r="GFR152" s="717"/>
      <c r="GFS152" s="717"/>
      <c r="GFT152" s="717"/>
      <c r="GFU152" s="717"/>
      <c r="GFV152" s="717"/>
      <c r="GFW152" s="717"/>
      <c r="GFX152" s="717"/>
      <c r="GFY152" s="717"/>
      <c r="GFZ152" s="717"/>
      <c r="GGA152" s="717"/>
      <c r="GGB152" s="717"/>
      <c r="GGC152" s="717"/>
      <c r="GGD152" s="717"/>
      <c r="GGE152" s="717"/>
      <c r="GGF152" s="717"/>
      <c r="GGG152" s="717"/>
      <c r="GGH152" s="717"/>
      <c r="GGI152" s="717"/>
      <c r="GGJ152" s="717"/>
      <c r="GGK152" s="717"/>
      <c r="GGL152" s="717"/>
      <c r="GGM152" s="717"/>
      <c r="GGN152" s="717"/>
      <c r="GGO152" s="717"/>
      <c r="GGP152" s="717"/>
      <c r="GGQ152" s="717"/>
      <c r="GGR152" s="717"/>
      <c r="GGS152" s="717"/>
      <c r="GGT152" s="717"/>
      <c r="GGU152" s="717"/>
      <c r="GGV152" s="717"/>
      <c r="GGW152" s="717"/>
      <c r="GGX152" s="717"/>
      <c r="GGY152" s="717"/>
      <c r="GGZ152" s="717"/>
      <c r="GHA152" s="717"/>
      <c r="GHB152" s="717"/>
      <c r="GHC152" s="717"/>
      <c r="GHD152" s="717"/>
      <c r="GHE152" s="717"/>
      <c r="GHF152" s="717"/>
      <c r="GHG152" s="717"/>
      <c r="GHH152" s="717"/>
      <c r="GHI152" s="717"/>
      <c r="GHJ152" s="717"/>
      <c r="GHK152" s="717"/>
      <c r="GHL152" s="717"/>
      <c r="GHM152" s="717"/>
      <c r="GHN152" s="717"/>
      <c r="GHO152" s="717"/>
      <c r="GHP152" s="717"/>
      <c r="GHQ152" s="717"/>
      <c r="GHR152" s="717"/>
      <c r="GHS152" s="717"/>
      <c r="GHT152" s="717"/>
      <c r="GHU152" s="717"/>
      <c r="GHV152" s="717"/>
      <c r="GHW152" s="717"/>
      <c r="GHX152" s="717"/>
      <c r="GHY152" s="717"/>
      <c r="GHZ152" s="717"/>
      <c r="GIA152" s="717"/>
      <c r="GIB152" s="717"/>
      <c r="GIC152" s="717"/>
      <c r="GID152" s="717"/>
      <c r="GIE152" s="717"/>
      <c r="GIF152" s="717"/>
      <c r="GIG152" s="717"/>
      <c r="GIH152" s="717"/>
      <c r="GII152" s="717"/>
      <c r="GIJ152" s="717"/>
      <c r="GIK152" s="717"/>
      <c r="GIL152" s="717"/>
      <c r="GIM152" s="717"/>
      <c r="GIN152" s="717"/>
      <c r="GIO152" s="717"/>
      <c r="GIP152" s="717"/>
      <c r="GIQ152" s="717"/>
      <c r="GIR152" s="717"/>
      <c r="GIS152" s="717"/>
      <c r="GIT152" s="717"/>
      <c r="GIU152" s="717"/>
      <c r="GIV152" s="717"/>
      <c r="GIW152" s="717"/>
      <c r="GIX152" s="717"/>
      <c r="GIY152" s="717"/>
      <c r="GIZ152" s="717"/>
      <c r="GJA152" s="717"/>
      <c r="GJB152" s="717"/>
      <c r="GJC152" s="717"/>
      <c r="GJD152" s="717"/>
      <c r="GJE152" s="717"/>
      <c r="GJF152" s="717"/>
      <c r="GJG152" s="717"/>
      <c r="GJH152" s="717"/>
      <c r="GJI152" s="717"/>
      <c r="GJJ152" s="717"/>
      <c r="GJK152" s="717"/>
      <c r="GJL152" s="717"/>
      <c r="GJM152" s="717"/>
      <c r="GJN152" s="717"/>
      <c r="GJO152" s="717"/>
      <c r="GJP152" s="717"/>
      <c r="GJQ152" s="717"/>
      <c r="GJR152" s="717"/>
      <c r="GJS152" s="717"/>
      <c r="GJT152" s="717"/>
      <c r="GJU152" s="717"/>
      <c r="GJV152" s="717"/>
      <c r="GJW152" s="717"/>
      <c r="GJX152" s="717"/>
      <c r="GJY152" s="717"/>
      <c r="GJZ152" s="717"/>
      <c r="GKA152" s="717"/>
      <c r="GKB152" s="717"/>
      <c r="GKC152" s="717"/>
      <c r="GKD152" s="717"/>
      <c r="GKE152" s="717"/>
      <c r="GKF152" s="717"/>
      <c r="GKG152" s="717"/>
      <c r="GKH152" s="717"/>
      <c r="GKI152" s="717"/>
      <c r="GKJ152" s="717"/>
      <c r="GKK152" s="717"/>
      <c r="GKL152" s="717"/>
      <c r="GKM152" s="717"/>
      <c r="GKN152" s="717"/>
      <c r="GKO152" s="717"/>
      <c r="GKP152" s="717"/>
      <c r="GKQ152" s="717"/>
      <c r="GKR152" s="717"/>
      <c r="GKS152" s="717"/>
      <c r="GKT152" s="717"/>
      <c r="GKU152" s="717"/>
      <c r="GKV152" s="717"/>
      <c r="GKW152" s="717"/>
      <c r="GKX152" s="717"/>
      <c r="GKY152" s="717"/>
      <c r="GKZ152" s="717"/>
      <c r="GLA152" s="717"/>
      <c r="GLB152" s="717"/>
      <c r="GLC152" s="717"/>
      <c r="GLD152" s="717"/>
      <c r="GLE152" s="717"/>
      <c r="GLF152" s="717"/>
      <c r="GLG152" s="717"/>
      <c r="GLH152" s="717"/>
      <c r="GLI152" s="717"/>
      <c r="GLJ152" s="717"/>
      <c r="GLK152" s="717"/>
      <c r="GLL152" s="717"/>
      <c r="GLM152" s="717"/>
      <c r="GLN152" s="717"/>
      <c r="GLO152" s="717"/>
      <c r="GLP152" s="717"/>
      <c r="GLQ152" s="717"/>
      <c r="GLR152" s="717"/>
      <c r="GLS152" s="717"/>
      <c r="GLT152" s="717"/>
      <c r="GLU152" s="717"/>
      <c r="GLV152" s="717"/>
      <c r="GLW152" s="717"/>
      <c r="GLX152" s="717"/>
      <c r="GLY152" s="717"/>
      <c r="GLZ152" s="717"/>
      <c r="GMA152" s="717"/>
      <c r="GMB152" s="717"/>
      <c r="GMC152" s="717"/>
      <c r="GMD152" s="717"/>
      <c r="GME152" s="717"/>
      <c r="GMF152" s="717"/>
      <c r="GMG152" s="717"/>
      <c r="GMH152" s="717"/>
      <c r="GMI152" s="717"/>
      <c r="GMJ152" s="717"/>
      <c r="GMK152" s="717"/>
      <c r="GML152" s="717"/>
      <c r="GMM152" s="717"/>
      <c r="GMN152" s="717"/>
      <c r="GMO152" s="717"/>
      <c r="GMP152" s="717"/>
      <c r="GMQ152" s="717"/>
      <c r="GMR152" s="717"/>
      <c r="GMS152" s="717"/>
      <c r="GMT152" s="717"/>
      <c r="GMU152" s="717"/>
      <c r="GMV152" s="717"/>
      <c r="GMW152" s="717"/>
      <c r="GMX152" s="717"/>
      <c r="GMY152" s="717"/>
      <c r="GMZ152" s="717"/>
      <c r="GNA152" s="717"/>
      <c r="GNB152" s="717"/>
      <c r="GNC152" s="717"/>
      <c r="GND152" s="717"/>
      <c r="GNE152" s="717"/>
      <c r="GNF152" s="717"/>
      <c r="GNG152" s="717"/>
      <c r="GNH152" s="717"/>
      <c r="GNI152" s="717"/>
      <c r="GNJ152" s="717"/>
      <c r="GNK152" s="717"/>
      <c r="GNL152" s="717"/>
      <c r="GNM152" s="717"/>
      <c r="GNN152" s="717"/>
      <c r="GNO152" s="717"/>
      <c r="GNP152" s="717"/>
      <c r="GNQ152" s="717"/>
      <c r="GNR152" s="717"/>
      <c r="GNS152" s="717"/>
      <c r="GNT152" s="717"/>
      <c r="GNU152" s="717"/>
      <c r="GNV152" s="717"/>
      <c r="GNW152" s="717"/>
      <c r="GNX152" s="717"/>
      <c r="GNY152" s="717"/>
      <c r="GNZ152" s="717"/>
      <c r="GOA152" s="717"/>
      <c r="GOB152" s="717"/>
      <c r="GOC152" s="717"/>
      <c r="GOD152" s="717"/>
      <c r="GOE152" s="717"/>
      <c r="GOF152" s="717"/>
      <c r="GOG152" s="717"/>
      <c r="GOH152" s="717"/>
      <c r="GOI152" s="717"/>
      <c r="GOJ152" s="717"/>
      <c r="GOK152" s="717"/>
      <c r="GOL152" s="717"/>
      <c r="GOM152" s="717"/>
      <c r="GON152" s="717"/>
      <c r="GOO152" s="717"/>
      <c r="GOP152" s="717"/>
      <c r="GOQ152" s="717"/>
      <c r="GOR152" s="717"/>
      <c r="GOS152" s="717"/>
      <c r="GOT152" s="717"/>
      <c r="GOU152" s="717"/>
      <c r="GOV152" s="717"/>
      <c r="GOW152" s="717"/>
      <c r="GOX152" s="717"/>
      <c r="GOY152" s="717"/>
      <c r="GOZ152" s="717"/>
      <c r="GPA152" s="717"/>
      <c r="GPB152" s="717"/>
      <c r="GPC152" s="717"/>
      <c r="GPD152" s="717"/>
      <c r="GPE152" s="717"/>
      <c r="GPF152" s="717"/>
      <c r="GPG152" s="717"/>
      <c r="GPH152" s="717"/>
      <c r="GPI152" s="717"/>
      <c r="GPJ152" s="717"/>
      <c r="GPK152" s="717"/>
      <c r="GPL152" s="717"/>
      <c r="GPM152" s="717"/>
      <c r="GPN152" s="717"/>
      <c r="GPO152" s="717"/>
      <c r="GPP152" s="717"/>
      <c r="GPQ152" s="717"/>
      <c r="GPR152" s="717"/>
      <c r="GPS152" s="717"/>
      <c r="GPT152" s="717"/>
      <c r="GPU152" s="717"/>
      <c r="GPV152" s="717"/>
      <c r="GPW152" s="717"/>
      <c r="GPX152" s="717"/>
      <c r="GPY152" s="717"/>
      <c r="GPZ152" s="717"/>
      <c r="GQA152" s="717"/>
      <c r="GQB152" s="717"/>
      <c r="GQC152" s="717"/>
      <c r="GQD152" s="717"/>
      <c r="GQE152" s="717"/>
      <c r="GQF152" s="717"/>
      <c r="GQG152" s="717"/>
      <c r="GQH152" s="717"/>
      <c r="GQI152" s="717"/>
      <c r="GQJ152" s="717"/>
      <c r="GQK152" s="717"/>
      <c r="GQL152" s="717"/>
      <c r="GQM152" s="717"/>
      <c r="GQN152" s="717"/>
      <c r="GQO152" s="717"/>
      <c r="GQP152" s="717"/>
      <c r="GQQ152" s="717"/>
      <c r="GQR152" s="717"/>
      <c r="GQS152" s="717"/>
      <c r="GQT152" s="717"/>
      <c r="GQU152" s="717"/>
      <c r="GQV152" s="717"/>
      <c r="GQW152" s="717"/>
      <c r="GQX152" s="717"/>
      <c r="GQY152" s="717"/>
      <c r="GQZ152" s="717"/>
      <c r="GRA152" s="717"/>
      <c r="GRB152" s="717"/>
      <c r="GRC152" s="717"/>
      <c r="GRD152" s="717"/>
      <c r="GRE152" s="717"/>
      <c r="GRF152" s="717"/>
      <c r="GRG152" s="717"/>
      <c r="GRH152" s="717"/>
      <c r="GRI152" s="717"/>
      <c r="GRJ152" s="717"/>
      <c r="GRK152" s="717"/>
      <c r="GRL152" s="717"/>
      <c r="GRM152" s="717"/>
      <c r="GRN152" s="717"/>
      <c r="GRO152" s="717"/>
      <c r="GRP152" s="717"/>
      <c r="GRQ152" s="717"/>
      <c r="GRR152" s="717"/>
      <c r="GRS152" s="717"/>
      <c r="GRT152" s="717"/>
      <c r="GRU152" s="717"/>
      <c r="GRV152" s="717"/>
      <c r="GRW152" s="717"/>
      <c r="GRX152" s="717"/>
      <c r="GRY152" s="717"/>
      <c r="GRZ152" s="717"/>
      <c r="GSA152" s="717"/>
      <c r="GSB152" s="717"/>
      <c r="GSC152" s="717"/>
      <c r="GSD152" s="717"/>
      <c r="GSE152" s="717"/>
      <c r="GSF152" s="717"/>
      <c r="GSG152" s="717"/>
      <c r="GSH152" s="717"/>
      <c r="GSI152" s="717"/>
      <c r="GSJ152" s="717"/>
      <c r="GSK152" s="717"/>
      <c r="GSL152" s="717"/>
      <c r="GSM152" s="717"/>
      <c r="GSN152" s="717"/>
      <c r="GSO152" s="717"/>
      <c r="GSP152" s="717"/>
      <c r="GSQ152" s="717"/>
      <c r="GSR152" s="717"/>
      <c r="GSS152" s="717"/>
      <c r="GST152" s="717"/>
      <c r="GSU152" s="717"/>
      <c r="GSV152" s="717"/>
      <c r="GSW152" s="717"/>
      <c r="GSX152" s="717"/>
      <c r="GSY152" s="717"/>
      <c r="GSZ152" s="717"/>
      <c r="GTA152" s="717"/>
      <c r="GTB152" s="717"/>
      <c r="GTC152" s="717"/>
      <c r="GTD152" s="717"/>
      <c r="GTE152" s="717"/>
      <c r="GTF152" s="717"/>
      <c r="GTG152" s="717"/>
      <c r="GTH152" s="717"/>
      <c r="GTI152" s="717"/>
      <c r="GTJ152" s="717"/>
      <c r="GTK152" s="717"/>
      <c r="GTL152" s="717"/>
      <c r="GTM152" s="717"/>
      <c r="GTN152" s="717"/>
      <c r="GTO152" s="717"/>
      <c r="GTP152" s="717"/>
      <c r="GTQ152" s="717"/>
      <c r="GTR152" s="717"/>
      <c r="GTS152" s="717"/>
      <c r="GTT152" s="717"/>
      <c r="GTU152" s="717"/>
      <c r="GTV152" s="717"/>
      <c r="GTW152" s="717"/>
      <c r="GTX152" s="717"/>
      <c r="GTY152" s="717"/>
      <c r="GTZ152" s="717"/>
      <c r="GUA152" s="717"/>
      <c r="GUB152" s="717"/>
      <c r="GUC152" s="717"/>
      <c r="GUD152" s="717"/>
      <c r="GUE152" s="717"/>
      <c r="GUF152" s="717"/>
      <c r="GUG152" s="717"/>
      <c r="GUH152" s="717"/>
      <c r="GUI152" s="717"/>
      <c r="GUJ152" s="717"/>
      <c r="GUK152" s="717"/>
      <c r="GUL152" s="717"/>
      <c r="GUM152" s="717"/>
      <c r="GUN152" s="717"/>
      <c r="GUO152" s="717"/>
      <c r="GUP152" s="717"/>
      <c r="GUQ152" s="717"/>
      <c r="GUR152" s="717"/>
      <c r="GUS152" s="717"/>
      <c r="GUT152" s="717"/>
      <c r="GUU152" s="717"/>
      <c r="GUV152" s="717"/>
      <c r="GUW152" s="717"/>
      <c r="GUX152" s="717"/>
      <c r="GUY152" s="717"/>
      <c r="GUZ152" s="717"/>
      <c r="GVA152" s="717"/>
      <c r="GVB152" s="717"/>
      <c r="GVC152" s="717"/>
      <c r="GVD152" s="717"/>
      <c r="GVE152" s="717"/>
      <c r="GVF152" s="717"/>
      <c r="GVG152" s="717"/>
      <c r="GVH152" s="717"/>
      <c r="GVI152" s="717"/>
      <c r="GVJ152" s="717"/>
      <c r="GVK152" s="717"/>
      <c r="GVL152" s="717"/>
      <c r="GVM152" s="717"/>
      <c r="GVN152" s="717"/>
      <c r="GVO152" s="717"/>
      <c r="GVP152" s="717"/>
      <c r="GVQ152" s="717"/>
      <c r="GVR152" s="717"/>
      <c r="GVS152" s="717"/>
      <c r="GVT152" s="717"/>
      <c r="GVU152" s="717"/>
      <c r="GVV152" s="717"/>
      <c r="GVW152" s="717"/>
      <c r="GVX152" s="717"/>
      <c r="GVY152" s="717"/>
      <c r="GVZ152" s="717"/>
      <c r="GWA152" s="717"/>
      <c r="GWB152" s="717"/>
      <c r="GWC152" s="717"/>
      <c r="GWD152" s="717"/>
      <c r="GWE152" s="717"/>
      <c r="GWF152" s="717"/>
      <c r="GWG152" s="717"/>
      <c r="GWH152" s="717"/>
      <c r="GWI152" s="717"/>
      <c r="GWJ152" s="717"/>
      <c r="GWK152" s="717"/>
      <c r="GWL152" s="717"/>
      <c r="GWM152" s="717"/>
      <c r="GWN152" s="717"/>
      <c r="GWO152" s="717"/>
      <c r="GWP152" s="717"/>
      <c r="GWQ152" s="717"/>
      <c r="GWR152" s="717"/>
      <c r="GWS152" s="717"/>
      <c r="GWT152" s="717"/>
      <c r="GWU152" s="717"/>
      <c r="GWV152" s="717"/>
      <c r="GWW152" s="717"/>
      <c r="GWX152" s="717"/>
      <c r="GWY152" s="717"/>
      <c r="GWZ152" s="717"/>
      <c r="GXA152" s="717"/>
      <c r="GXB152" s="717"/>
      <c r="GXC152" s="717"/>
      <c r="GXD152" s="717"/>
      <c r="GXE152" s="717"/>
      <c r="GXF152" s="717"/>
      <c r="GXG152" s="717"/>
      <c r="GXH152" s="717"/>
      <c r="GXI152" s="717"/>
      <c r="GXJ152" s="717"/>
      <c r="GXK152" s="717"/>
      <c r="GXL152" s="717"/>
      <c r="GXM152" s="717"/>
      <c r="GXN152" s="717"/>
      <c r="GXO152" s="717"/>
      <c r="GXP152" s="717"/>
      <c r="GXQ152" s="717"/>
      <c r="GXR152" s="717"/>
      <c r="GXS152" s="717"/>
      <c r="GXT152" s="717"/>
      <c r="GXU152" s="717"/>
      <c r="GXV152" s="717"/>
      <c r="GXW152" s="717"/>
      <c r="GXX152" s="717"/>
      <c r="GXY152" s="717"/>
      <c r="GXZ152" s="717"/>
      <c r="GYA152" s="717"/>
      <c r="GYB152" s="717"/>
      <c r="GYC152" s="717"/>
      <c r="GYD152" s="717"/>
      <c r="GYE152" s="717"/>
      <c r="GYF152" s="717"/>
      <c r="GYG152" s="717"/>
      <c r="GYH152" s="717"/>
      <c r="GYI152" s="717"/>
      <c r="GYJ152" s="717"/>
      <c r="GYK152" s="717"/>
      <c r="GYL152" s="717"/>
      <c r="GYM152" s="717"/>
      <c r="GYN152" s="717"/>
      <c r="GYO152" s="717"/>
      <c r="GYP152" s="717"/>
      <c r="GYQ152" s="717"/>
      <c r="GYR152" s="717"/>
      <c r="GYS152" s="717"/>
      <c r="GYT152" s="717"/>
      <c r="GYU152" s="717"/>
      <c r="GYV152" s="717"/>
      <c r="GYW152" s="717"/>
      <c r="GYX152" s="717"/>
      <c r="GYY152" s="717"/>
      <c r="GYZ152" s="717"/>
      <c r="GZA152" s="717"/>
      <c r="GZB152" s="717"/>
      <c r="GZC152" s="717"/>
      <c r="GZD152" s="717"/>
      <c r="GZE152" s="717"/>
      <c r="GZF152" s="717"/>
      <c r="GZG152" s="717"/>
      <c r="GZH152" s="717"/>
      <c r="GZI152" s="717"/>
      <c r="GZJ152" s="717"/>
      <c r="GZK152" s="717"/>
      <c r="GZL152" s="717"/>
      <c r="GZM152" s="717"/>
      <c r="GZN152" s="717"/>
      <c r="GZO152" s="717"/>
      <c r="GZP152" s="717"/>
      <c r="GZQ152" s="717"/>
      <c r="GZR152" s="717"/>
      <c r="GZS152" s="717"/>
      <c r="GZT152" s="717"/>
      <c r="GZU152" s="717"/>
      <c r="GZV152" s="717"/>
      <c r="GZW152" s="717"/>
      <c r="GZX152" s="717"/>
      <c r="GZY152" s="717"/>
      <c r="GZZ152" s="717"/>
      <c r="HAA152" s="717"/>
      <c r="HAB152" s="717"/>
      <c r="HAC152" s="717"/>
      <c r="HAD152" s="717"/>
      <c r="HAE152" s="717"/>
      <c r="HAF152" s="717"/>
      <c r="HAG152" s="717"/>
      <c r="HAH152" s="717"/>
      <c r="HAI152" s="717"/>
      <c r="HAJ152" s="717"/>
      <c r="HAK152" s="717"/>
      <c r="HAL152" s="717"/>
      <c r="HAM152" s="717"/>
      <c r="HAN152" s="717"/>
      <c r="HAO152" s="717"/>
      <c r="HAP152" s="717"/>
      <c r="HAQ152" s="717"/>
      <c r="HAR152" s="717"/>
      <c r="HAS152" s="717"/>
      <c r="HAT152" s="717"/>
      <c r="HAU152" s="717"/>
      <c r="HAV152" s="717"/>
      <c r="HAW152" s="717"/>
      <c r="HAX152" s="717"/>
      <c r="HAY152" s="717"/>
      <c r="HAZ152" s="717"/>
      <c r="HBA152" s="717"/>
      <c r="HBB152" s="717"/>
      <c r="HBC152" s="717"/>
      <c r="HBD152" s="717"/>
      <c r="HBE152" s="717"/>
      <c r="HBF152" s="717"/>
      <c r="HBG152" s="717"/>
      <c r="HBH152" s="717"/>
      <c r="HBI152" s="717"/>
      <c r="HBJ152" s="717"/>
      <c r="HBK152" s="717"/>
      <c r="HBL152" s="717"/>
      <c r="HBM152" s="717"/>
      <c r="HBN152" s="717"/>
      <c r="HBO152" s="717"/>
      <c r="HBP152" s="717"/>
      <c r="HBQ152" s="717"/>
      <c r="HBR152" s="717"/>
      <c r="HBS152" s="717"/>
      <c r="HBT152" s="717"/>
      <c r="HBU152" s="717"/>
      <c r="HBV152" s="717"/>
      <c r="HBW152" s="717"/>
      <c r="HBX152" s="717"/>
      <c r="HBY152" s="717"/>
      <c r="HBZ152" s="717"/>
      <c r="HCA152" s="717"/>
      <c r="HCB152" s="717"/>
      <c r="HCC152" s="717"/>
      <c r="HCD152" s="717"/>
      <c r="HCE152" s="717"/>
      <c r="HCF152" s="717"/>
      <c r="HCG152" s="717"/>
      <c r="HCH152" s="717"/>
      <c r="HCI152" s="717"/>
      <c r="HCJ152" s="717"/>
      <c r="HCK152" s="717"/>
      <c r="HCL152" s="717"/>
      <c r="HCM152" s="717"/>
      <c r="HCN152" s="717"/>
      <c r="HCO152" s="717"/>
      <c r="HCP152" s="717"/>
      <c r="HCQ152" s="717"/>
      <c r="HCR152" s="717"/>
      <c r="HCS152" s="717"/>
      <c r="HCT152" s="717"/>
      <c r="HCU152" s="717"/>
      <c r="HCV152" s="717"/>
      <c r="HCW152" s="717"/>
      <c r="HCX152" s="717"/>
      <c r="HCY152" s="717"/>
      <c r="HCZ152" s="717"/>
      <c r="HDA152" s="717"/>
      <c r="HDB152" s="717"/>
      <c r="HDC152" s="717"/>
      <c r="HDD152" s="717"/>
      <c r="HDE152" s="717"/>
      <c r="HDF152" s="717"/>
      <c r="HDG152" s="717"/>
      <c r="HDH152" s="717"/>
      <c r="HDI152" s="717"/>
      <c r="HDJ152" s="717"/>
      <c r="HDK152" s="717"/>
      <c r="HDL152" s="717"/>
      <c r="HDM152" s="717"/>
      <c r="HDN152" s="717"/>
      <c r="HDO152" s="717"/>
      <c r="HDP152" s="717"/>
      <c r="HDQ152" s="717"/>
      <c r="HDR152" s="717"/>
      <c r="HDS152" s="717"/>
      <c r="HDT152" s="717"/>
      <c r="HDU152" s="717"/>
      <c r="HDV152" s="717"/>
      <c r="HDW152" s="717"/>
      <c r="HDX152" s="717"/>
      <c r="HDY152" s="717"/>
      <c r="HDZ152" s="717"/>
      <c r="HEA152" s="717"/>
      <c r="HEB152" s="717"/>
      <c r="HEC152" s="717"/>
      <c r="HED152" s="717"/>
      <c r="HEE152" s="717"/>
      <c r="HEF152" s="717"/>
      <c r="HEG152" s="717"/>
      <c r="HEH152" s="717"/>
      <c r="HEI152" s="717"/>
      <c r="HEJ152" s="717"/>
      <c r="HEK152" s="717"/>
      <c r="HEL152" s="717"/>
      <c r="HEM152" s="717"/>
      <c r="HEN152" s="717"/>
      <c r="HEO152" s="717"/>
      <c r="HEP152" s="717"/>
      <c r="HEQ152" s="717"/>
      <c r="HER152" s="717"/>
      <c r="HES152" s="717"/>
      <c r="HET152" s="717"/>
      <c r="HEU152" s="717"/>
      <c r="HEV152" s="717"/>
      <c r="HEW152" s="717"/>
      <c r="HEX152" s="717"/>
      <c r="HEY152" s="717"/>
      <c r="HEZ152" s="717"/>
      <c r="HFA152" s="717"/>
      <c r="HFB152" s="717"/>
      <c r="HFC152" s="717"/>
      <c r="HFD152" s="717"/>
      <c r="HFE152" s="717"/>
      <c r="HFF152" s="717"/>
      <c r="HFG152" s="717"/>
      <c r="HFH152" s="717"/>
      <c r="HFI152" s="717"/>
      <c r="HFJ152" s="717"/>
      <c r="HFK152" s="717"/>
      <c r="HFL152" s="717"/>
      <c r="HFM152" s="717"/>
      <c r="HFN152" s="717"/>
      <c r="HFO152" s="717"/>
      <c r="HFP152" s="717"/>
      <c r="HFQ152" s="717"/>
      <c r="HFR152" s="717"/>
      <c r="HFS152" s="717"/>
      <c r="HFT152" s="717"/>
      <c r="HFU152" s="717"/>
      <c r="HFV152" s="717"/>
      <c r="HFW152" s="717"/>
      <c r="HFX152" s="717"/>
      <c r="HFY152" s="717"/>
      <c r="HFZ152" s="717"/>
      <c r="HGA152" s="717"/>
      <c r="HGB152" s="717"/>
      <c r="HGC152" s="717"/>
      <c r="HGD152" s="717"/>
      <c r="HGE152" s="717"/>
      <c r="HGF152" s="717"/>
      <c r="HGG152" s="717"/>
      <c r="HGH152" s="717"/>
      <c r="HGI152" s="717"/>
      <c r="HGJ152" s="717"/>
      <c r="HGK152" s="717"/>
      <c r="HGL152" s="717"/>
      <c r="HGM152" s="717"/>
      <c r="HGN152" s="717"/>
      <c r="HGO152" s="717"/>
      <c r="HGP152" s="717"/>
      <c r="HGQ152" s="717"/>
      <c r="HGR152" s="717"/>
      <c r="HGS152" s="717"/>
      <c r="HGT152" s="717"/>
      <c r="HGU152" s="717"/>
      <c r="HGV152" s="717"/>
      <c r="HGW152" s="717"/>
      <c r="HGX152" s="717"/>
      <c r="HGY152" s="717"/>
      <c r="HGZ152" s="717"/>
      <c r="HHA152" s="717"/>
      <c r="HHB152" s="717"/>
      <c r="HHC152" s="717"/>
      <c r="HHD152" s="717"/>
      <c r="HHE152" s="717"/>
      <c r="HHF152" s="717"/>
      <c r="HHG152" s="717"/>
      <c r="HHH152" s="717"/>
      <c r="HHI152" s="717"/>
      <c r="HHJ152" s="717"/>
      <c r="HHK152" s="717"/>
      <c r="HHL152" s="717"/>
      <c r="HHM152" s="717"/>
      <c r="HHN152" s="717"/>
      <c r="HHO152" s="717"/>
      <c r="HHP152" s="717"/>
      <c r="HHQ152" s="717"/>
      <c r="HHR152" s="717"/>
      <c r="HHS152" s="717"/>
      <c r="HHT152" s="717"/>
      <c r="HHU152" s="717"/>
      <c r="HHV152" s="717"/>
      <c r="HHW152" s="717"/>
      <c r="HHX152" s="717"/>
      <c r="HHY152" s="717"/>
      <c r="HHZ152" s="717"/>
      <c r="HIA152" s="717"/>
      <c r="HIB152" s="717"/>
      <c r="HIC152" s="717"/>
      <c r="HID152" s="717"/>
      <c r="HIE152" s="717"/>
      <c r="HIF152" s="717"/>
      <c r="HIG152" s="717"/>
      <c r="HIH152" s="717"/>
      <c r="HII152" s="717"/>
      <c r="HIJ152" s="717"/>
      <c r="HIK152" s="717"/>
      <c r="HIL152" s="717"/>
      <c r="HIM152" s="717"/>
      <c r="HIN152" s="717"/>
      <c r="HIO152" s="717"/>
      <c r="HIP152" s="717"/>
      <c r="HIQ152" s="717"/>
      <c r="HIR152" s="717"/>
      <c r="HIS152" s="717"/>
      <c r="HIT152" s="717"/>
      <c r="HIU152" s="717"/>
      <c r="HIV152" s="717"/>
      <c r="HIW152" s="717"/>
      <c r="HIX152" s="717"/>
      <c r="HIY152" s="717"/>
      <c r="HIZ152" s="717"/>
      <c r="HJA152" s="717"/>
      <c r="HJB152" s="717"/>
      <c r="HJC152" s="717"/>
      <c r="HJD152" s="717"/>
      <c r="HJE152" s="717"/>
      <c r="HJF152" s="717"/>
      <c r="HJG152" s="717"/>
      <c r="HJH152" s="717"/>
      <c r="HJI152" s="717"/>
      <c r="HJJ152" s="717"/>
      <c r="HJK152" s="717"/>
      <c r="HJL152" s="717"/>
      <c r="HJM152" s="717"/>
      <c r="HJN152" s="717"/>
      <c r="HJO152" s="717"/>
      <c r="HJP152" s="717"/>
      <c r="HJQ152" s="717"/>
      <c r="HJR152" s="717"/>
      <c r="HJS152" s="717"/>
      <c r="HJT152" s="717"/>
      <c r="HJU152" s="717"/>
      <c r="HJV152" s="717"/>
      <c r="HJW152" s="717"/>
      <c r="HJX152" s="717"/>
      <c r="HJY152" s="717"/>
      <c r="HJZ152" s="717"/>
      <c r="HKA152" s="717"/>
      <c r="HKB152" s="717"/>
      <c r="HKC152" s="717"/>
      <c r="HKD152" s="717"/>
      <c r="HKE152" s="717"/>
      <c r="HKF152" s="717"/>
      <c r="HKG152" s="717"/>
      <c r="HKH152" s="717"/>
      <c r="HKI152" s="717"/>
      <c r="HKJ152" s="717"/>
      <c r="HKK152" s="717"/>
      <c r="HKL152" s="717"/>
      <c r="HKM152" s="717"/>
      <c r="HKN152" s="717"/>
      <c r="HKO152" s="717"/>
      <c r="HKP152" s="717"/>
      <c r="HKQ152" s="717"/>
      <c r="HKR152" s="717"/>
      <c r="HKS152" s="717"/>
      <c r="HKT152" s="717"/>
      <c r="HKU152" s="717"/>
      <c r="HKV152" s="717"/>
      <c r="HKW152" s="717"/>
      <c r="HKX152" s="717"/>
      <c r="HKY152" s="717"/>
      <c r="HKZ152" s="717"/>
      <c r="HLA152" s="717"/>
      <c r="HLB152" s="717"/>
      <c r="HLC152" s="717"/>
      <c r="HLD152" s="717"/>
      <c r="HLE152" s="717"/>
      <c r="HLF152" s="717"/>
      <c r="HLG152" s="717"/>
      <c r="HLH152" s="717"/>
      <c r="HLI152" s="717"/>
      <c r="HLJ152" s="717"/>
      <c r="HLK152" s="717"/>
      <c r="HLL152" s="717"/>
      <c r="HLM152" s="717"/>
      <c r="HLN152" s="717"/>
      <c r="HLO152" s="717"/>
      <c r="HLP152" s="717"/>
      <c r="HLQ152" s="717"/>
      <c r="HLR152" s="717"/>
      <c r="HLS152" s="717"/>
      <c r="HLT152" s="717"/>
      <c r="HLU152" s="717"/>
      <c r="HLV152" s="717"/>
      <c r="HLW152" s="717"/>
      <c r="HLX152" s="717"/>
      <c r="HLY152" s="717"/>
      <c r="HLZ152" s="717"/>
      <c r="HMA152" s="717"/>
      <c r="HMB152" s="717"/>
      <c r="HMC152" s="717"/>
      <c r="HMD152" s="717"/>
      <c r="HME152" s="717"/>
      <c r="HMF152" s="717"/>
      <c r="HMG152" s="717"/>
      <c r="HMH152" s="717"/>
      <c r="HMI152" s="717"/>
      <c r="HMJ152" s="717"/>
      <c r="HMK152" s="717"/>
      <c r="HML152" s="717"/>
      <c r="HMM152" s="717"/>
      <c r="HMN152" s="717"/>
      <c r="HMO152" s="717"/>
      <c r="HMP152" s="717"/>
      <c r="HMQ152" s="717"/>
      <c r="HMR152" s="717"/>
      <c r="HMS152" s="717"/>
      <c r="HMT152" s="717"/>
      <c r="HMU152" s="717"/>
      <c r="HMV152" s="717"/>
      <c r="HMW152" s="717"/>
      <c r="HMX152" s="717"/>
      <c r="HMY152" s="717"/>
      <c r="HMZ152" s="717"/>
      <c r="HNA152" s="717"/>
      <c r="HNB152" s="717"/>
      <c r="HNC152" s="717"/>
      <c r="HND152" s="717"/>
      <c r="HNE152" s="717"/>
      <c r="HNF152" s="717"/>
      <c r="HNG152" s="717"/>
      <c r="HNH152" s="717"/>
      <c r="HNI152" s="717"/>
      <c r="HNJ152" s="717"/>
      <c r="HNK152" s="717"/>
      <c r="HNL152" s="717"/>
      <c r="HNM152" s="717"/>
      <c r="HNN152" s="717"/>
      <c r="HNO152" s="717"/>
      <c r="HNP152" s="717"/>
      <c r="HNQ152" s="717"/>
      <c r="HNR152" s="717"/>
      <c r="HNS152" s="717"/>
      <c r="HNT152" s="717"/>
      <c r="HNU152" s="717"/>
      <c r="HNV152" s="717"/>
      <c r="HNW152" s="717"/>
      <c r="HNX152" s="717"/>
      <c r="HNY152" s="717"/>
      <c r="HNZ152" s="717"/>
      <c r="HOA152" s="717"/>
      <c r="HOB152" s="717"/>
      <c r="HOC152" s="717"/>
      <c r="HOD152" s="717"/>
      <c r="HOE152" s="717"/>
      <c r="HOF152" s="717"/>
      <c r="HOG152" s="717"/>
      <c r="HOH152" s="717"/>
      <c r="HOI152" s="717"/>
      <c r="HOJ152" s="717"/>
      <c r="HOK152" s="717"/>
      <c r="HOL152" s="717"/>
      <c r="HOM152" s="717"/>
      <c r="HON152" s="717"/>
      <c r="HOO152" s="717"/>
      <c r="HOP152" s="717"/>
      <c r="HOQ152" s="717"/>
      <c r="HOR152" s="717"/>
      <c r="HOS152" s="717"/>
      <c r="HOT152" s="717"/>
      <c r="HOU152" s="717"/>
      <c r="HOV152" s="717"/>
      <c r="HOW152" s="717"/>
      <c r="HOX152" s="717"/>
      <c r="HOY152" s="717"/>
      <c r="HOZ152" s="717"/>
      <c r="HPA152" s="717"/>
      <c r="HPB152" s="717"/>
      <c r="HPC152" s="717"/>
      <c r="HPD152" s="717"/>
      <c r="HPE152" s="717"/>
      <c r="HPF152" s="717"/>
      <c r="HPG152" s="717"/>
      <c r="HPH152" s="717"/>
      <c r="HPI152" s="717"/>
      <c r="HPJ152" s="717"/>
      <c r="HPK152" s="717"/>
      <c r="HPL152" s="717"/>
      <c r="HPM152" s="717"/>
      <c r="HPN152" s="717"/>
      <c r="HPO152" s="717"/>
      <c r="HPP152" s="717"/>
      <c r="HPQ152" s="717"/>
      <c r="HPR152" s="717"/>
      <c r="HPS152" s="717"/>
      <c r="HPT152" s="717"/>
      <c r="HPU152" s="717"/>
      <c r="HPV152" s="717"/>
      <c r="HPW152" s="717"/>
      <c r="HPX152" s="717"/>
      <c r="HPY152" s="717"/>
      <c r="HPZ152" s="717"/>
      <c r="HQA152" s="717"/>
      <c r="HQB152" s="717"/>
      <c r="HQC152" s="717"/>
      <c r="HQD152" s="717"/>
      <c r="HQE152" s="717"/>
      <c r="HQF152" s="717"/>
      <c r="HQG152" s="717"/>
      <c r="HQH152" s="717"/>
      <c r="HQI152" s="717"/>
      <c r="HQJ152" s="717"/>
      <c r="HQK152" s="717"/>
      <c r="HQL152" s="717"/>
      <c r="HQM152" s="717"/>
      <c r="HQN152" s="717"/>
      <c r="HQO152" s="717"/>
      <c r="HQP152" s="717"/>
      <c r="HQQ152" s="717"/>
      <c r="HQR152" s="717"/>
      <c r="HQS152" s="717"/>
      <c r="HQT152" s="717"/>
      <c r="HQU152" s="717"/>
      <c r="HQV152" s="717"/>
      <c r="HQW152" s="717"/>
      <c r="HQX152" s="717"/>
      <c r="HQY152" s="717"/>
      <c r="HQZ152" s="717"/>
      <c r="HRA152" s="717"/>
      <c r="HRB152" s="717"/>
      <c r="HRC152" s="717"/>
      <c r="HRD152" s="717"/>
      <c r="HRE152" s="717"/>
      <c r="HRF152" s="717"/>
      <c r="HRG152" s="717"/>
      <c r="HRH152" s="717"/>
      <c r="HRI152" s="717"/>
      <c r="HRJ152" s="717"/>
      <c r="HRK152" s="717"/>
      <c r="HRL152" s="717"/>
      <c r="HRM152" s="717"/>
      <c r="HRN152" s="717"/>
      <c r="HRO152" s="717"/>
      <c r="HRP152" s="717"/>
      <c r="HRQ152" s="717"/>
      <c r="HRR152" s="717"/>
      <c r="HRS152" s="717"/>
      <c r="HRT152" s="717"/>
      <c r="HRU152" s="717"/>
      <c r="HRV152" s="717"/>
      <c r="HRW152" s="717"/>
      <c r="HRX152" s="717"/>
      <c r="HRY152" s="717"/>
      <c r="HRZ152" s="717"/>
      <c r="HSA152" s="717"/>
      <c r="HSB152" s="717"/>
      <c r="HSC152" s="717"/>
      <c r="HSD152" s="717"/>
      <c r="HSE152" s="717"/>
      <c r="HSF152" s="717"/>
      <c r="HSG152" s="717"/>
      <c r="HSH152" s="717"/>
      <c r="HSI152" s="717"/>
      <c r="HSJ152" s="717"/>
      <c r="HSK152" s="717"/>
      <c r="HSL152" s="717"/>
      <c r="HSM152" s="717"/>
      <c r="HSN152" s="717"/>
      <c r="HSO152" s="717"/>
      <c r="HSP152" s="717"/>
      <c r="HSQ152" s="717"/>
      <c r="HSR152" s="717"/>
      <c r="HSS152" s="717"/>
      <c r="HST152" s="717"/>
      <c r="HSU152" s="717"/>
      <c r="HSV152" s="717"/>
      <c r="HSW152" s="717"/>
      <c r="HSX152" s="717"/>
      <c r="HSY152" s="717"/>
      <c r="HSZ152" s="717"/>
      <c r="HTA152" s="717"/>
      <c r="HTB152" s="717"/>
      <c r="HTC152" s="717"/>
      <c r="HTD152" s="717"/>
      <c r="HTE152" s="717"/>
      <c r="HTF152" s="717"/>
      <c r="HTG152" s="717"/>
      <c r="HTH152" s="717"/>
      <c r="HTI152" s="717"/>
      <c r="HTJ152" s="717"/>
      <c r="HTK152" s="717"/>
      <c r="HTL152" s="717"/>
      <c r="HTM152" s="717"/>
      <c r="HTN152" s="717"/>
      <c r="HTO152" s="717"/>
      <c r="HTP152" s="717"/>
      <c r="HTQ152" s="717"/>
      <c r="HTR152" s="717"/>
      <c r="HTS152" s="717"/>
      <c r="HTT152" s="717"/>
      <c r="HTU152" s="717"/>
      <c r="HTV152" s="717"/>
      <c r="HTW152" s="717"/>
      <c r="HTX152" s="717"/>
      <c r="HTY152" s="717"/>
      <c r="HTZ152" s="717"/>
      <c r="HUA152" s="717"/>
      <c r="HUB152" s="717"/>
      <c r="HUC152" s="717"/>
      <c r="HUD152" s="717"/>
      <c r="HUE152" s="717"/>
      <c r="HUF152" s="717"/>
      <c r="HUG152" s="717"/>
      <c r="HUH152" s="717"/>
      <c r="HUI152" s="717"/>
      <c r="HUJ152" s="717"/>
      <c r="HUK152" s="717"/>
      <c r="HUL152" s="717"/>
      <c r="HUM152" s="717"/>
      <c r="HUN152" s="717"/>
      <c r="HUO152" s="717"/>
      <c r="HUP152" s="717"/>
      <c r="HUQ152" s="717"/>
      <c r="HUR152" s="717"/>
      <c r="HUS152" s="717"/>
      <c r="HUT152" s="717"/>
      <c r="HUU152" s="717"/>
      <c r="HUV152" s="717"/>
      <c r="HUW152" s="717"/>
      <c r="HUX152" s="717"/>
      <c r="HUY152" s="717"/>
      <c r="HUZ152" s="717"/>
      <c r="HVA152" s="717"/>
      <c r="HVB152" s="717"/>
      <c r="HVC152" s="717"/>
      <c r="HVD152" s="717"/>
      <c r="HVE152" s="717"/>
      <c r="HVF152" s="717"/>
      <c r="HVG152" s="717"/>
      <c r="HVH152" s="717"/>
      <c r="HVI152" s="717"/>
      <c r="HVJ152" s="717"/>
      <c r="HVK152" s="717"/>
      <c r="HVL152" s="717"/>
      <c r="HVM152" s="717"/>
      <c r="HVN152" s="717"/>
      <c r="HVO152" s="717"/>
      <c r="HVP152" s="717"/>
      <c r="HVQ152" s="717"/>
      <c r="HVR152" s="717"/>
      <c r="HVS152" s="717"/>
      <c r="HVT152" s="717"/>
      <c r="HVU152" s="717"/>
      <c r="HVV152" s="717"/>
      <c r="HVW152" s="717"/>
      <c r="HVX152" s="717"/>
      <c r="HVY152" s="717"/>
      <c r="HVZ152" s="717"/>
      <c r="HWA152" s="717"/>
      <c r="HWB152" s="717"/>
      <c r="HWC152" s="717"/>
      <c r="HWD152" s="717"/>
      <c r="HWE152" s="717"/>
      <c r="HWF152" s="717"/>
      <c r="HWG152" s="717"/>
      <c r="HWH152" s="717"/>
      <c r="HWI152" s="717"/>
      <c r="HWJ152" s="717"/>
      <c r="HWK152" s="717"/>
      <c r="HWL152" s="717"/>
      <c r="HWM152" s="717"/>
      <c r="HWN152" s="717"/>
      <c r="HWO152" s="717"/>
      <c r="HWP152" s="717"/>
      <c r="HWQ152" s="717"/>
      <c r="HWR152" s="717"/>
      <c r="HWS152" s="717"/>
      <c r="HWT152" s="717"/>
      <c r="HWU152" s="717"/>
      <c r="HWV152" s="717"/>
      <c r="HWW152" s="717"/>
      <c r="HWX152" s="717"/>
      <c r="HWY152" s="717"/>
      <c r="HWZ152" s="717"/>
      <c r="HXA152" s="717"/>
      <c r="HXB152" s="717"/>
      <c r="HXC152" s="717"/>
      <c r="HXD152" s="717"/>
      <c r="HXE152" s="717"/>
      <c r="HXF152" s="717"/>
      <c r="HXG152" s="717"/>
      <c r="HXH152" s="717"/>
      <c r="HXI152" s="717"/>
      <c r="HXJ152" s="717"/>
      <c r="HXK152" s="717"/>
      <c r="HXL152" s="717"/>
      <c r="HXM152" s="717"/>
      <c r="HXN152" s="717"/>
      <c r="HXO152" s="717"/>
      <c r="HXP152" s="717"/>
      <c r="HXQ152" s="717"/>
      <c r="HXR152" s="717"/>
      <c r="HXS152" s="717"/>
      <c r="HXT152" s="717"/>
      <c r="HXU152" s="717"/>
      <c r="HXV152" s="717"/>
      <c r="HXW152" s="717"/>
      <c r="HXX152" s="717"/>
      <c r="HXY152" s="717"/>
      <c r="HXZ152" s="717"/>
      <c r="HYA152" s="717"/>
      <c r="HYB152" s="717"/>
      <c r="HYC152" s="717"/>
      <c r="HYD152" s="717"/>
      <c r="HYE152" s="717"/>
      <c r="HYF152" s="717"/>
      <c r="HYG152" s="717"/>
      <c r="HYH152" s="717"/>
      <c r="HYI152" s="717"/>
      <c r="HYJ152" s="717"/>
      <c r="HYK152" s="717"/>
      <c r="HYL152" s="717"/>
      <c r="HYM152" s="717"/>
      <c r="HYN152" s="717"/>
      <c r="HYO152" s="717"/>
      <c r="HYP152" s="717"/>
      <c r="HYQ152" s="717"/>
      <c r="HYR152" s="717"/>
      <c r="HYS152" s="717"/>
      <c r="HYT152" s="717"/>
      <c r="HYU152" s="717"/>
      <c r="HYV152" s="717"/>
      <c r="HYW152" s="717"/>
      <c r="HYX152" s="717"/>
      <c r="HYY152" s="717"/>
      <c r="HYZ152" s="717"/>
      <c r="HZA152" s="717"/>
      <c r="HZB152" s="717"/>
      <c r="HZC152" s="717"/>
      <c r="HZD152" s="717"/>
      <c r="HZE152" s="717"/>
      <c r="HZF152" s="717"/>
      <c r="HZG152" s="717"/>
      <c r="HZH152" s="717"/>
      <c r="HZI152" s="717"/>
      <c r="HZJ152" s="717"/>
      <c r="HZK152" s="717"/>
      <c r="HZL152" s="717"/>
      <c r="HZM152" s="717"/>
      <c r="HZN152" s="717"/>
      <c r="HZO152" s="717"/>
      <c r="HZP152" s="717"/>
      <c r="HZQ152" s="717"/>
      <c r="HZR152" s="717"/>
      <c r="HZS152" s="717"/>
      <c r="HZT152" s="717"/>
      <c r="HZU152" s="717"/>
      <c r="HZV152" s="717"/>
      <c r="HZW152" s="717"/>
      <c r="HZX152" s="717"/>
      <c r="HZY152" s="717"/>
      <c r="HZZ152" s="717"/>
      <c r="IAA152" s="717"/>
      <c r="IAB152" s="717"/>
      <c r="IAC152" s="717"/>
      <c r="IAD152" s="717"/>
      <c r="IAE152" s="717"/>
      <c r="IAF152" s="717"/>
      <c r="IAG152" s="717"/>
      <c r="IAH152" s="717"/>
      <c r="IAI152" s="717"/>
      <c r="IAJ152" s="717"/>
      <c r="IAK152" s="717"/>
      <c r="IAL152" s="717"/>
      <c r="IAM152" s="717"/>
      <c r="IAN152" s="717"/>
      <c r="IAO152" s="717"/>
      <c r="IAP152" s="717"/>
      <c r="IAQ152" s="717"/>
      <c r="IAR152" s="717"/>
      <c r="IAS152" s="717"/>
      <c r="IAT152" s="717"/>
      <c r="IAU152" s="717"/>
      <c r="IAV152" s="717"/>
      <c r="IAW152" s="717"/>
      <c r="IAX152" s="717"/>
      <c r="IAY152" s="717"/>
      <c r="IAZ152" s="717"/>
      <c r="IBA152" s="717"/>
      <c r="IBB152" s="717"/>
      <c r="IBC152" s="717"/>
      <c r="IBD152" s="717"/>
      <c r="IBE152" s="717"/>
      <c r="IBF152" s="717"/>
      <c r="IBG152" s="717"/>
      <c r="IBH152" s="717"/>
      <c r="IBI152" s="717"/>
      <c r="IBJ152" s="717"/>
      <c r="IBK152" s="717"/>
      <c r="IBL152" s="717"/>
      <c r="IBM152" s="717"/>
      <c r="IBN152" s="717"/>
      <c r="IBO152" s="717"/>
      <c r="IBP152" s="717"/>
      <c r="IBQ152" s="717"/>
      <c r="IBR152" s="717"/>
      <c r="IBS152" s="717"/>
      <c r="IBT152" s="717"/>
      <c r="IBU152" s="717"/>
      <c r="IBV152" s="717"/>
      <c r="IBW152" s="717"/>
      <c r="IBX152" s="717"/>
      <c r="IBY152" s="717"/>
      <c r="IBZ152" s="717"/>
      <c r="ICA152" s="717"/>
      <c r="ICB152" s="717"/>
      <c r="ICC152" s="717"/>
      <c r="ICD152" s="717"/>
      <c r="ICE152" s="717"/>
      <c r="ICF152" s="717"/>
      <c r="ICG152" s="717"/>
      <c r="ICH152" s="717"/>
      <c r="ICI152" s="717"/>
      <c r="ICJ152" s="717"/>
      <c r="ICK152" s="717"/>
      <c r="ICL152" s="717"/>
      <c r="ICM152" s="717"/>
      <c r="ICN152" s="717"/>
      <c r="ICO152" s="717"/>
      <c r="ICP152" s="717"/>
      <c r="ICQ152" s="717"/>
      <c r="ICR152" s="717"/>
      <c r="ICS152" s="717"/>
      <c r="ICT152" s="717"/>
      <c r="ICU152" s="717"/>
      <c r="ICV152" s="717"/>
      <c r="ICW152" s="717"/>
      <c r="ICX152" s="717"/>
      <c r="ICY152" s="717"/>
      <c r="ICZ152" s="717"/>
      <c r="IDA152" s="717"/>
      <c r="IDB152" s="717"/>
      <c r="IDC152" s="717"/>
      <c r="IDD152" s="717"/>
      <c r="IDE152" s="717"/>
      <c r="IDF152" s="717"/>
      <c r="IDG152" s="717"/>
      <c r="IDH152" s="717"/>
      <c r="IDI152" s="717"/>
      <c r="IDJ152" s="717"/>
      <c r="IDK152" s="717"/>
      <c r="IDL152" s="717"/>
      <c r="IDM152" s="717"/>
      <c r="IDN152" s="717"/>
      <c r="IDO152" s="717"/>
      <c r="IDP152" s="717"/>
      <c r="IDQ152" s="717"/>
      <c r="IDR152" s="717"/>
      <c r="IDS152" s="717"/>
      <c r="IDT152" s="717"/>
      <c r="IDU152" s="717"/>
      <c r="IDV152" s="717"/>
      <c r="IDW152" s="717"/>
      <c r="IDX152" s="717"/>
      <c r="IDY152" s="717"/>
      <c r="IDZ152" s="717"/>
      <c r="IEA152" s="717"/>
      <c r="IEB152" s="717"/>
      <c r="IEC152" s="717"/>
      <c r="IED152" s="717"/>
      <c r="IEE152" s="717"/>
      <c r="IEF152" s="717"/>
      <c r="IEG152" s="717"/>
      <c r="IEH152" s="717"/>
      <c r="IEI152" s="717"/>
      <c r="IEJ152" s="717"/>
      <c r="IEK152" s="717"/>
      <c r="IEL152" s="717"/>
      <c r="IEM152" s="717"/>
      <c r="IEN152" s="717"/>
      <c r="IEO152" s="717"/>
      <c r="IEP152" s="717"/>
      <c r="IEQ152" s="717"/>
      <c r="IER152" s="717"/>
      <c r="IES152" s="717"/>
      <c r="IET152" s="717"/>
      <c r="IEU152" s="717"/>
      <c r="IEV152" s="717"/>
      <c r="IEW152" s="717"/>
      <c r="IEX152" s="717"/>
      <c r="IEY152" s="717"/>
      <c r="IEZ152" s="717"/>
      <c r="IFA152" s="717"/>
      <c r="IFB152" s="717"/>
      <c r="IFC152" s="717"/>
      <c r="IFD152" s="717"/>
      <c r="IFE152" s="717"/>
      <c r="IFF152" s="717"/>
      <c r="IFG152" s="717"/>
      <c r="IFH152" s="717"/>
      <c r="IFI152" s="717"/>
      <c r="IFJ152" s="717"/>
      <c r="IFK152" s="717"/>
      <c r="IFL152" s="717"/>
      <c r="IFM152" s="717"/>
      <c r="IFN152" s="717"/>
      <c r="IFO152" s="717"/>
      <c r="IFP152" s="717"/>
      <c r="IFQ152" s="717"/>
      <c r="IFR152" s="717"/>
      <c r="IFS152" s="717"/>
      <c r="IFT152" s="717"/>
      <c r="IFU152" s="717"/>
      <c r="IFV152" s="717"/>
      <c r="IFW152" s="717"/>
      <c r="IFX152" s="717"/>
      <c r="IFY152" s="717"/>
      <c r="IFZ152" s="717"/>
      <c r="IGA152" s="717"/>
      <c r="IGB152" s="717"/>
      <c r="IGC152" s="717"/>
      <c r="IGD152" s="717"/>
      <c r="IGE152" s="717"/>
      <c r="IGF152" s="717"/>
      <c r="IGG152" s="717"/>
      <c r="IGH152" s="717"/>
      <c r="IGI152" s="717"/>
      <c r="IGJ152" s="717"/>
      <c r="IGK152" s="717"/>
      <c r="IGL152" s="717"/>
      <c r="IGM152" s="717"/>
      <c r="IGN152" s="717"/>
      <c r="IGO152" s="717"/>
      <c r="IGP152" s="717"/>
      <c r="IGQ152" s="717"/>
      <c r="IGR152" s="717"/>
      <c r="IGS152" s="717"/>
      <c r="IGT152" s="717"/>
      <c r="IGU152" s="717"/>
      <c r="IGV152" s="717"/>
      <c r="IGW152" s="717"/>
      <c r="IGX152" s="717"/>
      <c r="IGY152" s="717"/>
      <c r="IGZ152" s="717"/>
      <c r="IHA152" s="717"/>
      <c r="IHB152" s="717"/>
      <c r="IHC152" s="717"/>
      <c r="IHD152" s="717"/>
      <c r="IHE152" s="717"/>
      <c r="IHF152" s="717"/>
      <c r="IHG152" s="717"/>
      <c r="IHH152" s="717"/>
      <c r="IHI152" s="717"/>
      <c r="IHJ152" s="717"/>
      <c r="IHK152" s="717"/>
      <c r="IHL152" s="717"/>
      <c r="IHM152" s="717"/>
      <c r="IHN152" s="717"/>
      <c r="IHO152" s="717"/>
      <c r="IHP152" s="717"/>
      <c r="IHQ152" s="717"/>
      <c r="IHR152" s="717"/>
      <c r="IHS152" s="717"/>
      <c r="IHT152" s="717"/>
      <c r="IHU152" s="717"/>
      <c r="IHV152" s="717"/>
      <c r="IHW152" s="717"/>
      <c r="IHX152" s="717"/>
      <c r="IHY152" s="717"/>
      <c r="IHZ152" s="717"/>
      <c r="IIA152" s="717"/>
      <c r="IIB152" s="717"/>
      <c r="IIC152" s="717"/>
      <c r="IID152" s="717"/>
      <c r="IIE152" s="717"/>
      <c r="IIF152" s="717"/>
      <c r="IIG152" s="717"/>
      <c r="IIH152" s="717"/>
      <c r="III152" s="717"/>
      <c r="IIJ152" s="717"/>
      <c r="IIK152" s="717"/>
      <c r="IIL152" s="717"/>
      <c r="IIM152" s="717"/>
      <c r="IIN152" s="717"/>
      <c r="IIO152" s="717"/>
      <c r="IIP152" s="717"/>
      <c r="IIQ152" s="717"/>
      <c r="IIR152" s="717"/>
      <c r="IIS152" s="717"/>
      <c r="IIT152" s="717"/>
      <c r="IIU152" s="717"/>
      <c r="IIV152" s="717"/>
      <c r="IIW152" s="717"/>
      <c r="IIX152" s="717"/>
      <c r="IIY152" s="717"/>
      <c r="IIZ152" s="717"/>
      <c r="IJA152" s="717"/>
      <c r="IJB152" s="717"/>
      <c r="IJC152" s="717"/>
      <c r="IJD152" s="717"/>
      <c r="IJE152" s="717"/>
      <c r="IJF152" s="717"/>
      <c r="IJG152" s="717"/>
      <c r="IJH152" s="717"/>
      <c r="IJI152" s="717"/>
      <c r="IJJ152" s="717"/>
      <c r="IJK152" s="717"/>
      <c r="IJL152" s="717"/>
      <c r="IJM152" s="717"/>
      <c r="IJN152" s="717"/>
      <c r="IJO152" s="717"/>
      <c r="IJP152" s="717"/>
      <c r="IJQ152" s="717"/>
      <c r="IJR152" s="717"/>
      <c r="IJS152" s="717"/>
      <c r="IJT152" s="717"/>
      <c r="IJU152" s="717"/>
      <c r="IJV152" s="717"/>
      <c r="IJW152" s="717"/>
      <c r="IJX152" s="717"/>
      <c r="IJY152" s="717"/>
      <c r="IJZ152" s="717"/>
      <c r="IKA152" s="717"/>
      <c r="IKB152" s="717"/>
      <c r="IKC152" s="717"/>
      <c r="IKD152" s="717"/>
      <c r="IKE152" s="717"/>
      <c r="IKF152" s="717"/>
      <c r="IKG152" s="717"/>
      <c r="IKH152" s="717"/>
      <c r="IKI152" s="717"/>
      <c r="IKJ152" s="717"/>
      <c r="IKK152" s="717"/>
      <c r="IKL152" s="717"/>
      <c r="IKM152" s="717"/>
      <c r="IKN152" s="717"/>
      <c r="IKO152" s="717"/>
      <c r="IKP152" s="717"/>
      <c r="IKQ152" s="717"/>
      <c r="IKR152" s="717"/>
      <c r="IKS152" s="717"/>
      <c r="IKT152" s="717"/>
      <c r="IKU152" s="717"/>
      <c r="IKV152" s="717"/>
      <c r="IKW152" s="717"/>
      <c r="IKX152" s="717"/>
      <c r="IKY152" s="717"/>
      <c r="IKZ152" s="717"/>
      <c r="ILA152" s="717"/>
      <c r="ILB152" s="717"/>
      <c r="ILC152" s="717"/>
      <c r="ILD152" s="717"/>
      <c r="ILE152" s="717"/>
      <c r="ILF152" s="717"/>
      <c r="ILG152" s="717"/>
      <c r="ILH152" s="717"/>
      <c r="ILI152" s="717"/>
      <c r="ILJ152" s="717"/>
      <c r="ILK152" s="717"/>
      <c r="ILL152" s="717"/>
      <c r="ILM152" s="717"/>
      <c r="ILN152" s="717"/>
      <c r="ILO152" s="717"/>
      <c r="ILP152" s="717"/>
      <c r="ILQ152" s="717"/>
      <c r="ILR152" s="717"/>
      <c r="ILS152" s="717"/>
      <c r="ILT152" s="717"/>
      <c r="ILU152" s="717"/>
      <c r="ILV152" s="717"/>
      <c r="ILW152" s="717"/>
      <c r="ILX152" s="717"/>
      <c r="ILY152" s="717"/>
      <c r="ILZ152" s="717"/>
      <c r="IMA152" s="717"/>
      <c r="IMB152" s="717"/>
      <c r="IMC152" s="717"/>
      <c r="IMD152" s="717"/>
      <c r="IME152" s="717"/>
      <c r="IMF152" s="717"/>
      <c r="IMG152" s="717"/>
      <c r="IMH152" s="717"/>
      <c r="IMI152" s="717"/>
      <c r="IMJ152" s="717"/>
      <c r="IMK152" s="717"/>
      <c r="IML152" s="717"/>
      <c r="IMM152" s="717"/>
      <c r="IMN152" s="717"/>
      <c r="IMO152" s="717"/>
      <c r="IMP152" s="717"/>
      <c r="IMQ152" s="717"/>
      <c r="IMR152" s="717"/>
      <c r="IMS152" s="717"/>
      <c r="IMT152" s="717"/>
      <c r="IMU152" s="717"/>
      <c r="IMV152" s="717"/>
      <c r="IMW152" s="717"/>
      <c r="IMX152" s="717"/>
      <c r="IMY152" s="717"/>
      <c r="IMZ152" s="717"/>
      <c r="INA152" s="717"/>
      <c r="INB152" s="717"/>
      <c r="INC152" s="717"/>
      <c r="IND152" s="717"/>
      <c r="INE152" s="717"/>
      <c r="INF152" s="717"/>
      <c r="ING152" s="717"/>
      <c r="INH152" s="717"/>
      <c r="INI152" s="717"/>
      <c r="INJ152" s="717"/>
      <c r="INK152" s="717"/>
      <c r="INL152" s="717"/>
      <c r="INM152" s="717"/>
      <c r="INN152" s="717"/>
      <c r="INO152" s="717"/>
      <c r="INP152" s="717"/>
      <c r="INQ152" s="717"/>
      <c r="INR152" s="717"/>
      <c r="INS152" s="717"/>
      <c r="INT152" s="717"/>
      <c r="INU152" s="717"/>
      <c r="INV152" s="717"/>
      <c r="INW152" s="717"/>
      <c r="INX152" s="717"/>
      <c r="INY152" s="717"/>
      <c r="INZ152" s="717"/>
      <c r="IOA152" s="717"/>
      <c r="IOB152" s="717"/>
      <c r="IOC152" s="717"/>
      <c r="IOD152" s="717"/>
      <c r="IOE152" s="717"/>
      <c r="IOF152" s="717"/>
      <c r="IOG152" s="717"/>
      <c r="IOH152" s="717"/>
      <c r="IOI152" s="717"/>
      <c r="IOJ152" s="717"/>
      <c r="IOK152" s="717"/>
      <c r="IOL152" s="717"/>
      <c r="IOM152" s="717"/>
      <c r="ION152" s="717"/>
      <c r="IOO152" s="717"/>
      <c r="IOP152" s="717"/>
      <c r="IOQ152" s="717"/>
      <c r="IOR152" s="717"/>
      <c r="IOS152" s="717"/>
      <c r="IOT152" s="717"/>
      <c r="IOU152" s="717"/>
      <c r="IOV152" s="717"/>
      <c r="IOW152" s="717"/>
      <c r="IOX152" s="717"/>
      <c r="IOY152" s="717"/>
      <c r="IOZ152" s="717"/>
      <c r="IPA152" s="717"/>
      <c r="IPB152" s="717"/>
      <c r="IPC152" s="717"/>
      <c r="IPD152" s="717"/>
      <c r="IPE152" s="717"/>
      <c r="IPF152" s="717"/>
      <c r="IPG152" s="717"/>
      <c r="IPH152" s="717"/>
      <c r="IPI152" s="717"/>
      <c r="IPJ152" s="717"/>
      <c r="IPK152" s="717"/>
      <c r="IPL152" s="717"/>
      <c r="IPM152" s="717"/>
      <c r="IPN152" s="717"/>
      <c r="IPO152" s="717"/>
      <c r="IPP152" s="717"/>
      <c r="IPQ152" s="717"/>
      <c r="IPR152" s="717"/>
      <c r="IPS152" s="717"/>
      <c r="IPT152" s="717"/>
      <c r="IPU152" s="717"/>
      <c r="IPV152" s="717"/>
      <c r="IPW152" s="717"/>
      <c r="IPX152" s="717"/>
      <c r="IPY152" s="717"/>
      <c r="IPZ152" s="717"/>
      <c r="IQA152" s="717"/>
      <c r="IQB152" s="717"/>
      <c r="IQC152" s="717"/>
      <c r="IQD152" s="717"/>
      <c r="IQE152" s="717"/>
      <c r="IQF152" s="717"/>
      <c r="IQG152" s="717"/>
      <c r="IQH152" s="717"/>
      <c r="IQI152" s="717"/>
      <c r="IQJ152" s="717"/>
      <c r="IQK152" s="717"/>
      <c r="IQL152" s="717"/>
      <c r="IQM152" s="717"/>
      <c r="IQN152" s="717"/>
      <c r="IQO152" s="717"/>
      <c r="IQP152" s="717"/>
      <c r="IQQ152" s="717"/>
      <c r="IQR152" s="717"/>
      <c r="IQS152" s="717"/>
      <c r="IQT152" s="717"/>
      <c r="IQU152" s="717"/>
      <c r="IQV152" s="717"/>
      <c r="IQW152" s="717"/>
      <c r="IQX152" s="717"/>
      <c r="IQY152" s="717"/>
      <c r="IQZ152" s="717"/>
      <c r="IRA152" s="717"/>
      <c r="IRB152" s="717"/>
      <c r="IRC152" s="717"/>
      <c r="IRD152" s="717"/>
      <c r="IRE152" s="717"/>
      <c r="IRF152" s="717"/>
      <c r="IRG152" s="717"/>
      <c r="IRH152" s="717"/>
      <c r="IRI152" s="717"/>
      <c r="IRJ152" s="717"/>
      <c r="IRK152" s="717"/>
      <c r="IRL152" s="717"/>
      <c r="IRM152" s="717"/>
      <c r="IRN152" s="717"/>
      <c r="IRO152" s="717"/>
      <c r="IRP152" s="717"/>
      <c r="IRQ152" s="717"/>
      <c r="IRR152" s="717"/>
      <c r="IRS152" s="717"/>
      <c r="IRT152" s="717"/>
      <c r="IRU152" s="717"/>
      <c r="IRV152" s="717"/>
      <c r="IRW152" s="717"/>
      <c r="IRX152" s="717"/>
      <c r="IRY152" s="717"/>
      <c r="IRZ152" s="717"/>
      <c r="ISA152" s="717"/>
      <c r="ISB152" s="717"/>
      <c r="ISC152" s="717"/>
      <c r="ISD152" s="717"/>
      <c r="ISE152" s="717"/>
      <c r="ISF152" s="717"/>
      <c r="ISG152" s="717"/>
      <c r="ISH152" s="717"/>
      <c r="ISI152" s="717"/>
      <c r="ISJ152" s="717"/>
      <c r="ISK152" s="717"/>
      <c r="ISL152" s="717"/>
      <c r="ISM152" s="717"/>
      <c r="ISN152" s="717"/>
      <c r="ISO152" s="717"/>
      <c r="ISP152" s="717"/>
      <c r="ISQ152" s="717"/>
      <c r="ISR152" s="717"/>
      <c r="ISS152" s="717"/>
      <c r="IST152" s="717"/>
      <c r="ISU152" s="717"/>
      <c r="ISV152" s="717"/>
      <c r="ISW152" s="717"/>
      <c r="ISX152" s="717"/>
      <c r="ISY152" s="717"/>
      <c r="ISZ152" s="717"/>
      <c r="ITA152" s="717"/>
      <c r="ITB152" s="717"/>
      <c r="ITC152" s="717"/>
      <c r="ITD152" s="717"/>
      <c r="ITE152" s="717"/>
      <c r="ITF152" s="717"/>
      <c r="ITG152" s="717"/>
      <c r="ITH152" s="717"/>
      <c r="ITI152" s="717"/>
      <c r="ITJ152" s="717"/>
      <c r="ITK152" s="717"/>
      <c r="ITL152" s="717"/>
      <c r="ITM152" s="717"/>
      <c r="ITN152" s="717"/>
      <c r="ITO152" s="717"/>
      <c r="ITP152" s="717"/>
      <c r="ITQ152" s="717"/>
      <c r="ITR152" s="717"/>
      <c r="ITS152" s="717"/>
      <c r="ITT152" s="717"/>
      <c r="ITU152" s="717"/>
      <c r="ITV152" s="717"/>
      <c r="ITW152" s="717"/>
      <c r="ITX152" s="717"/>
      <c r="ITY152" s="717"/>
      <c r="ITZ152" s="717"/>
      <c r="IUA152" s="717"/>
      <c r="IUB152" s="717"/>
      <c r="IUC152" s="717"/>
      <c r="IUD152" s="717"/>
      <c r="IUE152" s="717"/>
      <c r="IUF152" s="717"/>
      <c r="IUG152" s="717"/>
      <c r="IUH152" s="717"/>
      <c r="IUI152" s="717"/>
      <c r="IUJ152" s="717"/>
      <c r="IUK152" s="717"/>
      <c r="IUL152" s="717"/>
      <c r="IUM152" s="717"/>
      <c r="IUN152" s="717"/>
      <c r="IUO152" s="717"/>
      <c r="IUP152" s="717"/>
      <c r="IUQ152" s="717"/>
      <c r="IUR152" s="717"/>
      <c r="IUS152" s="717"/>
      <c r="IUT152" s="717"/>
      <c r="IUU152" s="717"/>
      <c r="IUV152" s="717"/>
      <c r="IUW152" s="717"/>
      <c r="IUX152" s="717"/>
      <c r="IUY152" s="717"/>
      <c r="IUZ152" s="717"/>
      <c r="IVA152" s="717"/>
      <c r="IVB152" s="717"/>
      <c r="IVC152" s="717"/>
      <c r="IVD152" s="717"/>
      <c r="IVE152" s="717"/>
      <c r="IVF152" s="717"/>
      <c r="IVG152" s="717"/>
      <c r="IVH152" s="717"/>
      <c r="IVI152" s="717"/>
      <c r="IVJ152" s="717"/>
      <c r="IVK152" s="717"/>
      <c r="IVL152" s="717"/>
      <c r="IVM152" s="717"/>
      <c r="IVN152" s="717"/>
      <c r="IVO152" s="717"/>
      <c r="IVP152" s="717"/>
      <c r="IVQ152" s="717"/>
      <c r="IVR152" s="717"/>
      <c r="IVS152" s="717"/>
      <c r="IVT152" s="717"/>
      <c r="IVU152" s="717"/>
      <c r="IVV152" s="717"/>
      <c r="IVW152" s="717"/>
      <c r="IVX152" s="717"/>
      <c r="IVY152" s="717"/>
      <c r="IVZ152" s="717"/>
      <c r="IWA152" s="717"/>
      <c r="IWB152" s="717"/>
      <c r="IWC152" s="717"/>
      <c r="IWD152" s="717"/>
      <c r="IWE152" s="717"/>
      <c r="IWF152" s="717"/>
      <c r="IWG152" s="717"/>
      <c r="IWH152" s="717"/>
      <c r="IWI152" s="717"/>
      <c r="IWJ152" s="717"/>
      <c r="IWK152" s="717"/>
      <c r="IWL152" s="717"/>
      <c r="IWM152" s="717"/>
      <c r="IWN152" s="717"/>
      <c r="IWO152" s="717"/>
      <c r="IWP152" s="717"/>
      <c r="IWQ152" s="717"/>
      <c r="IWR152" s="717"/>
      <c r="IWS152" s="717"/>
      <c r="IWT152" s="717"/>
      <c r="IWU152" s="717"/>
      <c r="IWV152" s="717"/>
      <c r="IWW152" s="717"/>
      <c r="IWX152" s="717"/>
      <c r="IWY152" s="717"/>
      <c r="IWZ152" s="717"/>
      <c r="IXA152" s="717"/>
      <c r="IXB152" s="717"/>
      <c r="IXC152" s="717"/>
      <c r="IXD152" s="717"/>
      <c r="IXE152" s="717"/>
      <c r="IXF152" s="717"/>
      <c r="IXG152" s="717"/>
      <c r="IXH152" s="717"/>
      <c r="IXI152" s="717"/>
      <c r="IXJ152" s="717"/>
      <c r="IXK152" s="717"/>
      <c r="IXL152" s="717"/>
      <c r="IXM152" s="717"/>
      <c r="IXN152" s="717"/>
      <c r="IXO152" s="717"/>
      <c r="IXP152" s="717"/>
      <c r="IXQ152" s="717"/>
      <c r="IXR152" s="717"/>
      <c r="IXS152" s="717"/>
      <c r="IXT152" s="717"/>
      <c r="IXU152" s="717"/>
      <c r="IXV152" s="717"/>
      <c r="IXW152" s="717"/>
      <c r="IXX152" s="717"/>
      <c r="IXY152" s="717"/>
      <c r="IXZ152" s="717"/>
      <c r="IYA152" s="717"/>
      <c r="IYB152" s="717"/>
      <c r="IYC152" s="717"/>
      <c r="IYD152" s="717"/>
      <c r="IYE152" s="717"/>
      <c r="IYF152" s="717"/>
      <c r="IYG152" s="717"/>
      <c r="IYH152" s="717"/>
      <c r="IYI152" s="717"/>
      <c r="IYJ152" s="717"/>
      <c r="IYK152" s="717"/>
      <c r="IYL152" s="717"/>
      <c r="IYM152" s="717"/>
      <c r="IYN152" s="717"/>
      <c r="IYO152" s="717"/>
      <c r="IYP152" s="717"/>
      <c r="IYQ152" s="717"/>
      <c r="IYR152" s="717"/>
      <c r="IYS152" s="717"/>
      <c r="IYT152" s="717"/>
      <c r="IYU152" s="717"/>
      <c r="IYV152" s="717"/>
      <c r="IYW152" s="717"/>
      <c r="IYX152" s="717"/>
      <c r="IYY152" s="717"/>
      <c r="IYZ152" s="717"/>
      <c r="IZA152" s="717"/>
      <c r="IZB152" s="717"/>
      <c r="IZC152" s="717"/>
      <c r="IZD152" s="717"/>
      <c r="IZE152" s="717"/>
      <c r="IZF152" s="717"/>
      <c r="IZG152" s="717"/>
      <c r="IZH152" s="717"/>
      <c r="IZI152" s="717"/>
      <c r="IZJ152" s="717"/>
      <c r="IZK152" s="717"/>
      <c r="IZL152" s="717"/>
      <c r="IZM152" s="717"/>
      <c r="IZN152" s="717"/>
      <c r="IZO152" s="717"/>
      <c r="IZP152" s="717"/>
      <c r="IZQ152" s="717"/>
      <c r="IZR152" s="717"/>
      <c r="IZS152" s="717"/>
      <c r="IZT152" s="717"/>
      <c r="IZU152" s="717"/>
      <c r="IZV152" s="717"/>
      <c r="IZW152" s="717"/>
      <c r="IZX152" s="717"/>
      <c r="IZY152" s="717"/>
      <c r="IZZ152" s="717"/>
      <c r="JAA152" s="717"/>
      <c r="JAB152" s="717"/>
      <c r="JAC152" s="717"/>
      <c r="JAD152" s="717"/>
      <c r="JAE152" s="717"/>
      <c r="JAF152" s="717"/>
      <c r="JAG152" s="717"/>
      <c r="JAH152" s="717"/>
      <c r="JAI152" s="717"/>
      <c r="JAJ152" s="717"/>
      <c r="JAK152" s="717"/>
      <c r="JAL152" s="717"/>
      <c r="JAM152" s="717"/>
      <c r="JAN152" s="717"/>
      <c r="JAO152" s="717"/>
      <c r="JAP152" s="717"/>
      <c r="JAQ152" s="717"/>
      <c r="JAR152" s="717"/>
      <c r="JAS152" s="717"/>
      <c r="JAT152" s="717"/>
      <c r="JAU152" s="717"/>
      <c r="JAV152" s="717"/>
      <c r="JAW152" s="717"/>
      <c r="JAX152" s="717"/>
      <c r="JAY152" s="717"/>
      <c r="JAZ152" s="717"/>
      <c r="JBA152" s="717"/>
      <c r="JBB152" s="717"/>
      <c r="JBC152" s="717"/>
      <c r="JBD152" s="717"/>
      <c r="JBE152" s="717"/>
      <c r="JBF152" s="717"/>
      <c r="JBG152" s="717"/>
      <c r="JBH152" s="717"/>
      <c r="JBI152" s="717"/>
      <c r="JBJ152" s="717"/>
      <c r="JBK152" s="717"/>
      <c r="JBL152" s="717"/>
      <c r="JBM152" s="717"/>
      <c r="JBN152" s="717"/>
      <c r="JBO152" s="717"/>
      <c r="JBP152" s="717"/>
      <c r="JBQ152" s="717"/>
      <c r="JBR152" s="717"/>
      <c r="JBS152" s="717"/>
      <c r="JBT152" s="717"/>
      <c r="JBU152" s="717"/>
      <c r="JBV152" s="717"/>
      <c r="JBW152" s="717"/>
      <c r="JBX152" s="717"/>
      <c r="JBY152" s="717"/>
      <c r="JBZ152" s="717"/>
      <c r="JCA152" s="717"/>
      <c r="JCB152" s="717"/>
      <c r="JCC152" s="717"/>
      <c r="JCD152" s="717"/>
      <c r="JCE152" s="717"/>
      <c r="JCF152" s="717"/>
      <c r="JCG152" s="717"/>
      <c r="JCH152" s="717"/>
      <c r="JCI152" s="717"/>
      <c r="JCJ152" s="717"/>
      <c r="JCK152" s="717"/>
      <c r="JCL152" s="717"/>
      <c r="JCM152" s="717"/>
      <c r="JCN152" s="717"/>
      <c r="JCO152" s="717"/>
      <c r="JCP152" s="717"/>
      <c r="JCQ152" s="717"/>
      <c r="JCR152" s="717"/>
      <c r="JCS152" s="717"/>
      <c r="JCT152" s="717"/>
      <c r="JCU152" s="717"/>
      <c r="JCV152" s="717"/>
      <c r="JCW152" s="717"/>
      <c r="JCX152" s="717"/>
      <c r="JCY152" s="717"/>
      <c r="JCZ152" s="717"/>
      <c r="JDA152" s="717"/>
      <c r="JDB152" s="717"/>
      <c r="JDC152" s="717"/>
      <c r="JDD152" s="717"/>
      <c r="JDE152" s="717"/>
      <c r="JDF152" s="717"/>
      <c r="JDG152" s="717"/>
      <c r="JDH152" s="717"/>
      <c r="JDI152" s="717"/>
      <c r="JDJ152" s="717"/>
      <c r="JDK152" s="717"/>
      <c r="JDL152" s="717"/>
      <c r="JDM152" s="717"/>
      <c r="JDN152" s="717"/>
      <c r="JDO152" s="717"/>
      <c r="JDP152" s="717"/>
      <c r="JDQ152" s="717"/>
      <c r="JDR152" s="717"/>
      <c r="JDS152" s="717"/>
      <c r="JDT152" s="717"/>
      <c r="JDU152" s="717"/>
      <c r="JDV152" s="717"/>
      <c r="JDW152" s="717"/>
      <c r="JDX152" s="717"/>
      <c r="JDY152" s="717"/>
      <c r="JDZ152" s="717"/>
      <c r="JEA152" s="717"/>
      <c r="JEB152" s="717"/>
      <c r="JEC152" s="717"/>
      <c r="JED152" s="717"/>
      <c r="JEE152" s="717"/>
      <c r="JEF152" s="717"/>
      <c r="JEG152" s="717"/>
      <c r="JEH152" s="717"/>
      <c r="JEI152" s="717"/>
      <c r="JEJ152" s="717"/>
      <c r="JEK152" s="717"/>
      <c r="JEL152" s="717"/>
      <c r="JEM152" s="717"/>
      <c r="JEN152" s="717"/>
      <c r="JEO152" s="717"/>
      <c r="JEP152" s="717"/>
      <c r="JEQ152" s="717"/>
      <c r="JER152" s="717"/>
      <c r="JES152" s="717"/>
      <c r="JET152" s="717"/>
      <c r="JEU152" s="717"/>
      <c r="JEV152" s="717"/>
      <c r="JEW152" s="717"/>
      <c r="JEX152" s="717"/>
      <c r="JEY152" s="717"/>
      <c r="JEZ152" s="717"/>
      <c r="JFA152" s="717"/>
      <c r="JFB152" s="717"/>
      <c r="JFC152" s="717"/>
      <c r="JFD152" s="717"/>
      <c r="JFE152" s="717"/>
      <c r="JFF152" s="717"/>
      <c r="JFG152" s="717"/>
      <c r="JFH152" s="717"/>
      <c r="JFI152" s="717"/>
      <c r="JFJ152" s="717"/>
      <c r="JFK152" s="717"/>
      <c r="JFL152" s="717"/>
      <c r="JFM152" s="717"/>
      <c r="JFN152" s="717"/>
      <c r="JFO152" s="717"/>
      <c r="JFP152" s="717"/>
      <c r="JFQ152" s="717"/>
      <c r="JFR152" s="717"/>
      <c r="JFS152" s="717"/>
      <c r="JFT152" s="717"/>
      <c r="JFU152" s="717"/>
      <c r="JFV152" s="717"/>
      <c r="JFW152" s="717"/>
      <c r="JFX152" s="717"/>
      <c r="JFY152" s="717"/>
      <c r="JFZ152" s="717"/>
      <c r="JGA152" s="717"/>
      <c r="JGB152" s="717"/>
      <c r="JGC152" s="717"/>
      <c r="JGD152" s="717"/>
      <c r="JGE152" s="717"/>
      <c r="JGF152" s="717"/>
      <c r="JGG152" s="717"/>
      <c r="JGH152" s="717"/>
      <c r="JGI152" s="717"/>
      <c r="JGJ152" s="717"/>
      <c r="JGK152" s="717"/>
      <c r="JGL152" s="717"/>
      <c r="JGM152" s="717"/>
      <c r="JGN152" s="717"/>
      <c r="JGO152" s="717"/>
      <c r="JGP152" s="717"/>
      <c r="JGQ152" s="717"/>
      <c r="JGR152" s="717"/>
      <c r="JGS152" s="717"/>
      <c r="JGT152" s="717"/>
      <c r="JGU152" s="717"/>
      <c r="JGV152" s="717"/>
      <c r="JGW152" s="717"/>
      <c r="JGX152" s="717"/>
      <c r="JGY152" s="717"/>
      <c r="JGZ152" s="717"/>
      <c r="JHA152" s="717"/>
      <c r="JHB152" s="717"/>
      <c r="JHC152" s="717"/>
      <c r="JHD152" s="717"/>
      <c r="JHE152" s="717"/>
      <c r="JHF152" s="717"/>
      <c r="JHG152" s="717"/>
      <c r="JHH152" s="717"/>
      <c r="JHI152" s="717"/>
      <c r="JHJ152" s="717"/>
      <c r="JHK152" s="717"/>
      <c r="JHL152" s="717"/>
      <c r="JHM152" s="717"/>
      <c r="JHN152" s="717"/>
      <c r="JHO152" s="717"/>
      <c r="JHP152" s="717"/>
      <c r="JHQ152" s="717"/>
      <c r="JHR152" s="717"/>
      <c r="JHS152" s="717"/>
      <c r="JHT152" s="717"/>
      <c r="JHU152" s="717"/>
      <c r="JHV152" s="717"/>
      <c r="JHW152" s="717"/>
      <c r="JHX152" s="717"/>
      <c r="JHY152" s="717"/>
      <c r="JHZ152" s="717"/>
      <c r="JIA152" s="717"/>
      <c r="JIB152" s="717"/>
      <c r="JIC152" s="717"/>
      <c r="JID152" s="717"/>
      <c r="JIE152" s="717"/>
      <c r="JIF152" s="717"/>
      <c r="JIG152" s="717"/>
      <c r="JIH152" s="717"/>
      <c r="JII152" s="717"/>
      <c r="JIJ152" s="717"/>
      <c r="JIK152" s="717"/>
      <c r="JIL152" s="717"/>
      <c r="JIM152" s="717"/>
      <c r="JIN152" s="717"/>
      <c r="JIO152" s="717"/>
      <c r="JIP152" s="717"/>
      <c r="JIQ152" s="717"/>
      <c r="JIR152" s="717"/>
      <c r="JIS152" s="717"/>
      <c r="JIT152" s="717"/>
      <c r="JIU152" s="717"/>
      <c r="JIV152" s="717"/>
      <c r="JIW152" s="717"/>
      <c r="JIX152" s="717"/>
      <c r="JIY152" s="717"/>
      <c r="JIZ152" s="717"/>
      <c r="JJA152" s="717"/>
      <c r="JJB152" s="717"/>
      <c r="JJC152" s="717"/>
      <c r="JJD152" s="717"/>
      <c r="JJE152" s="717"/>
      <c r="JJF152" s="717"/>
      <c r="JJG152" s="717"/>
      <c r="JJH152" s="717"/>
      <c r="JJI152" s="717"/>
      <c r="JJJ152" s="717"/>
      <c r="JJK152" s="717"/>
      <c r="JJL152" s="717"/>
      <c r="JJM152" s="717"/>
      <c r="JJN152" s="717"/>
      <c r="JJO152" s="717"/>
      <c r="JJP152" s="717"/>
      <c r="JJQ152" s="717"/>
      <c r="JJR152" s="717"/>
      <c r="JJS152" s="717"/>
      <c r="JJT152" s="717"/>
      <c r="JJU152" s="717"/>
      <c r="JJV152" s="717"/>
      <c r="JJW152" s="717"/>
      <c r="JJX152" s="717"/>
      <c r="JJY152" s="717"/>
      <c r="JJZ152" s="717"/>
      <c r="JKA152" s="717"/>
      <c r="JKB152" s="717"/>
      <c r="JKC152" s="717"/>
      <c r="JKD152" s="717"/>
      <c r="JKE152" s="717"/>
      <c r="JKF152" s="717"/>
      <c r="JKG152" s="717"/>
      <c r="JKH152" s="717"/>
      <c r="JKI152" s="717"/>
      <c r="JKJ152" s="717"/>
      <c r="JKK152" s="717"/>
      <c r="JKL152" s="717"/>
      <c r="JKM152" s="717"/>
      <c r="JKN152" s="717"/>
      <c r="JKO152" s="717"/>
      <c r="JKP152" s="717"/>
      <c r="JKQ152" s="717"/>
      <c r="JKR152" s="717"/>
      <c r="JKS152" s="717"/>
      <c r="JKT152" s="717"/>
      <c r="JKU152" s="717"/>
      <c r="JKV152" s="717"/>
      <c r="JKW152" s="717"/>
      <c r="JKX152" s="717"/>
      <c r="JKY152" s="717"/>
      <c r="JKZ152" s="717"/>
      <c r="JLA152" s="717"/>
      <c r="JLB152" s="717"/>
      <c r="JLC152" s="717"/>
      <c r="JLD152" s="717"/>
      <c r="JLE152" s="717"/>
      <c r="JLF152" s="717"/>
      <c r="JLG152" s="717"/>
      <c r="JLH152" s="717"/>
      <c r="JLI152" s="717"/>
      <c r="JLJ152" s="717"/>
      <c r="JLK152" s="717"/>
      <c r="JLL152" s="717"/>
      <c r="JLM152" s="717"/>
      <c r="JLN152" s="717"/>
      <c r="JLO152" s="717"/>
      <c r="JLP152" s="717"/>
      <c r="JLQ152" s="717"/>
      <c r="JLR152" s="717"/>
      <c r="JLS152" s="717"/>
      <c r="JLT152" s="717"/>
      <c r="JLU152" s="717"/>
      <c r="JLV152" s="717"/>
      <c r="JLW152" s="717"/>
      <c r="JLX152" s="717"/>
      <c r="JLY152" s="717"/>
      <c r="JLZ152" s="717"/>
      <c r="JMA152" s="717"/>
      <c r="JMB152" s="717"/>
      <c r="JMC152" s="717"/>
      <c r="JMD152" s="717"/>
      <c r="JME152" s="717"/>
      <c r="JMF152" s="717"/>
      <c r="JMG152" s="717"/>
      <c r="JMH152" s="717"/>
      <c r="JMI152" s="717"/>
      <c r="JMJ152" s="717"/>
      <c r="JMK152" s="717"/>
      <c r="JML152" s="717"/>
      <c r="JMM152" s="717"/>
      <c r="JMN152" s="717"/>
      <c r="JMO152" s="717"/>
      <c r="JMP152" s="717"/>
      <c r="JMQ152" s="717"/>
      <c r="JMR152" s="717"/>
      <c r="JMS152" s="717"/>
      <c r="JMT152" s="717"/>
      <c r="JMU152" s="717"/>
      <c r="JMV152" s="717"/>
      <c r="JMW152" s="717"/>
      <c r="JMX152" s="717"/>
      <c r="JMY152" s="717"/>
      <c r="JMZ152" s="717"/>
      <c r="JNA152" s="717"/>
      <c r="JNB152" s="717"/>
      <c r="JNC152" s="717"/>
      <c r="JND152" s="717"/>
      <c r="JNE152" s="717"/>
      <c r="JNF152" s="717"/>
      <c r="JNG152" s="717"/>
      <c r="JNH152" s="717"/>
      <c r="JNI152" s="717"/>
      <c r="JNJ152" s="717"/>
      <c r="JNK152" s="717"/>
      <c r="JNL152" s="717"/>
      <c r="JNM152" s="717"/>
      <c r="JNN152" s="717"/>
      <c r="JNO152" s="717"/>
      <c r="JNP152" s="717"/>
      <c r="JNQ152" s="717"/>
      <c r="JNR152" s="717"/>
      <c r="JNS152" s="717"/>
      <c r="JNT152" s="717"/>
      <c r="JNU152" s="717"/>
      <c r="JNV152" s="717"/>
      <c r="JNW152" s="717"/>
      <c r="JNX152" s="717"/>
      <c r="JNY152" s="717"/>
      <c r="JNZ152" s="717"/>
      <c r="JOA152" s="717"/>
      <c r="JOB152" s="717"/>
      <c r="JOC152" s="717"/>
      <c r="JOD152" s="717"/>
      <c r="JOE152" s="717"/>
      <c r="JOF152" s="717"/>
      <c r="JOG152" s="717"/>
      <c r="JOH152" s="717"/>
      <c r="JOI152" s="717"/>
      <c r="JOJ152" s="717"/>
      <c r="JOK152" s="717"/>
      <c r="JOL152" s="717"/>
      <c r="JOM152" s="717"/>
      <c r="JON152" s="717"/>
      <c r="JOO152" s="717"/>
      <c r="JOP152" s="717"/>
      <c r="JOQ152" s="717"/>
      <c r="JOR152" s="717"/>
      <c r="JOS152" s="717"/>
      <c r="JOT152" s="717"/>
      <c r="JOU152" s="717"/>
      <c r="JOV152" s="717"/>
      <c r="JOW152" s="717"/>
      <c r="JOX152" s="717"/>
      <c r="JOY152" s="717"/>
      <c r="JOZ152" s="717"/>
      <c r="JPA152" s="717"/>
      <c r="JPB152" s="717"/>
      <c r="JPC152" s="717"/>
      <c r="JPD152" s="717"/>
      <c r="JPE152" s="717"/>
      <c r="JPF152" s="717"/>
      <c r="JPG152" s="717"/>
      <c r="JPH152" s="717"/>
      <c r="JPI152" s="717"/>
      <c r="JPJ152" s="717"/>
      <c r="JPK152" s="717"/>
      <c r="JPL152" s="717"/>
      <c r="JPM152" s="717"/>
      <c r="JPN152" s="717"/>
      <c r="JPO152" s="717"/>
      <c r="JPP152" s="717"/>
      <c r="JPQ152" s="717"/>
      <c r="JPR152" s="717"/>
      <c r="JPS152" s="717"/>
      <c r="JPT152" s="717"/>
      <c r="JPU152" s="717"/>
      <c r="JPV152" s="717"/>
      <c r="JPW152" s="717"/>
      <c r="JPX152" s="717"/>
      <c r="JPY152" s="717"/>
      <c r="JPZ152" s="717"/>
      <c r="JQA152" s="717"/>
      <c r="JQB152" s="717"/>
      <c r="JQC152" s="717"/>
      <c r="JQD152" s="717"/>
      <c r="JQE152" s="717"/>
      <c r="JQF152" s="717"/>
      <c r="JQG152" s="717"/>
      <c r="JQH152" s="717"/>
      <c r="JQI152" s="717"/>
      <c r="JQJ152" s="717"/>
      <c r="JQK152" s="717"/>
      <c r="JQL152" s="717"/>
      <c r="JQM152" s="717"/>
      <c r="JQN152" s="717"/>
      <c r="JQO152" s="717"/>
      <c r="JQP152" s="717"/>
      <c r="JQQ152" s="717"/>
      <c r="JQR152" s="717"/>
      <c r="JQS152" s="717"/>
      <c r="JQT152" s="717"/>
      <c r="JQU152" s="717"/>
      <c r="JQV152" s="717"/>
      <c r="JQW152" s="717"/>
      <c r="JQX152" s="717"/>
      <c r="JQY152" s="717"/>
      <c r="JQZ152" s="717"/>
      <c r="JRA152" s="717"/>
      <c r="JRB152" s="717"/>
      <c r="JRC152" s="717"/>
      <c r="JRD152" s="717"/>
      <c r="JRE152" s="717"/>
      <c r="JRF152" s="717"/>
      <c r="JRG152" s="717"/>
      <c r="JRH152" s="717"/>
      <c r="JRI152" s="717"/>
      <c r="JRJ152" s="717"/>
      <c r="JRK152" s="717"/>
      <c r="JRL152" s="717"/>
      <c r="JRM152" s="717"/>
      <c r="JRN152" s="717"/>
      <c r="JRO152" s="717"/>
      <c r="JRP152" s="717"/>
      <c r="JRQ152" s="717"/>
      <c r="JRR152" s="717"/>
      <c r="JRS152" s="717"/>
      <c r="JRT152" s="717"/>
      <c r="JRU152" s="717"/>
      <c r="JRV152" s="717"/>
      <c r="JRW152" s="717"/>
      <c r="JRX152" s="717"/>
      <c r="JRY152" s="717"/>
      <c r="JRZ152" s="717"/>
      <c r="JSA152" s="717"/>
      <c r="JSB152" s="717"/>
      <c r="JSC152" s="717"/>
      <c r="JSD152" s="717"/>
      <c r="JSE152" s="717"/>
      <c r="JSF152" s="717"/>
      <c r="JSG152" s="717"/>
      <c r="JSH152" s="717"/>
      <c r="JSI152" s="717"/>
      <c r="JSJ152" s="717"/>
      <c r="JSK152" s="717"/>
      <c r="JSL152" s="717"/>
      <c r="JSM152" s="717"/>
      <c r="JSN152" s="717"/>
      <c r="JSO152" s="717"/>
      <c r="JSP152" s="717"/>
      <c r="JSQ152" s="717"/>
      <c r="JSR152" s="717"/>
      <c r="JSS152" s="717"/>
      <c r="JST152" s="717"/>
      <c r="JSU152" s="717"/>
      <c r="JSV152" s="717"/>
      <c r="JSW152" s="717"/>
      <c r="JSX152" s="717"/>
      <c r="JSY152" s="717"/>
      <c r="JSZ152" s="717"/>
      <c r="JTA152" s="717"/>
      <c r="JTB152" s="717"/>
      <c r="JTC152" s="717"/>
      <c r="JTD152" s="717"/>
      <c r="JTE152" s="717"/>
      <c r="JTF152" s="717"/>
      <c r="JTG152" s="717"/>
      <c r="JTH152" s="717"/>
      <c r="JTI152" s="717"/>
      <c r="JTJ152" s="717"/>
      <c r="JTK152" s="717"/>
      <c r="JTL152" s="717"/>
      <c r="JTM152" s="717"/>
      <c r="JTN152" s="717"/>
      <c r="JTO152" s="717"/>
      <c r="JTP152" s="717"/>
      <c r="JTQ152" s="717"/>
      <c r="JTR152" s="717"/>
      <c r="JTS152" s="717"/>
      <c r="JTT152" s="717"/>
      <c r="JTU152" s="717"/>
      <c r="JTV152" s="717"/>
      <c r="JTW152" s="717"/>
      <c r="JTX152" s="717"/>
      <c r="JTY152" s="717"/>
      <c r="JTZ152" s="717"/>
      <c r="JUA152" s="717"/>
      <c r="JUB152" s="717"/>
      <c r="JUC152" s="717"/>
      <c r="JUD152" s="717"/>
      <c r="JUE152" s="717"/>
      <c r="JUF152" s="717"/>
      <c r="JUG152" s="717"/>
      <c r="JUH152" s="717"/>
      <c r="JUI152" s="717"/>
      <c r="JUJ152" s="717"/>
      <c r="JUK152" s="717"/>
      <c r="JUL152" s="717"/>
      <c r="JUM152" s="717"/>
      <c r="JUN152" s="717"/>
      <c r="JUO152" s="717"/>
      <c r="JUP152" s="717"/>
      <c r="JUQ152" s="717"/>
      <c r="JUR152" s="717"/>
      <c r="JUS152" s="717"/>
      <c r="JUT152" s="717"/>
      <c r="JUU152" s="717"/>
      <c r="JUV152" s="717"/>
      <c r="JUW152" s="717"/>
      <c r="JUX152" s="717"/>
      <c r="JUY152" s="717"/>
      <c r="JUZ152" s="717"/>
      <c r="JVA152" s="717"/>
      <c r="JVB152" s="717"/>
      <c r="JVC152" s="717"/>
      <c r="JVD152" s="717"/>
      <c r="JVE152" s="717"/>
      <c r="JVF152" s="717"/>
      <c r="JVG152" s="717"/>
      <c r="JVH152" s="717"/>
      <c r="JVI152" s="717"/>
      <c r="JVJ152" s="717"/>
      <c r="JVK152" s="717"/>
      <c r="JVL152" s="717"/>
      <c r="JVM152" s="717"/>
      <c r="JVN152" s="717"/>
      <c r="JVO152" s="717"/>
      <c r="JVP152" s="717"/>
      <c r="JVQ152" s="717"/>
      <c r="JVR152" s="717"/>
      <c r="JVS152" s="717"/>
      <c r="JVT152" s="717"/>
      <c r="JVU152" s="717"/>
      <c r="JVV152" s="717"/>
      <c r="JVW152" s="717"/>
      <c r="JVX152" s="717"/>
      <c r="JVY152" s="717"/>
      <c r="JVZ152" s="717"/>
      <c r="JWA152" s="717"/>
      <c r="JWB152" s="717"/>
      <c r="JWC152" s="717"/>
      <c r="JWD152" s="717"/>
      <c r="JWE152" s="717"/>
      <c r="JWF152" s="717"/>
      <c r="JWG152" s="717"/>
      <c r="JWH152" s="717"/>
      <c r="JWI152" s="717"/>
      <c r="JWJ152" s="717"/>
      <c r="JWK152" s="717"/>
      <c r="JWL152" s="717"/>
      <c r="JWM152" s="717"/>
      <c r="JWN152" s="717"/>
      <c r="JWO152" s="717"/>
      <c r="JWP152" s="717"/>
      <c r="JWQ152" s="717"/>
      <c r="JWR152" s="717"/>
      <c r="JWS152" s="717"/>
      <c r="JWT152" s="717"/>
      <c r="JWU152" s="717"/>
      <c r="JWV152" s="717"/>
      <c r="JWW152" s="717"/>
      <c r="JWX152" s="717"/>
      <c r="JWY152" s="717"/>
      <c r="JWZ152" s="717"/>
      <c r="JXA152" s="717"/>
      <c r="JXB152" s="717"/>
      <c r="JXC152" s="717"/>
      <c r="JXD152" s="717"/>
      <c r="JXE152" s="717"/>
      <c r="JXF152" s="717"/>
      <c r="JXG152" s="717"/>
      <c r="JXH152" s="717"/>
      <c r="JXI152" s="717"/>
      <c r="JXJ152" s="717"/>
      <c r="JXK152" s="717"/>
      <c r="JXL152" s="717"/>
      <c r="JXM152" s="717"/>
      <c r="JXN152" s="717"/>
      <c r="JXO152" s="717"/>
      <c r="JXP152" s="717"/>
      <c r="JXQ152" s="717"/>
      <c r="JXR152" s="717"/>
      <c r="JXS152" s="717"/>
      <c r="JXT152" s="717"/>
      <c r="JXU152" s="717"/>
      <c r="JXV152" s="717"/>
      <c r="JXW152" s="717"/>
      <c r="JXX152" s="717"/>
      <c r="JXY152" s="717"/>
      <c r="JXZ152" s="717"/>
      <c r="JYA152" s="717"/>
      <c r="JYB152" s="717"/>
      <c r="JYC152" s="717"/>
      <c r="JYD152" s="717"/>
      <c r="JYE152" s="717"/>
      <c r="JYF152" s="717"/>
      <c r="JYG152" s="717"/>
      <c r="JYH152" s="717"/>
      <c r="JYI152" s="717"/>
      <c r="JYJ152" s="717"/>
      <c r="JYK152" s="717"/>
      <c r="JYL152" s="717"/>
      <c r="JYM152" s="717"/>
      <c r="JYN152" s="717"/>
      <c r="JYO152" s="717"/>
      <c r="JYP152" s="717"/>
      <c r="JYQ152" s="717"/>
      <c r="JYR152" s="717"/>
      <c r="JYS152" s="717"/>
      <c r="JYT152" s="717"/>
      <c r="JYU152" s="717"/>
      <c r="JYV152" s="717"/>
      <c r="JYW152" s="717"/>
      <c r="JYX152" s="717"/>
      <c r="JYY152" s="717"/>
      <c r="JYZ152" s="717"/>
      <c r="JZA152" s="717"/>
      <c r="JZB152" s="717"/>
      <c r="JZC152" s="717"/>
      <c r="JZD152" s="717"/>
      <c r="JZE152" s="717"/>
      <c r="JZF152" s="717"/>
      <c r="JZG152" s="717"/>
      <c r="JZH152" s="717"/>
      <c r="JZI152" s="717"/>
      <c r="JZJ152" s="717"/>
      <c r="JZK152" s="717"/>
      <c r="JZL152" s="717"/>
      <c r="JZM152" s="717"/>
      <c r="JZN152" s="717"/>
      <c r="JZO152" s="717"/>
      <c r="JZP152" s="717"/>
      <c r="JZQ152" s="717"/>
      <c r="JZR152" s="717"/>
      <c r="JZS152" s="717"/>
      <c r="JZT152" s="717"/>
      <c r="JZU152" s="717"/>
      <c r="JZV152" s="717"/>
      <c r="JZW152" s="717"/>
      <c r="JZX152" s="717"/>
      <c r="JZY152" s="717"/>
      <c r="JZZ152" s="717"/>
      <c r="KAA152" s="717"/>
      <c r="KAB152" s="717"/>
      <c r="KAC152" s="717"/>
      <c r="KAD152" s="717"/>
      <c r="KAE152" s="717"/>
      <c r="KAF152" s="717"/>
      <c r="KAG152" s="717"/>
      <c r="KAH152" s="717"/>
      <c r="KAI152" s="717"/>
      <c r="KAJ152" s="717"/>
      <c r="KAK152" s="717"/>
      <c r="KAL152" s="717"/>
      <c r="KAM152" s="717"/>
      <c r="KAN152" s="717"/>
      <c r="KAO152" s="717"/>
      <c r="KAP152" s="717"/>
      <c r="KAQ152" s="717"/>
      <c r="KAR152" s="717"/>
      <c r="KAS152" s="717"/>
      <c r="KAT152" s="717"/>
      <c r="KAU152" s="717"/>
      <c r="KAV152" s="717"/>
      <c r="KAW152" s="717"/>
      <c r="KAX152" s="717"/>
      <c r="KAY152" s="717"/>
      <c r="KAZ152" s="717"/>
      <c r="KBA152" s="717"/>
      <c r="KBB152" s="717"/>
      <c r="KBC152" s="717"/>
      <c r="KBD152" s="717"/>
      <c r="KBE152" s="717"/>
      <c r="KBF152" s="717"/>
      <c r="KBG152" s="717"/>
      <c r="KBH152" s="717"/>
      <c r="KBI152" s="717"/>
      <c r="KBJ152" s="717"/>
      <c r="KBK152" s="717"/>
      <c r="KBL152" s="717"/>
      <c r="KBM152" s="717"/>
      <c r="KBN152" s="717"/>
      <c r="KBO152" s="717"/>
      <c r="KBP152" s="717"/>
      <c r="KBQ152" s="717"/>
      <c r="KBR152" s="717"/>
      <c r="KBS152" s="717"/>
      <c r="KBT152" s="717"/>
      <c r="KBU152" s="717"/>
      <c r="KBV152" s="717"/>
      <c r="KBW152" s="717"/>
      <c r="KBX152" s="717"/>
      <c r="KBY152" s="717"/>
      <c r="KBZ152" s="717"/>
      <c r="KCA152" s="717"/>
      <c r="KCB152" s="717"/>
      <c r="KCC152" s="717"/>
      <c r="KCD152" s="717"/>
      <c r="KCE152" s="717"/>
      <c r="KCF152" s="717"/>
      <c r="KCG152" s="717"/>
      <c r="KCH152" s="717"/>
      <c r="KCI152" s="717"/>
      <c r="KCJ152" s="717"/>
      <c r="KCK152" s="717"/>
      <c r="KCL152" s="717"/>
      <c r="KCM152" s="717"/>
      <c r="KCN152" s="717"/>
      <c r="KCO152" s="717"/>
      <c r="KCP152" s="717"/>
      <c r="KCQ152" s="717"/>
      <c r="KCR152" s="717"/>
      <c r="KCS152" s="717"/>
      <c r="KCT152" s="717"/>
      <c r="KCU152" s="717"/>
      <c r="KCV152" s="717"/>
      <c r="KCW152" s="717"/>
      <c r="KCX152" s="717"/>
      <c r="KCY152" s="717"/>
      <c r="KCZ152" s="717"/>
      <c r="KDA152" s="717"/>
      <c r="KDB152" s="717"/>
      <c r="KDC152" s="717"/>
      <c r="KDD152" s="717"/>
      <c r="KDE152" s="717"/>
      <c r="KDF152" s="717"/>
      <c r="KDG152" s="717"/>
      <c r="KDH152" s="717"/>
      <c r="KDI152" s="717"/>
      <c r="KDJ152" s="717"/>
      <c r="KDK152" s="717"/>
      <c r="KDL152" s="717"/>
      <c r="KDM152" s="717"/>
      <c r="KDN152" s="717"/>
      <c r="KDO152" s="717"/>
      <c r="KDP152" s="717"/>
      <c r="KDQ152" s="717"/>
      <c r="KDR152" s="717"/>
      <c r="KDS152" s="717"/>
      <c r="KDT152" s="717"/>
      <c r="KDU152" s="717"/>
      <c r="KDV152" s="717"/>
      <c r="KDW152" s="717"/>
      <c r="KDX152" s="717"/>
      <c r="KDY152" s="717"/>
      <c r="KDZ152" s="717"/>
      <c r="KEA152" s="717"/>
      <c r="KEB152" s="717"/>
      <c r="KEC152" s="717"/>
      <c r="KED152" s="717"/>
      <c r="KEE152" s="717"/>
      <c r="KEF152" s="717"/>
      <c r="KEG152" s="717"/>
      <c r="KEH152" s="717"/>
      <c r="KEI152" s="717"/>
      <c r="KEJ152" s="717"/>
      <c r="KEK152" s="717"/>
      <c r="KEL152" s="717"/>
      <c r="KEM152" s="717"/>
      <c r="KEN152" s="717"/>
      <c r="KEO152" s="717"/>
      <c r="KEP152" s="717"/>
      <c r="KEQ152" s="717"/>
      <c r="KER152" s="717"/>
      <c r="KES152" s="717"/>
      <c r="KET152" s="717"/>
      <c r="KEU152" s="717"/>
      <c r="KEV152" s="717"/>
      <c r="KEW152" s="717"/>
      <c r="KEX152" s="717"/>
      <c r="KEY152" s="717"/>
      <c r="KEZ152" s="717"/>
      <c r="KFA152" s="717"/>
      <c r="KFB152" s="717"/>
      <c r="KFC152" s="717"/>
      <c r="KFD152" s="717"/>
      <c r="KFE152" s="717"/>
      <c r="KFF152" s="717"/>
      <c r="KFG152" s="717"/>
      <c r="KFH152" s="717"/>
      <c r="KFI152" s="717"/>
      <c r="KFJ152" s="717"/>
      <c r="KFK152" s="717"/>
      <c r="KFL152" s="717"/>
      <c r="KFM152" s="717"/>
      <c r="KFN152" s="717"/>
      <c r="KFO152" s="717"/>
      <c r="KFP152" s="717"/>
      <c r="KFQ152" s="717"/>
      <c r="KFR152" s="717"/>
      <c r="KFS152" s="717"/>
      <c r="KFT152" s="717"/>
      <c r="KFU152" s="717"/>
      <c r="KFV152" s="717"/>
      <c r="KFW152" s="717"/>
      <c r="KFX152" s="717"/>
      <c r="KFY152" s="717"/>
      <c r="KFZ152" s="717"/>
      <c r="KGA152" s="717"/>
      <c r="KGB152" s="717"/>
      <c r="KGC152" s="717"/>
      <c r="KGD152" s="717"/>
      <c r="KGE152" s="717"/>
      <c r="KGF152" s="717"/>
      <c r="KGG152" s="717"/>
      <c r="KGH152" s="717"/>
      <c r="KGI152" s="717"/>
      <c r="KGJ152" s="717"/>
      <c r="KGK152" s="717"/>
      <c r="KGL152" s="717"/>
      <c r="KGM152" s="717"/>
      <c r="KGN152" s="717"/>
      <c r="KGO152" s="717"/>
      <c r="KGP152" s="717"/>
      <c r="KGQ152" s="717"/>
      <c r="KGR152" s="717"/>
      <c r="KGS152" s="717"/>
      <c r="KGT152" s="717"/>
      <c r="KGU152" s="717"/>
      <c r="KGV152" s="717"/>
      <c r="KGW152" s="717"/>
      <c r="KGX152" s="717"/>
      <c r="KGY152" s="717"/>
      <c r="KGZ152" s="717"/>
      <c r="KHA152" s="717"/>
      <c r="KHB152" s="717"/>
      <c r="KHC152" s="717"/>
      <c r="KHD152" s="717"/>
      <c r="KHE152" s="717"/>
      <c r="KHF152" s="717"/>
      <c r="KHG152" s="717"/>
      <c r="KHH152" s="717"/>
      <c r="KHI152" s="717"/>
      <c r="KHJ152" s="717"/>
      <c r="KHK152" s="717"/>
      <c r="KHL152" s="717"/>
      <c r="KHM152" s="717"/>
      <c r="KHN152" s="717"/>
      <c r="KHO152" s="717"/>
      <c r="KHP152" s="717"/>
      <c r="KHQ152" s="717"/>
      <c r="KHR152" s="717"/>
      <c r="KHS152" s="717"/>
      <c r="KHT152" s="717"/>
      <c r="KHU152" s="717"/>
      <c r="KHV152" s="717"/>
      <c r="KHW152" s="717"/>
      <c r="KHX152" s="717"/>
      <c r="KHY152" s="717"/>
      <c r="KHZ152" s="717"/>
      <c r="KIA152" s="717"/>
      <c r="KIB152" s="717"/>
      <c r="KIC152" s="717"/>
      <c r="KID152" s="717"/>
      <c r="KIE152" s="717"/>
      <c r="KIF152" s="717"/>
      <c r="KIG152" s="717"/>
      <c r="KIH152" s="717"/>
      <c r="KII152" s="717"/>
      <c r="KIJ152" s="717"/>
      <c r="KIK152" s="717"/>
      <c r="KIL152" s="717"/>
      <c r="KIM152" s="717"/>
      <c r="KIN152" s="717"/>
      <c r="KIO152" s="717"/>
      <c r="KIP152" s="717"/>
      <c r="KIQ152" s="717"/>
      <c r="KIR152" s="717"/>
      <c r="KIS152" s="717"/>
      <c r="KIT152" s="717"/>
      <c r="KIU152" s="717"/>
      <c r="KIV152" s="717"/>
      <c r="KIW152" s="717"/>
      <c r="KIX152" s="717"/>
      <c r="KIY152" s="717"/>
      <c r="KIZ152" s="717"/>
      <c r="KJA152" s="717"/>
      <c r="KJB152" s="717"/>
      <c r="KJC152" s="717"/>
      <c r="KJD152" s="717"/>
      <c r="KJE152" s="717"/>
      <c r="KJF152" s="717"/>
      <c r="KJG152" s="717"/>
      <c r="KJH152" s="717"/>
      <c r="KJI152" s="717"/>
      <c r="KJJ152" s="717"/>
      <c r="KJK152" s="717"/>
      <c r="KJL152" s="717"/>
      <c r="KJM152" s="717"/>
      <c r="KJN152" s="717"/>
      <c r="KJO152" s="717"/>
      <c r="KJP152" s="717"/>
      <c r="KJQ152" s="717"/>
      <c r="KJR152" s="717"/>
      <c r="KJS152" s="717"/>
      <c r="KJT152" s="717"/>
      <c r="KJU152" s="717"/>
      <c r="KJV152" s="717"/>
      <c r="KJW152" s="717"/>
      <c r="KJX152" s="717"/>
      <c r="KJY152" s="717"/>
      <c r="KJZ152" s="717"/>
      <c r="KKA152" s="717"/>
      <c r="KKB152" s="717"/>
      <c r="KKC152" s="717"/>
      <c r="KKD152" s="717"/>
      <c r="KKE152" s="717"/>
      <c r="KKF152" s="717"/>
      <c r="KKG152" s="717"/>
      <c r="KKH152" s="717"/>
      <c r="KKI152" s="717"/>
      <c r="KKJ152" s="717"/>
      <c r="KKK152" s="717"/>
      <c r="KKL152" s="717"/>
      <c r="KKM152" s="717"/>
      <c r="KKN152" s="717"/>
      <c r="KKO152" s="717"/>
      <c r="KKP152" s="717"/>
      <c r="KKQ152" s="717"/>
      <c r="KKR152" s="717"/>
      <c r="KKS152" s="717"/>
      <c r="KKT152" s="717"/>
      <c r="KKU152" s="717"/>
      <c r="KKV152" s="717"/>
      <c r="KKW152" s="717"/>
      <c r="KKX152" s="717"/>
      <c r="KKY152" s="717"/>
      <c r="KKZ152" s="717"/>
      <c r="KLA152" s="717"/>
      <c r="KLB152" s="717"/>
      <c r="KLC152" s="717"/>
      <c r="KLD152" s="717"/>
      <c r="KLE152" s="717"/>
      <c r="KLF152" s="717"/>
      <c r="KLG152" s="717"/>
      <c r="KLH152" s="717"/>
      <c r="KLI152" s="717"/>
      <c r="KLJ152" s="717"/>
      <c r="KLK152" s="717"/>
      <c r="KLL152" s="717"/>
      <c r="KLM152" s="717"/>
      <c r="KLN152" s="717"/>
      <c r="KLO152" s="717"/>
      <c r="KLP152" s="717"/>
      <c r="KLQ152" s="717"/>
      <c r="KLR152" s="717"/>
      <c r="KLS152" s="717"/>
      <c r="KLT152" s="717"/>
      <c r="KLU152" s="717"/>
      <c r="KLV152" s="717"/>
      <c r="KLW152" s="717"/>
      <c r="KLX152" s="717"/>
      <c r="KLY152" s="717"/>
      <c r="KLZ152" s="717"/>
      <c r="KMA152" s="717"/>
      <c r="KMB152" s="717"/>
      <c r="KMC152" s="717"/>
      <c r="KMD152" s="717"/>
      <c r="KME152" s="717"/>
      <c r="KMF152" s="717"/>
      <c r="KMG152" s="717"/>
      <c r="KMH152" s="717"/>
      <c r="KMI152" s="717"/>
      <c r="KMJ152" s="717"/>
      <c r="KMK152" s="717"/>
      <c r="KML152" s="717"/>
      <c r="KMM152" s="717"/>
      <c r="KMN152" s="717"/>
      <c r="KMO152" s="717"/>
      <c r="KMP152" s="717"/>
      <c r="KMQ152" s="717"/>
      <c r="KMR152" s="717"/>
      <c r="KMS152" s="717"/>
      <c r="KMT152" s="717"/>
      <c r="KMU152" s="717"/>
      <c r="KMV152" s="717"/>
      <c r="KMW152" s="717"/>
      <c r="KMX152" s="717"/>
      <c r="KMY152" s="717"/>
      <c r="KMZ152" s="717"/>
      <c r="KNA152" s="717"/>
      <c r="KNB152" s="717"/>
      <c r="KNC152" s="717"/>
      <c r="KND152" s="717"/>
      <c r="KNE152" s="717"/>
      <c r="KNF152" s="717"/>
      <c r="KNG152" s="717"/>
      <c r="KNH152" s="717"/>
      <c r="KNI152" s="717"/>
      <c r="KNJ152" s="717"/>
      <c r="KNK152" s="717"/>
      <c r="KNL152" s="717"/>
      <c r="KNM152" s="717"/>
      <c r="KNN152" s="717"/>
      <c r="KNO152" s="717"/>
      <c r="KNP152" s="717"/>
      <c r="KNQ152" s="717"/>
      <c r="KNR152" s="717"/>
      <c r="KNS152" s="717"/>
      <c r="KNT152" s="717"/>
      <c r="KNU152" s="717"/>
      <c r="KNV152" s="717"/>
      <c r="KNW152" s="717"/>
      <c r="KNX152" s="717"/>
      <c r="KNY152" s="717"/>
      <c r="KNZ152" s="717"/>
      <c r="KOA152" s="717"/>
      <c r="KOB152" s="717"/>
      <c r="KOC152" s="717"/>
      <c r="KOD152" s="717"/>
      <c r="KOE152" s="717"/>
      <c r="KOF152" s="717"/>
      <c r="KOG152" s="717"/>
      <c r="KOH152" s="717"/>
      <c r="KOI152" s="717"/>
      <c r="KOJ152" s="717"/>
      <c r="KOK152" s="717"/>
      <c r="KOL152" s="717"/>
      <c r="KOM152" s="717"/>
      <c r="KON152" s="717"/>
      <c r="KOO152" s="717"/>
      <c r="KOP152" s="717"/>
      <c r="KOQ152" s="717"/>
      <c r="KOR152" s="717"/>
      <c r="KOS152" s="717"/>
      <c r="KOT152" s="717"/>
      <c r="KOU152" s="717"/>
      <c r="KOV152" s="717"/>
      <c r="KOW152" s="717"/>
      <c r="KOX152" s="717"/>
      <c r="KOY152" s="717"/>
      <c r="KOZ152" s="717"/>
      <c r="KPA152" s="717"/>
      <c r="KPB152" s="717"/>
      <c r="KPC152" s="717"/>
      <c r="KPD152" s="717"/>
      <c r="KPE152" s="717"/>
      <c r="KPF152" s="717"/>
      <c r="KPG152" s="717"/>
      <c r="KPH152" s="717"/>
      <c r="KPI152" s="717"/>
      <c r="KPJ152" s="717"/>
      <c r="KPK152" s="717"/>
      <c r="KPL152" s="717"/>
      <c r="KPM152" s="717"/>
      <c r="KPN152" s="717"/>
      <c r="KPO152" s="717"/>
      <c r="KPP152" s="717"/>
      <c r="KPQ152" s="717"/>
      <c r="KPR152" s="717"/>
      <c r="KPS152" s="717"/>
      <c r="KPT152" s="717"/>
      <c r="KPU152" s="717"/>
      <c r="KPV152" s="717"/>
      <c r="KPW152" s="717"/>
      <c r="KPX152" s="717"/>
      <c r="KPY152" s="717"/>
      <c r="KPZ152" s="717"/>
      <c r="KQA152" s="717"/>
      <c r="KQB152" s="717"/>
      <c r="KQC152" s="717"/>
      <c r="KQD152" s="717"/>
      <c r="KQE152" s="717"/>
      <c r="KQF152" s="717"/>
      <c r="KQG152" s="717"/>
      <c r="KQH152" s="717"/>
      <c r="KQI152" s="717"/>
      <c r="KQJ152" s="717"/>
      <c r="KQK152" s="717"/>
      <c r="KQL152" s="717"/>
      <c r="KQM152" s="717"/>
      <c r="KQN152" s="717"/>
      <c r="KQO152" s="717"/>
      <c r="KQP152" s="717"/>
      <c r="KQQ152" s="717"/>
      <c r="KQR152" s="717"/>
      <c r="KQS152" s="717"/>
      <c r="KQT152" s="717"/>
      <c r="KQU152" s="717"/>
      <c r="KQV152" s="717"/>
      <c r="KQW152" s="717"/>
      <c r="KQX152" s="717"/>
      <c r="KQY152" s="717"/>
      <c r="KQZ152" s="717"/>
      <c r="KRA152" s="717"/>
      <c r="KRB152" s="717"/>
      <c r="KRC152" s="717"/>
      <c r="KRD152" s="717"/>
      <c r="KRE152" s="717"/>
      <c r="KRF152" s="717"/>
      <c r="KRG152" s="717"/>
      <c r="KRH152" s="717"/>
      <c r="KRI152" s="717"/>
      <c r="KRJ152" s="717"/>
      <c r="KRK152" s="717"/>
      <c r="KRL152" s="717"/>
      <c r="KRM152" s="717"/>
      <c r="KRN152" s="717"/>
      <c r="KRO152" s="717"/>
      <c r="KRP152" s="717"/>
      <c r="KRQ152" s="717"/>
      <c r="KRR152" s="717"/>
      <c r="KRS152" s="717"/>
      <c r="KRT152" s="717"/>
      <c r="KRU152" s="717"/>
      <c r="KRV152" s="717"/>
      <c r="KRW152" s="717"/>
      <c r="KRX152" s="717"/>
      <c r="KRY152" s="717"/>
      <c r="KRZ152" s="717"/>
      <c r="KSA152" s="717"/>
      <c r="KSB152" s="717"/>
      <c r="KSC152" s="717"/>
      <c r="KSD152" s="717"/>
      <c r="KSE152" s="717"/>
      <c r="KSF152" s="717"/>
      <c r="KSG152" s="717"/>
      <c r="KSH152" s="717"/>
      <c r="KSI152" s="717"/>
      <c r="KSJ152" s="717"/>
      <c r="KSK152" s="717"/>
      <c r="KSL152" s="717"/>
      <c r="KSM152" s="717"/>
      <c r="KSN152" s="717"/>
      <c r="KSO152" s="717"/>
      <c r="KSP152" s="717"/>
      <c r="KSQ152" s="717"/>
      <c r="KSR152" s="717"/>
      <c r="KSS152" s="717"/>
      <c r="KST152" s="717"/>
      <c r="KSU152" s="717"/>
      <c r="KSV152" s="717"/>
      <c r="KSW152" s="717"/>
      <c r="KSX152" s="717"/>
      <c r="KSY152" s="717"/>
      <c r="KSZ152" s="717"/>
      <c r="KTA152" s="717"/>
      <c r="KTB152" s="717"/>
      <c r="KTC152" s="717"/>
      <c r="KTD152" s="717"/>
      <c r="KTE152" s="717"/>
      <c r="KTF152" s="717"/>
      <c r="KTG152" s="717"/>
      <c r="KTH152" s="717"/>
      <c r="KTI152" s="717"/>
      <c r="KTJ152" s="717"/>
      <c r="KTK152" s="717"/>
      <c r="KTL152" s="717"/>
      <c r="KTM152" s="717"/>
      <c r="KTN152" s="717"/>
      <c r="KTO152" s="717"/>
      <c r="KTP152" s="717"/>
      <c r="KTQ152" s="717"/>
      <c r="KTR152" s="717"/>
      <c r="KTS152" s="717"/>
      <c r="KTT152" s="717"/>
      <c r="KTU152" s="717"/>
      <c r="KTV152" s="717"/>
      <c r="KTW152" s="717"/>
      <c r="KTX152" s="717"/>
      <c r="KTY152" s="717"/>
      <c r="KTZ152" s="717"/>
      <c r="KUA152" s="717"/>
      <c r="KUB152" s="717"/>
      <c r="KUC152" s="717"/>
      <c r="KUD152" s="717"/>
      <c r="KUE152" s="717"/>
      <c r="KUF152" s="717"/>
      <c r="KUG152" s="717"/>
      <c r="KUH152" s="717"/>
      <c r="KUI152" s="717"/>
      <c r="KUJ152" s="717"/>
      <c r="KUK152" s="717"/>
      <c r="KUL152" s="717"/>
      <c r="KUM152" s="717"/>
      <c r="KUN152" s="717"/>
      <c r="KUO152" s="717"/>
      <c r="KUP152" s="717"/>
      <c r="KUQ152" s="717"/>
      <c r="KUR152" s="717"/>
      <c r="KUS152" s="717"/>
      <c r="KUT152" s="717"/>
      <c r="KUU152" s="717"/>
      <c r="KUV152" s="717"/>
      <c r="KUW152" s="717"/>
      <c r="KUX152" s="717"/>
      <c r="KUY152" s="717"/>
      <c r="KUZ152" s="717"/>
      <c r="KVA152" s="717"/>
      <c r="KVB152" s="717"/>
      <c r="KVC152" s="717"/>
      <c r="KVD152" s="717"/>
      <c r="KVE152" s="717"/>
      <c r="KVF152" s="717"/>
      <c r="KVG152" s="717"/>
      <c r="KVH152" s="717"/>
      <c r="KVI152" s="717"/>
      <c r="KVJ152" s="717"/>
      <c r="KVK152" s="717"/>
      <c r="KVL152" s="717"/>
      <c r="KVM152" s="717"/>
      <c r="KVN152" s="717"/>
      <c r="KVO152" s="717"/>
      <c r="KVP152" s="717"/>
      <c r="KVQ152" s="717"/>
      <c r="KVR152" s="717"/>
      <c r="KVS152" s="717"/>
      <c r="KVT152" s="717"/>
      <c r="KVU152" s="717"/>
      <c r="KVV152" s="717"/>
      <c r="KVW152" s="717"/>
      <c r="KVX152" s="717"/>
      <c r="KVY152" s="717"/>
      <c r="KVZ152" s="717"/>
      <c r="KWA152" s="717"/>
      <c r="KWB152" s="717"/>
      <c r="KWC152" s="717"/>
      <c r="KWD152" s="717"/>
      <c r="KWE152" s="717"/>
      <c r="KWF152" s="717"/>
      <c r="KWG152" s="717"/>
      <c r="KWH152" s="717"/>
      <c r="KWI152" s="717"/>
      <c r="KWJ152" s="717"/>
      <c r="KWK152" s="717"/>
      <c r="KWL152" s="717"/>
      <c r="KWM152" s="717"/>
      <c r="KWN152" s="717"/>
      <c r="KWO152" s="717"/>
      <c r="KWP152" s="717"/>
      <c r="KWQ152" s="717"/>
      <c r="KWR152" s="717"/>
      <c r="KWS152" s="717"/>
      <c r="KWT152" s="717"/>
      <c r="KWU152" s="717"/>
      <c r="KWV152" s="717"/>
      <c r="KWW152" s="717"/>
      <c r="KWX152" s="717"/>
      <c r="KWY152" s="717"/>
      <c r="KWZ152" s="717"/>
      <c r="KXA152" s="717"/>
      <c r="KXB152" s="717"/>
      <c r="KXC152" s="717"/>
      <c r="KXD152" s="717"/>
      <c r="KXE152" s="717"/>
      <c r="KXF152" s="717"/>
      <c r="KXG152" s="717"/>
      <c r="KXH152" s="717"/>
      <c r="KXI152" s="717"/>
      <c r="KXJ152" s="717"/>
      <c r="KXK152" s="717"/>
      <c r="KXL152" s="717"/>
      <c r="KXM152" s="717"/>
      <c r="KXN152" s="717"/>
      <c r="KXO152" s="717"/>
      <c r="KXP152" s="717"/>
      <c r="KXQ152" s="717"/>
      <c r="KXR152" s="717"/>
      <c r="KXS152" s="717"/>
      <c r="KXT152" s="717"/>
      <c r="KXU152" s="717"/>
      <c r="KXV152" s="717"/>
      <c r="KXW152" s="717"/>
      <c r="KXX152" s="717"/>
      <c r="KXY152" s="717"/>
      <c r="KXZ152" s="717"/>
      <c r="KYA152" s="717"/>
      <c r="KYB152" s="717"/>
      <c r="KYC152" s="717"/>
      <c r="KYD152" s="717"/>
      <c r="KYE152" s="717"/>
      <c r="KYF152" s="717"/>
      <c r="KYG152" s="717"/>
      <c r="KYH152" s="717"/>
      <c r="KYI152" s="717"/>
      <c r="KYJ152" s="717"/>
      <c r="KYK152" s="717"/>
      <c r="KYL152" s="717"/>
      <c r="KYM152" s="717"/>
      <c r="KYN152" s="717"/>
      <c r="KYO152" s="717"/>
      <c r="KYP152" s="717"/>
      <c r="KYQ152" s="717"/>
      <c r="KYR152" s="717"/>
      <c r="KYS152" s="717"/>
      <c r="KYT152" s="717"/>
      <c r="KYU152" s="717"/>
      <c r="KYV152" s="717"/>
      <c r="KYW152" s="717"/>
      <c r="KYX152" s="717"/>
      <c r="KYY152" s="717"/>
      <c r="KYZ152" s="717"/>
      <c r="KZA152" s="717"/>
      <c r="KZB152" s="717"/>
      <c r="KZC152" s="717"/>
      <c r="KZD152" s="717"/>
      <c r="KZE152" s="717"/>
      <c r="KZF152" s="717"/>
      <c r="KZG152" s="717"/>
      <c r="KZH152" s="717"/>
      <c r="KZI152" s="717"/>
      <c r="KZJ152" s="717"/>
      <c r="KZK152" s="717"/>
      <c r="KZL152" s="717"/>
      <c r="KZM152" s="717"/>
      <c r="KZN152" s="717"/>
      <c r="KZO152" s="717"/>
      <c r="KZP152" s="717"/>
      <c r="KZQ152" s="717"/>
      <c r="KZR152" s="717"/>
      <c r="KZS152" s="717"/>
      <c r="KZT152" s="717"/>
      <c r="KZU152" s="717"/>
      <c r="KZV152" s="717"/>
      <c r="KZW152" s="717"/>
      <c r="KZX152" s="717"/>
      <c r="KZY152" s="717"/>
      <c r="KZZ152" s="717"/>
      <c r="LAA152" s="717"/>
      <c r="LAB152" s="717"/>
      <c r="LAC152" s="717"/>
      <c r="LAD152" s="717"/>
      <c r="LAE152" s="717"/>
      <c r="LAF152" s="717"/>
      <c r="LAG152" s="717"/>
      <c r="LAH152" s="717"/>
      <c r="LAI152" s="717"/>
      <c r="LAJ152" s="717"/>
      <c r="LAK152" s="717"/>
      <c r="LAL152" s="717"/>
      <c r="LAM152" s="717"/>
      <c r="LAN152" s="717"/>
      <c r="LAO152" s="717"/>
      <c r="LAP152" s="717"/>
      <c r="LAQ152" s="717"/>
      <c r="LAR152" s="717"/>
      <c r="LAS152" s="717"/>
      <c r="LAT152" s="717"/>
      <c r="LAU152" s="717"/>
      <c r="LAV152" s="717"/>
      <c r="LAW152" s="717"/>
      <c r="LAX152" s="717"/>
      <c r="LAY152" s="717"/>
      <c r="LAZ152" s="717"/>
      <c r="LBA152" s="717"/>
      <c r="LBB152" s="717"/>
      <c r="LBC152" s="717"/>
      <c r="LBD152" s="717"/>
      <c r="LBE152" s="717"/>
      <c r="LBF152" s="717"/>
      <c r="LBG152" s="717"/>
      <c r="LBH152" s="717"/>
      <c r="LBI152" s="717"/>
      <c r="LBJ152" s="717"/>
      <c r="LBK152" s="717"/>
      <c r="LBL152" s="717"/>
      <c r="LBM152" s="717"/>
      <c r="LBN152" s="717"/>
      <c r="LBO152" s="717"/>
      <c r="LBP152" s="717"/>
      <c r="LBQ152" s="717"/>
      <c r="LBR152" s="717"/>
      <c r="LBS152" s="717"/>
      <c r="LBT152" s="717"/>
      <c r="LBU152" s="717"/>
      <c r="LBV152" s="717"/>
      <c r="LBW152" s="717"/>
      <c r="LBX152" s="717"/>
      <c r="LBY152" s="717"/>
      <c r="LBZ152" s="717"/>
      <c r="LCA152" s="717"/>
      <c r="LCB152" s="717"/>
      <c r="LCC152" s="717"/>
      <c r="LCD152" s="717"/>
      <c r="LCE152" s="717"/>
      <c r="LCF152" s="717"/>
      <c r="LCG152" s="717"/>
      <c r="LCH152" s="717"/>
      <c r="LCI152" s="717"/>
      <c r="LCJ152" s="717"/>
      <c r="LCK152" s="717"/>
      <c r="LCL152" s="717"/>
      <c r="LCM152" s="717"/>
      <c r="LCN152" s="717"/>
      <c r="LCO152" s="717"/>
      <c r="LCP152" s="717"/>
      <c r="LCQ152" s="717"/>
      <c r="LCR152" s="717"/>
      <c r="LCS152" s="717"/>
      <c r="LCT152" s="717"/>
      <c r="LCU152" s="717"/>
      <c r="LCV152" s="717"/>
      <c r="LCW152" s="717"/>
      <c r="LCX152" s="717"/>
      <c r="LCY152" s="717"/>
      <c r="LCZ152" s="717"/>
      <c r="LDA152" s="717"/>
      <c r="LDB152" s="717"/>
      <c r="LDC152" s="717"/>
      <c r="LDD152" s="717"/>
      <c r="LDE152" s="717"/>
      <c r="LDF152" s="717"/>
      <c r="LDG152" s="717"/>
      <c r="LDH152" s="717"/>
      <c r="LDI152" s="717"/>
      <c r="LDJ152" s="717"/>
      <c r="LDK152" s="717"/>
      <c r="LDL152" s="717"/>
      <c r="LDM152" s="717"/>
      <c r="LDN152" s="717"/>
      <c r="LDO152" s="717"/>
      <c r="LDP152" s="717"/>
      <c r="LDQ152" s="717"/>
      <c r="LDR152" s="717"/>
      <c r="LDS152" s="717"/>
      <c r="LDT152" s="717"/>
      <c r="LDU152" s="717"/>
      <c r="LDV152" s="717"/>
      <c r="LDW152" s="717"/>
      <c r="LDX152" s="717"/>
      <c r="LDY152" s="717"/>
      <c r="LDZ152" s="717"/>
      <c r="LEA152" s="717"/>
      <c r="LEB152" s="717"/>
      <c r="LEC152" s="717"/>
      <c r="LED152" s="717"/>
      <c r="LEE152" s="717"/>
      <c r="LEF152" s="717"/>
      <c r="LEG152" s="717"/>
      <c r="LEH152" s="717"/>
      <c r="LEI152" s="717"/>
      <c r="LEJ152" s="717"/>
      <c r="LEK152" s="717"/>
      <c r="LEL152" s="717"/>
      <c r="LEM152" s="717"/>
      <c r="LEN152" s="717"/>
      <c r="LEO152" s="717"/>
      <c r="LEP152" s="717"/>
      <c r="LEQ152" s="717"/>
      <c r="LER152" s="717"/>
      <c r="LES152" s="717"/>
      <c r="LET152" s="717"/>
      <c r="LEU152" s="717"/>
      <c r="LEV152" s="717"/>
      <c r="LEW152" s="717"/>
      <c r="LEX152" s="717"/>
      <c r="LEY152" s="717"/>
      <c r="LEZ152" s="717"/>
      <c r="LFA152" s="717"/>
      <c r="LFB152" s="717"/>
      <c r="LFC152" s="717"/>
      <c r="LFD152" s="717"/>
      <c r="LFE152" s="717"/>
      <c r="LFF152" s="717"/>
      <c r="LFG152" s="717"/>
      <c r="LFH152" s="717"/>
      <c r="LFI152" s="717"/>
      <c r="LFJ152" s="717"/>
      <c r="LFK152" s="717"/>
      <c r="LFL152" s="717"/>
      <c r="LFM152" s="717"/>
      <c r="LFN152" s="717"/>
      <c r="LFO152" s="717"/>
      <c r="LFP152" s="717"/>
      <c r="LFQ152" s="717"/>
      <c r="LFR152" s="717"/>
      <c r="LFS152" s="717"/>
      <c r="LFT152" s="717"/>
      <c r="LFU152" s="717"/>
      <c r="LFV152" s="717"/>
      <c r="LFW152" s="717"/>
      <c r="LFX152" s="717"/>
      <c r="LFY152" s="717"/>
      <c r="LFZ152" s="717"/>
      <c r="LGA152" s="717"/>
      <c r="LGB152" s="717"/>
      <c r="LGC152" s="717"/>
      <c r="LGD152" s="717"/>
      <c r="LGE152" s="717"/>
      <c r="LGF152" s="717"/>
      <c r="LGG152" s="717"/>
      <c r="LGH152" s="717"/>
      <c r="LGI152" s="717"/>
      <c r="LGJ152" s="717"/>
      <c r="LGK152" s="717"/>
      <c r="LGL152" s="717"/>
      <c r="LGM152" s="717"/>
      <c r="LGN152" s="717"/>
      <c r="LGO152" s="717"/>
      <c r="LGP152" s="717"/>
      <c r="LGQ152" s="717"/>
      <c r="LGR152" s="717"/>
      <c r="LGS152" s="717"/>
      <c r="LGT152" s="717"/>
      <c r="LGU152" s="717"/>
      <c r="LGV152" s="717"/>
      <c r="LGW152" s="717"/>
      <c r="LGX152" s="717"/>
      <c r="LGY152" s="717"/>
      <c r="LGZ152" s="717"/>
      <c r="LHA152" s="717"/>
      <c r="LHB152" s="717"/>
      <c r="LHC152" s="717"/>
      <c r="LHD152" s="717"/>
      <c r="LHE152" s="717"/>
      <c r="LHF152" s="717"/>
      <c r="LHG152" s="717"/>
      <c r="LHH152" s="717"/>
      <c r="LHI152" s="717"/>
      <c r="LHJ152" s="717"/>
      <c r="LHK152" s="717"/>
      <c r="LHL152" s="717"/>
      <c r="LHM152" s="717"/>
      <c r="LHN152" s="717"/>
      <c r="LHO152" s="717"/>
      <c r="LHP152" s="717"/>
      <c r="LHQ152" s="717"/>
      <c r="LHR152" s="717"/>
      <c r="LHS152" s="717"/>
      <c r="LHT152" s="717"/>
      <c r="LHU152" s="717"/>
      <c r="LHV152" s="717"/>
      <c r="LHW152" s="717"/>
      <c r="LHX152" s="717"/>
      <c r="LHY152" s="717"/>
      <c r="LHZ152" s="717"/>
      <c r="LIA152" s="717"/>
      <c r="LIB152" s="717"/>
      <c r="LIC152" s="717"/>
      <c r="LID152" s="717"/>
      <c r="LIE152" s="717"/>
      <c r="LIF152" s="717"/>
      <c r="LIG152" s="717"/>
      <c r="LIH152" s="717"/>
      <c r="LII152" s="717"/>
      <c r="LIJ152" s="717"/>
      <c r="LIK152" s="717"/>
      <c r="LIL152" s="717"/>
      <c r="LIM152" s="717"/>
      <c r="LIN152" s="717"/>
      <c r="LIO152" s="717"/>
      <c r="LIP152" s="717"/>
      <c r="LIQ152" s="717"/>
      <c r="LIR152" s="717"/>
      <c r="LIS152" s="717"/>
      <c r="LIT152" s="717"/>
      <c r="LIU152" s="717"/>
      <c r="LIV152" s="717"/>
      <c r="LIW152" s="717"/>
      <c r="LIX152" s="717"/>
      <c r="LIY152" s="717"/>
      <c r="LIZ152" s="717"/>
      <c r="LJA152" s="717"/>
      <c r="LJB152" s="717"/>
      <c r="LJC152" s="717"/>
      <c r="LJD152" s="717"/>
      <c r="LJE152" s="717"/>
      <c r="LJF152" s="717"/>
      <c r="LJG152" s="717"/>
      <c r="LJH152" s="717"/>
      <c r="LJI152" s="717"/>
      <c r="LJJ152" s="717"/>
      <c r="LJK152" s="717"/>
      <c r="LJL152" s="717"/>
      <c r="LJM152" s="717"/>
      <c r="LJN152" s="717"/>
      <c r="LJO152" s="717"/>
      <c r="LJP152" s="717"/>
      <c r="LJQ152" s="717"/>
      <c r="LJR152" s="717"/>
      <c r="LJS152" s="717"/>
      <c r="LJT152" s="717"/>
      <c r="LJU152" s="717"/>
      <c r="LJV152" s="717"/>
      <c r="LJW152" s="717"/>
      <c r="LJX152" s="717"/>
      <c r="LJY152" s="717"/>
      <c r="LJZ152" s="717"/>
      <c r="LKA152" s="717"/>
      <c r="LKB152" s="717"/>
      <c r="LKC152" s="717"/>
      <c r="LKD152" s="717"/>
      <c r="LKE152" s="717"/>
      <c r="LKF152" s="717"/>
      <c r="LKG152" s="717"/>
      <c r="LKH152" s="717"/>
      <c r="LKI152" s="717"/>
      <c r="LKJ152" s="717"/>
      <c r="LKK152" s="717"/>
      <c r="LKL152" s="717"/>
      <c r="LKM152" s="717"/>
      <c r="LKN152" s="717"/>
      <c r="LKO152" s="717"/>
      <c r="LKP152" s="717"/>
      <c r="LKQ152" s="717"/>
      <c r="LKR152" s="717"/>
      <c r="LKS152" s="717"/>
      <c r="LKT152" s="717"/>
      <c r="LKU152" s="717"/>
      <c r="LKV152" s="717"/>
      <c r="LKW152" s="717"/>
      <c r="LKX152" s="717"/>
      <c r="LKY152" s="717"/>
      <c r="LKZ152" s="717"/>
      <c r="LLA152" s="717"/>
      <c r="LLB152" s="717"/>
      <c r="LLC152" s="717"/>
      <c r="LLD152" s="717"/>
      <c r="LLE152" s="717"/>
      <c r="LLF152" s="717"/>
      <c r="LLG152" s="717"/>
      <c r="LLH152" s="717"/>
      <c r="LLI152" s="717"/>
      <c r="LLJ152" s="717"/>
      <c r="LLK152" s="717"/>
      <c r="LLL152" s="717"/>
      <c r="LLM152" s="717"/>
      <c r="LLN152" s="717"/>
      <c r="LLO152" s="717"/>
      <c r="LLP152" s="717"/>
      <c r="LLQ152" s="717"/>
      <c r="LLR152" s="717"/>
      <c r="LLS152" s="717"/>
      <c r="LLT152" s="717"/>
      <c r="LLU152" s="717"/>
      <c r="LLV152" s="717"/>
      <c r="LLW152" s="717"/>
      <c r="LLX152" s="717"/>
      <c r="LLY152" s="717"/>
      <c r="LLZ152" s="717"/>
      <c r="LMA152" s="717"/>
      <c r="LMB152" s="717"/>
      <c r="LMC152" s="717"/>
      <c r="LMD152" s="717"/>
      <c r="LME152" s="717"/>
      <c r="LMF152" s="717"/>
      <c r="LMG152" s="717"/>
      <c r="LMH152" s="717"/>
      <c r="LMI152" s="717"/>
      <c r="LMJ152" s="717"/>
      <c r="LMK152" s="717"/>
      <c r="LML152" s="717"/>
      <c r="LMM152" s="717"/>
      <c r="LMN152" s="717"/>
      <c r="LMO152" s="717"/>
      <c r="LMP152" s="717"/>
      <c r="LMQ152" s="717"/>
      <c r="LMR152" s="717"/>
      <c r="LMS152" s="717"/>
      <c r="LMT152" s="717"/>
      <c r="LMU152" s="717"/>
      <c r="LMV152" s="717"/>
      <c r="LMW152" s="717"/>
      <c r="LMX152" s="717"/>
      <c r="LMY152" s="717"/>
      <c r="LMZ152" s="717"/>
      <c r="LNA152" s="717"/>
      <c r="LNB152" s="717"/>
      <c r="LNC152" s="717"/>
      <c r="LND152" s="717"/>
      <c r="LNE152" s="717"/>
      <c r="LNF152" s="717"/>
      <c r="LNG152" s="717"/>
      <c r="LNH152" s="717"/>
      <c r="LNI152" s="717"/>
      <c r="LNJ152" s="717"/>
      <c r="LNK152" s="717"/>
      <c r="LNL152" s="717"/>
      <c r="LNM152" s="717"/>
      <c r="LNN152" s="717"/>
      <c r="LNO152" s="717"/>
      <c r="LNP152" s="717"/>
      <c r="LNQ152" s="717"/>
      <c r="LNR152" s="717"/>
      <c r="LNS152" s="717"/>
      <c r="LNT152" s="717"/>
      <c r="LNU152" s="717"/>
      <c r="LNV152" s="717"/>
      <c r="LNW152" s="717"/>
      <c r="LNX152" s="717"/>
      <c r="LNY152" s="717"/>
      <c r="LNZ152" s="717"/>
      <c r="LOA152" s="717"/>
      <c r="LOB152" s="717"/>
      <c r="LOC152" s="717"/>
      <c r="LOD152" s="717"/>
      <c r="LOE152" s="717"/>
      <c r="LOF152" s="717"/>
      <c r="LOG152" s="717"/>
      <c r="LOH152" s="717"/>
      <c r="LOI152" s="717"/>
      <c r="LOJ152" s="717"/>
      <c r="LOK152" s="717"/>
      <c r="LOL152" s="717"/>
      <c r="LOM152" s="717"/>
      <c r="LON152" s="717"/>
      <c r="LOO152" s="717"/>
      <c r="LOP152" s="717"/>
      <c r="LOQ152" s="717"/>
      <c r="LOR152" s="717"/>
      <c r="LOS152" s="717"/>
      <c r="LOT152" s="717"/>
      <c r="LOU152" s="717"/>
      <c r="LOV152" s="717"/>
      <c r="LOW152" s="717"/>
      <c r="LOX152" s="717"/>
      <c r="LOY152" s="717"/>
      <c r="LOZ152" s="717"/>
      <c r="LPA152" s="717"/>
      <c r="LPB152" s="717"/>
      <c r="LPC152" s="717"/>
      <c r="LPD152" s="717"/>
      <c r="LPE152" s="717"/>
      <c r="LPF152" s="717"/>
      <c r="LPG152" s="717"/>
      <c r="LPH152" s="717"/>
      <c r="LPI152" s="717"/>
      <c r="LPJ152" s="717"/>
      <c r="LPK152" s="717"/>
      <c r="LPL152" s="717"/>
      <c r="LPM152" s="717"/>
      <c r="LPN152" s="717"/>
      <c r="LPO152" s="717"/>
      <c r="LPP152" s="717"/>
      <c r="LPQ152" s="717"/>
      <c r="LPR152" s="717"/>
      <c r="LPS152" s="717"/>
      <c r="LPT152" s="717"/>
      <c r="LPU152" s="717"/>
      <c r="LPV152" s="717"/>
      <c r="LPW152" s="717"/>
      <c r="LPX152" s="717"/>
      <c r="LPY152" s="717"/>
      <c r="LPZ152" s="717"/>
      <c r="LQA152" s="717"/>
      <c r="LQB152" s="717"/>
      <c r="LQC152" s="717"/>
      <c r="LQD152" s="717"/>
      <c r="LQE152" s="717"/>
      <c r="LQF152" s="717"/>
      <c r="LQG152" s="717"/>
      <c r="LQH152" s="717"/>
      <c r="LQI152" s="717"/>
      <c r="LQJ152" s="717"/>
      <c r="LQK152" s="717"/>
      <c r="LQL152" s="717"/>
      <c r="LQM152" s="717"/>
      <c r="LQN152" s="717"/>
      <c r="LQO152" s="717"/>
      <c r="LQP152" s="717"/>
      <c r="LQQ152" s="717"/>
      <c r="LQR152" s="717"/>
      <c r="LQS152" s="717"/>
      <c r="LQT152" s="717"/>
      <c r="LQU152" s="717"/>
      <c r="LQV152" s="717"/>
      <c r="LQW152" s="717"/>
      <c r="LQX152" s="717"/>
      <c r="LQY152" s="717"/>
      <c r="LQZ152" s="717"/>
      <c r="LRA152" s="717"/>
      <c r="LRB152" s="717"/>
      <c r="LRC152" s="717"/>
      <c r="LRD152" s="717"/>
      <c r="LRE152" s="717"/>
      <c r="LRF152" s="717"/>
      <c r="LRG152" s="717"/>
      <c r="LRH152" s="717"/>
      <c r="LRI152" s="717"/>
      <c r="LRJ152" s="717"/>
      <c r="LRK152" s="717"/>
      <c r="LRL152" s="717"/>
      <c r="LRM152" s="717"/>
      <c r="LRN152" s="717"/>
      <c r="LRO152" s="717"/>
      <c r="LRP152" s="717"/>
      <c r="LRQ152" s="717"/>
      <c r="LRR152" s="717"/>
      <c r="LRS152" s="717"/>
      <c r="LRT152" s="717"/>
      <c r="LRU152" s="717"/>
      <c r="LRV152" s="717"/>
      <c r="LRW152" s="717"/>
      <c r="LRX152" s="717"/>
      <c r="LRY152" s="717"/>
      <c r="LRZ152" s="717"/>
      <c r="LSA152" s="717"/>
      <c r="LSB152" s="717"/>
      <c r="LSC152" s="717"/>
      <c r="LSD152" s="717"/>
      <c r="LSE152" s="717"/>
      <c r="LSF152" s="717"/>
      <c r="LSG152" s="717"/>
      <c r="LSH152" s="717"/>
      <c r="LSI152" s="717"/>
      <c r="LSJ152" s="717"/>
      <c r="LSK152" s="717"/>
      <c r="LSL152" s="717"/>
      <c r="LSM152" s="717"/>
      <c r="LSN152" s="717"/>
      <c r="LSO152" s="717"/>
      <c r="LSP152" s="717"/>
      <c r="LSQ152" s="717"/>
      <c r="LSR152" s="717"/>
      <c r="LSS152" s="717"/>
      <c r="LST152" s="717"/>
      <c r="LSU152" s="717"/>
      <c r="LSV152" s="717"/>
      <c r="LSW152" s="717"/>
      <c r="LSX152" s="717"/>
      <c r="LSY152" s="717"/>
      <c r="LSZ152" s="717"/>
      <c r="LTA152" s="717"/>
      <c r="LTB152" s="717"/>
      <c r="LTC152" s="717"/>
      <c r="LTD152" s="717"/>
      <c r="LTE152" s="717"/>
      <c r="LTF152" s="717"/>
      <c r="LTG152" s="717"/>
      <c r="LTH152" s="717"/>
      <c r="LTI152" s="717"/>
      <c r="LTJ152" s="717"/>
      <c r="LTK152" s="717"/>
      <c r="LTL152" s="717"/>
      <c r="LTM152" s="717"/>
      <c r="LTN152" s="717"/>
      <c r="LTO152" s="717"/>
      <c r="LTP152" s="717"/>
      <c r="LTQ152" s="717"/>
      <c r="LTR152" s="717"/>
      <c r="LTS152" s="717"/>
      <c r="LTT152" s="717"/>
      <c r="LTU152" s="717"/>
      <c r="LTV152" s="717"/>
      <c r="LTW152" s="717"/>
      <c r="LTX152" s="717"/>
      <c r="LTY152" s="717"/>
      <c r="LTZ152" s="717"/>
      <c r="LUA152" s="717"/>
      <c r="LUB152" s="717"/>
      <c r="LUC152" s="717"/>
      <c r="LUD152" s="717"/>
      <c r="LUE152" s="717"/>
      <c r="LUF152" s="717"/>
      <c r="LUG152" s="717"/>
      <c r="LUH152" s="717"/>
      <c r="LUI152" s="717"/>
      <c r="LUJ152" s="717"/>
      <c r="LUK152" s="717"/>
      <c r="LUL152" s="717"/>
      <c r="LUM152" s="717"/>
      <c r="LUN152" s="717"/>
      <c r="LUO152" s="717"/>
      <c r="LUP152" s="717"/>
      <c r="LUQ152" s="717"/>
      <c r="LUR152" s="717"/>
      <c r="LUS152" s="717"/>
      <c r="LUT152" s="717"/>
      <c r="LUU152" s="717"/>
      <c r="LUV152" s="717"/>
      <c r="LUW152" s="717"/>
      <c r="LUX152" s="717"/>
      <c r="LUY152" s="717"/>
      <c r="LUZ152" s="717"/>
      <c r="LVA152" s="717"/>
      <c r="LVB152" s="717"/>
      <c r="LVC152" s="717"/>
      <c r="LVD152" s="717"/>
      <c r="LVE152" s="717"/>
      <c r="LVF152" s="717"/>
      <c r="LVG152" s="717"/>
      <c r="LVH152" s="717"/>
      <c r="LVI152" s="717"/>
      <c r="LVJ152" s="717"/>
      <c r="LVK152" s="717"/>
      <c r="LVL152" s="717"/>
      <c r="LVM152" s="717"/>
      <c r="LVN152" s="717"/>
      <c r="LVO152" s="717"/>
      <c r="LVP152" s="717"/>
      <c r="LVQ152" s="717"/>
      <c r="LVR152" s="717"/>
      <c r="LVS152" s="717"/>
      <c r="LVT152" s="717"/>
      <c r="LVU152" s="717"/>
      <c r="LVV152" s="717"/>
      <c r="LVW152" s="717"/>
      <c r="LVX152" s="717"/>
      <c r="LVY152" s="717"/>
      <c r="LVZ152" s="717"/>
      <c r="LWA152" s="717"/>
      <c r="LWB152" s="717"/>
      <c r="LWC152" s="717"/>
      <c r="LWD152" s="717"/>
      <c r="LWE152" s="717"/>
      <c r="LWF152" s="717"/>
      <c r="LWG152" s="717"/>
      <c r="LWH152" s="717"/>
      <c r="LWI152" s="717"/>
      <c r="LWJ152" s="717"/>
      <c r="LWK152" s="717"/>
      <c r="LWL152" s="717"/>
      <c r="LWM152" s="717"/>
      <c r="LWN152" s="717"/>
      <c r="LWO152" s="717"/>
      <c r="LWP152" s="717"/>
      <c r="LWQ152" s="717"/>
      <c r="LWR152" s="717"/>
      <c r="LWS152" s="717"/>
      <c r="LWT152" s="717"/>
      <c r="LWU152" s="717"/>
      <c r="LWV152" s="717"/>
      <c r="LWW152" s="717"/>
      <c r="LWX152" s="717"/>
      <c r="LWY152" s="717"/>
      <c r="LWZ152" s="717"/>
      <c r="LXA152" s="717"/>
      <c r="LXB152" s="717"/>
      <c r="LXC152" s="717"/>
      <c r="LXD152" s="717"/>
      <c r="LXE152" s="717"/>
      <c r="LXF152" s="717"/>
      <c r="LXG152" s="717"/>
      <c r="LXH152" s="717"/>
      <c r="LXI152" s="717"/>
      <c r="LXJ152" s="717"/>
      <c r="LXK152" s="717"/>
      <c r="LXL152" s="717"/>
      <c r="LXM152" s="717"/>
      <c r="LXN152" s="717"/>
      <c r="LXO152" s="717"/>
      <c r="LXP152" s="717"/>
      <c r="LXQ152" s="717"/>
      <c r="LXR152" s="717"/>
      <c r="LXS152" s="717"/>
      <c r="LXT152" s="717"/>
      <c r="LXU152" s="717"/>
      <c r="LXV152" s="717"/>
      <c r="LXW152" s="717"/>
      <c r="LXX152" s="717"/>
      <c r="LXY152" s="717"/>
      <c r="LXZ152" s="717"/>
      <c r="LYA152" s="717"/>
      <c r="LYB152" s="717"/>
      <c r="LYC152" s="717"/>
      <c r="LYD152" s="717"/>
      <c r="LYE152" s="717"/>
      <c r="LYF152" s="717"/>
      <c r="LYG152" s="717"/>
      <c r="LYH152" s="717"/>
      <c r="LYI152" s="717"/>
      <c r="LYJ152" s="717"/>
      <c r="LYK152" s="717"/>
      <c r="LYL152" s="717"/>
      <c r="LYM152" s="717"/>
      <c r="LYN152" s="717"/>
      <c r="LYO152" s="717"/>
      <c r="LYP152" s="717"/>
      <c r="LYQ152" s="717"/>
      <c r="LYR152" s="717"/>
      <c r="LYS152" s="717"/>
      <c r="LYT152" s="717"/>
      <c r="LYU152" s="717"/>
      <c r="LYV152" s="717"/>
      <c r="LYW152" s="717"/>
      <c r="LYX152" s="717"/>
      <c r="LYY152" s="717"/>
      <c r="LYZ152" s="717"/>
      <c r="LZA152" s="717"/>
      <c r="LZB152" s="717"/>
      <c r="LZC152" s="717"/>
      <c r="LZD152" s="717"/>
      <c r="LZE152" s="717"/>
      <c r="LZF152" s="717"/>
      <c r="LZG152" s="717"/>
      <c r="LZH152" s="717"/>
      <c r="LZI152" s="717"/>
      <c r="LZJ152" s="717"/>
      <c r="LZK152" s="717"/>
      <c r="LZL152" s="717"/>
      <c r="LZM152" s="717"/>
      <c r="LZN152" s="717"/>
      <c r="LZO152" s="717"/>
      <c r="LZP152" s="717"/>
      <c r="LZQ152" s="717"/>
      <c r="LZR152" s="717"/>
      <c r="LZS152" s="717"/>
      <c r="LZT152" s="717"/>
      <c r="LZU152" s="717"/>
      <c r="LZV152" s="717"/>
      <c r="LZW152" s="717"/>
      <c r="LZX152" s="717"/>
      <c r="LZY152" s="717"/>
      <c r="LZZ152" s="717"/>
      <c r="MAA152" s="717"/>
      <c r="MAB152" s="717"/>
      <c r="MAC152" s="717"/>
      <c r="MAD152" s="717"/>
      <c r="MAE152" s="717"/>
      <c r="MAF152" s="717"/>
      <c r="MAG152" s="717"/>
      <c r="MAH152" s="717"/>
      <c r="MAI152" s="717"/>
      <c r="MAJ152" s="717"/>
      <c r="MAK152" s="717"/>
      <c r="MAL152" s="717"/>
      <c r="MAM152" s="717"/>
      <c r="MAN152" s="717"/>
      <c r="MAO152" s="717"/>
      <c r="MAP152" s="717"/>
      <c r="MAQ152" s="717"/>
      <c r="MAR152" s="717"/>
      <c r="MAS152" s="717"/>
      <c r="MAT152" s="717"/>
      <c r="MAU152" s="717"/>
      <c r="MAV152" s="717"/>
      <c r="MAW152" s="717"/>
      <c r="MAX152" s="717"/>
      <c r="MAY152" s="717"/>
      <c r="MAZ152" s="717"/>
      <c r="MBA152" s="717"/>
      <c r="MBB152" s="717"/>
      <c r="MBC152" s="717"/>
      <c r="MBD152" s="717"/>
      <c r="MBE152" s="717"/>
      <c r="MBF152" s="717"/>
      <c r="MBG152" s="717"/>
      <c r="MBH152" s="717"/>
      <c r="MBI152" s="717"/>
      <c r="MBJ152" s="717"/>
      <c r="MBK152" s="717"/>
      <c r="MBL152" s="717"/>
      <c r="MBM152" s="717"/>
      <c r="MBN152" s="717"/>
      <c r="MBO152" s="717"/>
      <c r="MBP152" s="717"/>
      <c r="MBQ152" s="717"/>
      <c r="MBR152" s="717"/>
      <c r="MBS152" s="717"/>
      <c r="MBT152" s="717"/>
      <c r="MBU152" s="717"/>
      <c r="MBV152" s="717"/>
      <c r="MBW152" s="717"/>
      <c r="MBX152" s="717"/>
      <c r="MBY152" s="717"/>
      <c r="MBZ152" s="717"/>
      <c r="MCA152" s="717"/>
      <c r="MCB152" s="717"/>
      <c r="MCC152" s="717"/>
      <c r="MCD152" s="717"/>
      <c r="MCE152" s="717"/>
      <c r="MCF152" s="717"/>
      <c r="MCG152" s="717"/>
      <c r="MCH152" s="717"/>
      <c r="MCI152" s="717"/>
      <c r="MCJ152" s="717"/>
      <c r="MCK152" s="717"/>
      <c r="MCL152" s="717"/>
      <c r="MCM152" s="717"/>
      <c r="MCN152" s="717"/>
      <c r="MCO152" s="717"/>
      <c r="MCP152" s="717"/>
      <c r="MCQ152" s="717"/>
      <c r="MCR152" s="717"/>
      <c r="MCS152" s="717"/>
      <c r="MCT152" s="717"/>
      <c r="MCU152" s="717"/>
      <c r="MCV152" s="717"/>
      <c r="MCW152" s="717"/>
      <c r="MCX152" s="717"/>
      <c r="MCY152" s="717"/>
      <c r="MCZ152" s="717"/>
      <c r="MDA152" s="717"/>
      <c r="MDB152" s="717"/>
      <c r="MDC152" s="717"/>
      <c r="MDD152" s="717"/>
      <c r="MDE152" s="717"/>
      <c r="MDF152" s="717"/>
      <c r="MDG152" s="717"/>
      <c r="MDH152" s="717"/>
      <c r="MDI152" s="717"/>
      <c r="MDJ152" s="717"/>
      <c r="MDK152" s="717"/>
      <c r="MDL152" s="717"/>
      <c r="MDM152" s="717"/>
      <c r="MDN152" s="717"/>
      <c r="MDO152" s="717"/>
      <c r="MDP152" s="717"/>
      <c r="MDQ152" s="717"/>
      <c r="MDR152" s="717"/>
      <c r="MDS152" s="717"/>
      <c r="MDT152" s="717"/>
      <c r="MDU152" s="717"/>
      <c r="MDV152" s="717"/>
      <c r="MDW152" s="717"/>
      <c r="MDX152" s="717"/>
      <c r="MDY152" s="717"/>
      <c r="MDZ152" s="717"/>
      <c r="MEA152" s="717"/>
      <c r="MEB152" s="717"/>
      <c r="MEC152" s="717"/>
      <c r="MED152" s="717"/>
      <c r="MEE152" s="717"/>
      <c r="MEF152" s="717"/>
      <c r="MEG152" s="717"/>
      <c r="MEH152" s="717"/>
      <c r="MEI152" s="717"/>
      <c r="MEJ152" s="717"/>
      <c r="MEK152" s="717"/>
      <c r="MEL152" s="717"/>
      <c r="MEM152" s="717"/>
      <c r="MEN152" s="717"/>
      <c r="MEO152" s="717"/>
      <c r="MEP152" s="717"/>
      <c r="MEQ152" s="717"/>
      <c r="MER152" s="717"/>
      <c r="MES152" s="717"/>
      <c r="MET152" s="717"/>
      <c r="MEU152" s="717"/>
      <c r="MEV152" s="717"/>
      <c r="MEW152" s="717"/>
      <c r="MEX152" s="717"/>
      <c r="MEY152" s="717"/>
      <c r="MEZ152" s="717"/>
      <c r="MFA152" s="717"/>
      <c r="MFB152" s="717"/>
      <c r="MFC152" s="717"/>
      <c r="MFD152" s="717"/>
      <c r="MFE152" s="717"/>
      <c r="MFF152" s="717"/>
      <c r="MFG152" s="717"/>
      <c r="MFH152" s="717"/>
      <c r="MFI152" s="717"/>
      <c r="MFJ152" s="717"/>
      <c r="MFK152" s="717"/>
      <c r="MFL152" s="717"/>
      <c r="MFM152" s="717"/>
      <c r="MFN152" s="717"/>
      <c r="MFO152" s="717"/>
      <c r="MFP152" s="717"/>
      <c r="MFQ152" s="717"/>
      <c r="MFR152" s="717"/>
      <c r="MFS152" s="717"/>
      <c r="MFT152" s="717"/>
      <c r="MFU152" s="717"/>
      <c r="MFV152" s="717"/>
      <c r="MFW152" s="717"/>
      <c r="MFX152" s="717"/>
      <c r="MFY152" s="717"/>
      <c r="MFZ152" s="717"/>
      <c r="MGA152" s="717"/>
      <c r="MGB152" s="717"/>
      <c r="MGC152" s="717"/>
      <c r="MGD152" s="717"/>
      <c r="MGE152" s="717"/>
      <c r="MGF152" s="717"/>
      <c r="MGG152" s="717"/>
      <c r="MGH152" s="717"/>
      <c r="MGI152" s="717"/>
      <c r="MGJ152" s="717"/>
      <c r="MGK152" s="717"/>
      <c r="MGL152" s="717"/>
      <c r="MGM152" s="717"/>
      <c r="MGN152" s="717"/>
      <c r="MGO152" s="717"/>
      <c r="MGP152" s="717"/>
      <c r="MGQ152" s="717"/>
      <c r="MGR152" s="717"/>
      <c r="MGS152" s="717"/>
      <c r="MGT152" s="717"/>
      <c r="MGU152" s="717"/>
      <c r="MGV152" s="717"/>
      <c r="MGW152" s="717"/>
      <c r="MGX152" s="717"/>
      <c r="MGY152" s="717"/>
      <c r="MGZ152" s="717"/>
      <c r="MHA152" s="717"/>
      <c r="MHB152" s="717"/>
      <c r="MHC152" s="717"/>
      <c r="MHD152" s="717"/>
      <c r="MHE152" s="717"/>
      <c r="MHF152" s="717"/>
      <c r="MHG152" s="717"/>
      <c r="MHH152" s="717"/>
      <c r="MHI152" s="717"/>
      <c r="MHJ152" s="717"/>
      <c r="MHK152" s="717"/>
      <c r="MHL152" s="717"/>
      <c r="MHM152" s="717"/>
      <c r="MHN152" s="717"/>
      <c r="MHO152" s="717"/>
      <c r="MHP152" s="717"/>
      <c r="MHQ152" s="717"/>
      <c r="MHR152" s="717"/>
      <c r="MHS152" s="717"/>
      <c r="MHT152" s="717"/>
      <c r="MHU152" s="717"/>
      <c r="MHV152" s="717"/>
      <c r="MHW152" s="717"/>
      <c r="MHX152" s="717"/>
      <c r="MHY152" s="717"/>
      <c r="MHZ152" s="717"/>
      <c r="MIA152" s="717"/>
      <c r="MIB152" s="717"/>
      <c r="MIC152" s="717"/>
      <c r="MID152" s="717"/>
      <c r="MIE152" s="717"/>
      <c r="MIF152" s="717"/>
      <c r="MIG152" s="717"/>
      <c r="MIH152" s="717"/>
      <c r="MII152" s="717"/>
      <c r="MIJ152" s="717"/>
      <c r="MIK152" s="717"/>
      <c r="MIL152" s="717"/>
      <c r="MIM152" s="717"/>
      <c r="MIN152" s="717"/>
      <c r="MIO152" s="717"/>
      <c r="MIP152" s="717"/>
      <c r="MIQ152" s="717"/>
      <c r="MIR152" s="717"/>
      <c r="MIS152" s="717"/>
      <c r="MIT152" s="717"/>
      <c r="MIU152" s="717"/>
      <c r="MIV152" s="717"/>
      <c r="MIW152" s="717"/>
      <c r="MIX152" s="717"/>
      <c r="MIY152" s="717"/>
      <c r="MIZ152" s="717"/>
      <c r="MJA152" s="717"/>
      <c r="MJB152" s="717"/>
      <c r="MJC152" s="717"/>
      <c r="MJD152" s="717"/>
      <c r="MJE152" s="717"/>
      <c r="MJF152" s="717"/>
      <c r="MJG152" s="717"/>
      <c r="MJH152" s="717"/>
      <c r="MJI152" s="717"/>
      <c r="MJJ152" s="717"/>
      <c r="MJK152" s="717"/>
      <c r="MJL152" s="717"/>
      <c r="MJM152" s="717"/>
      <c r="MJN152" s="717"/>
      <c r="MJO152" s="717"/>
      <c r="MJP152" s="717"/>
      <c r="MJQ152" s="717"/>
      <c r="MJR152" s="717"/>
      <c r="MJS152" s="717"/>
      <c r="MJT152" s="717"/>
      <c r="MJU152" s="717"/>
      <c r="MJV152" s="717"/>
      <c r="MJW152" s="717"/>
      <c r="MJX152" s="717"/>
      <c r="MJY152" s="717"/>
      <c r="MJZ152" s="717"/>
      <c r="MKA152" s="717"/>
      <c r="MKB152" s="717"/>
      <c r="MKC152" s="717"/>
      <c r="MKD152" s="717"/>
      <c r="MKE152" s="717"/>
      <c r="MKF152" s="717"/>
      <c r="MKG152" s="717"/>
      <c r="MKH152" s="717"/>
      <c r="MKI152" s="717"/>
      <c r="MKJ152" s="717"/>
      <c r="MKK152" s="717"/>
      <c r="MKL152" s="717"/>
      <c r="MKM152" s="717"/>
      <c r="MKN152" s="717"/>
      <c r="MKO152" s="717"/>
      <c r="MKP152" s="717"/>
      <c r="MKQ152" s="717"/>
      <c r="MKR152" s="717"/>
      <c r="MKS152" s="717"/>
      <c r="MKT152" s="717"/>
      <c r="MKU152" s="717"/>
      <c r="MKV152" s="717"/>
      <c r="MKW152" s="717"/>
      <c r="MKX152" s="717"/>
      <c r="MKY152" s="717"/>
      <c r="MKZ152" s="717"/>
      <c r="MLA152" s="717"/>
      <c r="MLB152" s="717"/>
      <c r="MLC152" s="717"/>
      <c r="MLD152" s="717"/>
      <c r="MLE152" s="717"/>
      <c r="MLF152" s="717"/>
      <c r="MLG152" s="717"/>
      <c r="MLH152" s="717"/>
      <c r="MLI152" s="717"/>
      <c r="MLJ152" s="717"/>
      <c r="MLK152" s="717"/>
      <c r="MLL152" s="717"/>
      <c r="MLM152" s="717"/>
      <c r="MLN152" s="717"/>
      <c r="MLO152" s="717"/>
      <c r="MLP152" s="717"/>
      <c r="MLQ152" s="717"/>
      <c r="MLR152" s="717"/>
      <c r="MLS152" s="717"/>
      <c r="MLT152" s="717"/>
      <c r="MLU152" s="717"/>
      <c r="MLV152" s="717"/>
      <c r="MLW152" s="717"/>
      <c r="MLX152" s="717"/>
      <c r="MLY152" s="717"/>
      <c r="MLZ152" s="717"/>
      <c r="MMA152" s="717"/>
      <c r="MMB152" s="717"/>
      <c r="MMC152" s="717"/>
      <c r="MMD152" s="717"/>
      <c r="MME152" s="717"/>
      <c r="MMF152" s="717"/>
      <c r="MMG152" s="717"/>
      <c r="MMH152" s="717"/>
      <c r="MMI152" s="717"/>
      <c r="MMJ152" s="717"/>
      <c r="MMK152" s="717"/>
      <c r="MML152" s="717"/>
      <c r="MMM152" s="717"/>
      <c r="MMN152" s="717"/>
      <c r="MMO152" s="717"/>
      <c r="MMP152" s="717"/>
      <c r="MMQ152" s="717"/>
      <c r="MMR152" s="717"/>
      <c r="MMS152" s="717"/>
      <c r="MMT152" s="717"/>
      <c r="MMU152" s="717"/>
      <c r="MMV152" s="717"/>
      <c r="MMW152" s="717"/>
      <c r="MMX152" s="717"/>
      <c r="MMY152" s="717"/>
      <c r="MMZ152" s="717"/>
      <c r="MNA152" s="717"/>
      <c r="MNB152" s="717"/>
      <c r="MNC152" s="717"/>
      <c r="MND152" s="717"/>
      <c r="MNE152" s="717"/>
      <c r="MNF152" s="717"/>
      <c r="MNG152" s="717"/>
      <c r="MNH152" s="717"/>
      <c r="MNI152" s="717"/>
      <c r="MNJ152" s="717"/>
      <c r="MNK152" s="717"/>
      <c r="MNL152" s="717"/>
      <c r="MNM152" s="717"/>
      <c r="MNN152" s="717"/>
      <c r="MNO152" s="717"/>
      <c r="MNP152" s="717"/>
      <c r="MNQ152" s="717"/>
      <c r="MNR152" s="717"/>
      <c r="MNS152" s="717"/>
      <c r="MNT152" s="717"/>
      <c r="MNU152" s="717"/>
      <c r="MNV152" s="717"/>
      <c r="MNW152" s="717"/>
      <c r="MNX152" s="717"/>
      <c r="MNY152" s="717"/>
      <c r="MNZ152" s="717"/>
      <c r="MOA152" s="717"/>
      <c r="MOB152" s="717"/>
      <c r="MOC152" s="717"/>
      <c r="MOD152" s="717"/>
      <c r="MOE152" s="717"/>
      <c r="MOF152" s="717"/>
      <c r="MOG152" s="717"/>
      <c r="MOH152" s="717"/>
      <c r="MOI152" s="717"/>
      <c r="MOJ152" s="717"/>
      <c r="MOK152" s="717"/>
      <c r="MOL152" s="717"/>
      <c r="MOM152" s="717"/>
      <c r="MON152" s="717"/>
      <c r="MOO152" s="717"/>
      <c r="MOP152" s="717"/>
      <c r="MOQ152" s="717"/>
      <c r="MOR152" s="717"/>
      <c r="MOS152" s="717"/>
      <c r="MOT152" s="717"/>
      <c r="MOU152" s="717"/>
      <c r="MOV152" s="717"/>
      <c r="MOW152" s="717"/>
      <c r="MOX152" s="717"/>
      <c r="MOY152" s="717"/>
      <c r="MOZ152" s="717"/>
      <c r="MPA152" s="717"/>
      <c r="MPB152" s="717"/>
      <c r="MPC152" s="717"/>
      <c r="MPD152" s="717"/>
      <c r="MPE152" s="717"/>
      <c r="MPF152" s="717"/>
      <c r="MPG152" s="717"/>
      <c r="MPH152" s="717"/>
      <c r="MPI152" s="717"/>
      <c r="MPJ152" s="717"/>
      <c r="MPK152" s="717"/>
      <c r="MPL152" s="717"/>
      <c r="MPM152" s="717"/>
      <c r="MPN152" s="717"/>
      <c r="MPO152" s="717"/>
      <c r="MPP152" s="717"/>
      <c r="MPQ152" s="717"/>
      <c r="MPR152" s="717"/>
      <c r="MPS152" s="717"/>
      <c r="MPT152" s="717"/>
      <c r="MPU152" s="717"/>
      <c r="MPV152" s="717"/>
      <c r="MPW152" s="717"/>
      <c r="MPX152" s="717"/>
      <c r="MPY152" s="717"/>
      <c r="MPZ152" s="717"/>
      <c r="MQA152" s="717"/>
      <c r="MQB152" s="717"/>
      <c r="MQC152" s="717"/>
      <c r="MQD152" s="717"/>
      <c r="MQE152" s="717"/>
      <c r="MQF152" s="717"/>
      <c r="MQG152" s="717"/>
      <c r="MQH152" s="717"/>
      <c r="MQI152" s="717"/>
      <c r="MQJ152" s="717"/>
      <c r="MQK152" s="717"/>
      <c r="MQL152" s="717"/>
      <c r="MQM152" s="717"/>
      <c r="MQN152" s="717"/>
      <c r="MQO152" s="717"/>
      <c r="MQP152" s="717"/>
      <c r="MQQ152" s="717"/>
      <c r="MQR152" s="717"/>
      <c r="MQS152" s="717"/>
      <c r="MQT152" s="717"/>
      <c r="MQU152" s="717"/>
      <c r="MQV152" s="717"/>
      <c r="MQW152" s="717"/>
      <c r="MQX152" s="717"/>
      <c r="MQY152" s="717"/>
      <c r="MQZ152" s="717"/>
      <c r="MRA152" s="717"/>
      <c r="MRB152" s="717"/>
      <c r="MRC152" s="717"/>
      <c r="MRD152" s="717"/>
      <c r="MRE152" s="717"/>
      <c r="MRF152" s="717"/>
      <c r="MRG152" s="717"/>
      <c r="MRH152" s="717"/>
      <c r="MRI152" s="717"/>
      <c r="MRJ152" s="717"/>
      <c r="MRK152" s="717"/>
      <c r="MRL152" s="717"/>
      <c r="MRM152" s="717"/>
      <c r="MRN152" s="717"/>
      <c r="MRO152" s="717"/>
      <c r="MRP152" s="717"/>
      <c r="MRQ152" s="717"/>
      <c r="MRR152" s="717"/>
      <c r="MRS152" s="717"/>
      <c r="MRT152" s="717"/>
      <c r="MRU152" s="717"/>
      <c r="MRV152" s="717"/>
      <c r="MRW152" s="717"/>
      <c r="MRX152" s="717"/>
      <c r="MRY152" s="717"/>
      <c r="MRZ152" s="717"/>
      <c r="MSA152" s="717"/>
      <c r="MSB152" s="717"/>
      <c r="MSC152" s="717"/>
      <c r="MSD152" s="717"/>
      <c r="MSE152" s="717"/>
      <c r="MSF152" s="717"/>
      <c r="MSG152" s="717"/>
      <c r="MSH152" s="717"/>
      <c r="MSI152" s="717"/>
      <c r="MSJ152" s="717"/>
      <c r="MSK152" s="717"/>
      <c r="MSL152" s="717"/>
      <c r="MSM152" s="717"/>
      <c r="MSN152" s="717"/>
      <c r="MSO152" s="717"/>
      <c r="MSP152" s="717"/>
      <c r="MSQ152" s="717"/>
      <c r="MSR152" s="717"/>
      <c r="MSS152" s="717"/>
      <c r="MST152" s="717"/>
      <c r="MSU152" s="717"/>
      <c r="MSV152" s="717"/>
      <c r="MSW152" s="717"/>
      <c r="MSX152" s="717"/>
      <c r="MSY152" s="717"/>
      <c r="MSZ152" s="717"/>
      <c r="MTA152" s="717"/>
      <c r="MTB152" s="717"/>
      <c r="MTC152" s="717"/>
      <c r="MTD152" s="717"/>
      <c r="MTE152" s="717"/>
      <c r="MTF152" s="717"/>
      <c r="MTG152" s="717"/>
      <c r="MTH152" s="717"/>
      <c r="MTI152" s="717"/>
      <c r="MTJ152" s="717"/>
      <c r="MTK152" s="717"/>
      <c r="MTL152" s="717"/>
      <c r="MTM152" s="717"/>
      <c r="MTN152" s="717"/>
      <c r="MTO152" s="717"/>
      <c r="MTP152" s="717"/>
      <c r="MTQ152" s="717"/>
      <c r="MTR152" s="717"/>
      <c r="MTS152" s="717"/>
      <c r="MTT152" s="717"/>
      <c r="MTU152" s="717"/>
      <c r="MTV152" s="717"/>
      <c r="MTW152" s="717"/>
      <c r="MTX152" s="717"/>
      <c r="MTY152" s="717"/>
      <c r="MTZ152" s="717"/>
      <c r="MUA152" s="717"/>
      <c r="MUB152" s="717"/>
      <c r="MUC152" s="717"/>
      <c r="MUD152" s="717"/>
      <c r="MUE152" s="717"/>
      <c r="MUF152" s="717"/>
      <c r="MUG152" s="717"/>
      <c r="MUH152" s="717"/>
      <c r="MUI152" s="717"/>
      <c r="MUJ152" s="717"/>
      <c r="MUK152" s="717"/>
      <c r="MUL152" s="717"/>
      <c r="MUM152" s="717"/>
      <c r="MUN152" s="717"/>
      <c r="MUO152" s="717"/>
      <c r="MUP152" s="717"/>
      <c r="MUQ152" s="717"/>
      <c r="MUR152" s="717"/>
      <c r="MUS152" s="717"/>
      <c r="MUT152" s="717"/>
      <c r="MUU152" s="717"/>
      <c r="MUV152" s="717"/>
      <c r="MUW152" s="717"/>
      <c r="MUX152" s="717"/>
      <c r="MUY152" s="717"/>
      <c r="MUZ152" s="717"/>
      <c r="MVA152" s="717"/>
      <c r="MVB152" s="717"/>
      <c r="MVC152" s="717"/>
      <c r="MVD152" s="717"/>
      <c r="MVE152" s="717"/>
      <c r="MVF152" s="717"/>
      <c r="MVG152" s="717"/>
      <c r="MVH152" s="717"/>
      <c r="MVI152" s="717"/>
      <c r="MVJ152" s="717"/>
      <c r="MVK152" s="717"/>
      <c r="MVL152" s="717"/>
      <c r="MVM152" s="717"/>
      <c r="MVN152" s="717"/>
      <c r="MVO152" s="717"/>
      <c r="MVP152" s="717"/>
      <c r="MVQ152" s="717"/>
      <c r="MVR152" s="717"/>
      <c r="MVS152" s="717"/>
      <c r="MVT152" s="717"/>
      <c r="MVU152" s="717"/>
      <c r="MVV152" s="717"/>
      <c r="MVW152" s="717"/>
      <c r="MVX152" s="717"/>
      <c r="MVY152" s="717"/>
      <c r="MVZ152" s="717"/>
      <c r="MWA152" s="717"/>
      <c r="MWB152" s="717"/>
      <c r="MWC152" s="717"/>
      <c r="MWD152" s="717"/>
      <c r="MWE152" s="717"/>
      <c r="MWF152" s="717"/>
      <c r="MWG152" s="717"/>
      <c r="MWH152" s="717"/>
      <c r="MWI152" s="717"/>
      <c r="MWJ152" s="717"/>
      <c r="MWK152" s="717"/>
      <c r="MWL152" s="717"/>
      <c r="MWM152" s="717"/>
      <c r="MWN152" s="717"/>
      <c r="MWO152" s="717"/>
      <c r="MWP152" s="717"/>
      <c r="MWQ152" s="717"/>
      <c r="MWR152" s="717"/>
      <c r="MWS152" s="717"/>
      <c r="MWT152" s="717"/>
      <c r="MWU152" s="717"/>
      <c r="MWV152" s="717"/>
      <c r="MWW152" s="717"/>
      <c r="MWX152" s="717"/>
      <c r="MWY152" s="717"/>
      <c r="MWZ152" s="717"/>
      <c r="MXA152" s="717"/>
      <c r="MXB152" s="717"/>
      <c r="MXC152" s="717"/>
      <c r="MXD152" s="717"/>
      <c r="MXE152" s="717"/>
      <c r="MXF152" s="717"/>
      <c r="MXG152" s="717"/>
      <c r="MXH152" s="717"/>
      <c r="MXI152" s="717"/>
      <c r="MXJ152" s="717"/>
      <c r="MXK152" s="717"/>
      <c r="MXL152" s="717"/>
      <c r="MXM152" s="717"/>
      <c r="MXN152" s="717"/>
      <c r="MXO152" s="717"/>
      <c r="MXP152" s="717"/>
      <c r="MXQ152" s="717"/>
      <c r="MXR152" s="717"/>
      <c r="MXS152" s="717"/>
      <c r="MXT152" s="717"/>
      <c r="MXU152" s="717"/>
      <c r="MXV152" s="717"/>
      <c r="MXW152" s="717"/>
      <c r="MXX152" s="717"/>
      <c r="MXY152" s="717"/>
      <c r="MXZ152" s="717"/>
      <c r="MYA152" s="717"/>
      <c r="MYB152" s="717"/>
      <c r="MYC152" s="717"/>
      <c r="MYD152" s="717"/>
      <c r="MYE152" s="717"/>
      <c r="MYF152" s="717"/>
      <c r="MYG152" s="717"/>
      <c r="MYH152" s="717"/>
      <c r="MYI152" s="717"/>
      <c r="MYJ152" s="717"/>
      <c r="MYK152" s="717"/>
      <c r="MYL152" s="717"/>
      <c r="MYM152" s="717"/>
      <c r="MYN152" s="717"/>
      <c r="MYO152" s="717"/>
      <c r="MYP152" s="717"/>
      <c r="MYQ152" s="717"/>
      <c r="MYR152" s="717"/>
      <c r="MYS152" s="717"/>
      <c r="MYT152" s="717"/>
      <c r="MYU152" s="717"/>
      <c r="MYV152" s="717"/>
      <c r="MYW152" s="717"/>
      <c r="MYX152" s="717"/>
      <c r="MYY152" s="717"/>
      <c r="MYZ152" s="717"/>
      <c r="MZA152" s="717"/>
      <c r="MZB152" s="717"/>
      <c r="MZC152" s="717"/>
      <c r="MZD152" s="717"/>
      <c r="MZE152" s="717"/>
      <c r="MZF152" s="717"/>
      <c r="MZG152" s="717"/>
      <c r="MZH152" s="717"/>
      <c r="MZI152" s="717"/>
      <c r="MZJ152" s="717"/>
      <c r="MZK152" s="717"/>
      <c r="MZL152" s="717"/>
      <c r="MZM152" s="717"/>
      <c r="MZN152" s="717"/>
      <c r="MZO152" s="717"/>
      <c r="MZP152" s="717"/>
      <c r="MZQ152" s="717"/>
      <c r="MZR152" s="717"/>
      <c r="MZS152" s="717"/>
      <c r="MZT152" s="717"/>
      <c r="MZU152" s="717"/>
      <c r="MZV152" s="717"/>
      <c r="MZW152" s="717"/>
      <c r="MZX152" s="717"/>
      <c r="MZY152" s="717"/>
      <c r="MZZ152" s="717"/>
      <c r="NAA152" s="717"/>
      <c r="NAB152" s="717"/>
      <c r="NAC152" s="717"/>
      <c r="NAD152" s="717"/>
      <c r="NAE152" s="717"/>
      <c r="NAF152" s="717"/>
      <c r="NAG152" s="717"/>
      <c r="NAH152" s="717"/>
      <c r="NAI152" s="717"/>
      <c r="NAJ152" s="717"/>
      <c r="NAK152" s="717"/>
      <c r="NAL152" s="717"/>
      <c r="NAM152" s="717"/>
      <c r="NAN152" s="717"/>
      <c r="NAO152" s="717"/>
      <c r="NAP152" s="717"/>
      <c r="NAQ152" s="717"/>
      <c r="NAR152" s="717"/>
      <c r="NAS152" s="717"/>
      <c r="NAT152" s="717"/>
      <c r="NAU152" s="717"/>
      <c r="NAV152" s="717"/>
      <c r="NAW152" s="717"/>
      <c r="NAX152" s="717"/>
      <c r="NAY152" s="717"/>
      <c r="NAZ152" s="717"/>
      <c r="NBA152" s="717"/>
      <c r="NBB152" s="717"/>
      <c r="NBC152" s="717"/>
      <c r="NBD152" s="717"/>
      <c r="NBE152" s="717"/>
      <c r="NBF152" s="717"/>
      <c r="NBG152" s="717"/>
      <c r="NBH152" s="717"/>
      <c r="NBI152" s="717"/>
      <c r="NBJ152" s="717"/>
      <c r="NBK152" s="717"/>
      <c r="NBL152" s="717"/>
      <c r="NBM152" s="717"/>
      <c r="NBN152" s="717"/>
      <c r="NBO152" s="717"/>
      <c r="NBP152" s="717"/>
      <c r="NBQ152" s="717"/>
      <c r="NBR152" s="717"/>
      <c r="NBS152" s="717"/>
      <c r="NBT152" s="717"/>
      <c r="NBU152" s="717"/>
      <c r="NBV152" s="717"/>
      <c r="NBW152" s="717"/>
      <c r="NBX152" s="717"/>
      <c r="NBY152" s="717"/>
      <c r="NBZ152" s="717"/>
      <c r="NCA152" s="717"/>
      <c r="NCB152" s="717"/>
      <c r="NCC152" s="717"/>
      <c r="NCD152" s="717"/>
      <c r="NCE152" s="717"/>
      <c r="NCF152" s="717"/>
      <c r="NCG152" s="717"/>
      <c r="NCH152" s="717"/>
      <c r="NCI152" s="717"/>
      <c r="NCJ152" s="717"/>
      <c r="NCK152" s="717"/>
      <c r="NCL152" s="717"/>
      <c r="NCM152" s="717"/>
      <c r="NCN152" s="717"/>
      <c r="NCO152" s="717"/>
      <c r="NCP152" s="717"/>
      <c r="NCQ152" s="717"/>
      <c r="NCR152" s="717"/>
      <c r="NCS152" s="717"/>
      <c r="NCT152" s="717"/>
      <c r="NCU152" s="717"/>
      <c r="NCV152" s="717"/>
      <c r="NCW152" s="717"/>
      <c r="NCX152" s="717"/>
      <c r="NCY152" s="717"/>
      <c r="NCZ152" s="717"/>
      <c r="NDA152" s="717"/>
      <c r="NDB152" s="717"/>
      <c r="NDC152" s="717"/>
      <c r="NDD152" s="717"/>
      <c r="NDE152" s="717"/>
      <c r="NDF152" s="717"/>
      <c r="NDG152" s="717"/>
      <c r="NDH152" s="717"/>
      <c r="NDI152" s="717"/>
      <c r="NDJ152" s="717"/>
      <c r="NDK152" s="717"/>
      <c r="NDL152" s="717"/>
      <c r="NDM152" s="717"/>
      <c r="NDN152" s="717"/>
      <c r="NDO152" s="717"/>
      <c r="NDP152" s="717"/>
      <c r="NDQ152" s="717"/>
      <c r="NDR152" s="717"/>
      <c r="NDS152" s="717"/>
      <c r="NDT152" s="717"/>
      <c r="NDU152" s="717"/>
      <c r="NDV152" s="717"/>
      <c r="NDW152" s="717"/>
      <c r="NDX152" s="717"/>
      <c r="NDY152" s="717"/>
      <c r="NDZ152" s="717"/>
      <c r="NEA152" s="717"/>
      <c r="NEB152" s="717"/>
      <c r="NEC152" s="717"/>
      <c r="NED152" s="717"/>
      <c r="NEE152" s="717"/>
      <c r="NEF152" s="717"/>
      <c r="NEG152" s="717"/>
      <c r="NEH152" s="717"/>
      <c r="NEI152" s="717"/>
      <c r="NEJ152" s="717"/>
      <c r="NEK152" s="717"/>
      <c r="NEL152" s="717"/>
      <c r="NEM152" s="717"/>
      <c r="NEN152" s="717"/>
      <c r="NEO152" s="717"/>
      <c r="NEP152" s="717"/>
      <c r="NEQ152" s="717"/>
      <c r="NER152" s="717"/>
      <c r="NES152" s="717"/>
      <c r="NET152" s="717"/>
      <c r="NEU152" s="717"/>
      <c r="NEV152" s="717"/>
      <c r="NEW152" s="717"/>
      <c r="NEX152" s="717"/>
      <c r="NEY152" s="717"/>
      <c r="NEZ152" s="717"/>
      <c r="NFA152" s="717"/>
      <c r="NFB152" s="717"/>
      <c r="NFC152" s="717"/>
      <c r="NFD152" s="717"/>
      <c r="NFE152" s="717"/>
      <c r="NFF152" s="717"/>
      <c r="NFG152" s="717"/>
      <c r="NFH152" s="717"/>
      <c r="NFI152" s="717"/>
      <c r="NFJ152" s="717"/>
      <c r="NFK152" s="717"/>
      <c r="NFL152" s="717"/>
      <c r="NFM152" s="717"/>
      <c r="NFN152" s="717"/>
      <c r="NFO152" s="717"/>
      <c r="NFP152" s="717"/>
      <c r="NFQ152" s="717"/>
      <c r="NFR152" s="717"/>
      <c r="NFS152" s="717"/>
      <c r="NFT152" s="717"/>
      <c r="NFU152" s="717"/>
      <c r="NFV152" s="717"/>
      <c r="NFW152" s="717"/>
      <c r="NFX152" s="717"/>
      <c r="NFY152" s="717"/>
      <c r="NFZ152" s="717"/>
      <c r="NGA152" s="717"/>
      <c r="NGB152" s="717"/>
      <c r="NGC152" s="717"/>
      <c r="NGD152" s="717"/>
      <c r="NGE152" s="717"/>
      <c r="NGF152" s="717"/>
      <c r="NGG152" s="717"/>
      <c r="NGH152" s="717"/>
      <c r="NGI152" s="717"/>
      <c r="NGJ152" s="717"/>
      <c r="NGK152" s="717"/>
      <c r="NGL152" s="717"/>
      <c r="NGM152" s="717"/>
      <c r="NGN152" s="717"/>
      <c r="NGO152" s="717"/>
      <c r="NGP152" s="717"/>
      <c r="NGQ152" s="717"/>
      <c r="NGR152" s="717"/>
      <c r="NGS152" s="717"/>
      <c r="NGT152" s="717"/>
      <c r="NGU152" s="717"/>
      <c r="NGV152" s="717"/>
      <c r="NGW152" s="717"/>
      <c r="NGX152" s="717"/>
      <c r="NGY152" s="717"/>
      <c r="NGZ152" s="717"/>
      <c r="NHA152" s="717"/>
      <c r="NHB152" s="717"/>
      <c r="NHC152" s="717"/>
      <c r="NHD152" s="717"/>
      <c r="NHE152" s="717"/>
      <c r="NHF152" s="717"/>
      <c r="NHG152" s="717"/>
      <c r="NHH152" s="717"/>
      <c r="NHI152" s="717"/>
      <c r="NHJ152" s="717"/>
      <c r="NHK152" s="717"/>
      <c r="NHL152" s="717"/>
      <c r="NHM152" s="717"/>
      <c r="NHN152" s="717"/>
      <c r="NHO152" s="717"/>
      <c r="NHP152" s="717"/>
      <c r="NHQ152" s="717"/>
      <c r="NHR152" s="717"/>
      <c r="NHS152" s="717"/>
      <c r="NHT152" s="717"/>
      <c r="NHU152" s="717"/>
      <c r="NHV152" s="717"/>
      <c r="NHW152" s="717"/>
      <c r="NHX152" s="717"/>
      <c r="NHY152" s="717"/>
      <c r="NHZ152" s="717"/>
      <c r="NIA152" s="717"/>
      <c r="NIB152" s="717"/>
      <c r="NIC152" s="717"/>
      <c r="NID152" s="717"/>
      <c r="NIE152" s="717"/>
      <c r="NIF152" s="717"/>
      <c r="NIG152" s="717"/>
      <c r="NIH152" s="717"/>
      <c r="NII152" s="717"/>
      <c r="NIJ152" s="717"/>
      <c r="NIK152" s="717"/>
      <c r="NIL152" s="717"/>
      <c r="NIM152" s="717"/>
      <c r="NIN152" s="717"/>
      <c r="NIO152" s="717"/>
      <c r="NIP152" s="717"/>
      <c r="NIQ152" s="717"/>
      <c r="NIR152" s="717"/>
      <c r="NIS152" s="717"/>
      <c r="NIT152" s="717"/>
      <c r="NIU152" s="717"/>
      <c r="NIV152" s="717"/>
      <c r="NIW152" s="717"/>
      <c r="NIX152" s="717"/>
      <c r="NIY152" s="717"/>
      <c r="NIZ152" s="717"/>
      <c r="NJA152" s="717"/>
      <c r="NJB152" s="717"/>
      <c r="NJC152" s="717"/>
      <c r="NJD152" s="717"/>
      <c r="NJE152" s="717"/>
      <c r="NJF152" s="717"/>
      <c r="NJG152" s="717"/>
      <c r="NJH152" s="717"/>
      <c r="NJI152" s="717"/>
      <c r="NJJ152" s="717"/>
      <c r="NJK152" s="717"/>
      <c r="NJL152" s="717"/>
      <c r="NJM152" s="717"/>
      <c r="NJN152" s="717"/>
      <c r="NJO152" s="717"/>
      <c r="NJP152" s="717"/>
      <c r="NJQ152" s="717"/>
      <c r="NJR152" s="717"/>
      <c r="NJS152" s="717"/>
      <c r="NJT152" s="717"/>
      <c r="NJU152" s="717"/>
      <c r="NJV152" s="717"/>
      <c r="NJW152" s="717"/>
      <c r="NJX152" s="717"/>
      <c r="NJY152" s="717"/>
      <c r="NJZ152" s="717"/>
      <c r="NKA152" s="717"/>
      <c r="NKB152" s="717"/>
      <c r="NKC152" s="717"/>
      <c r="NKD152" s="717"/>
      <c r="NKE152" s="717"/>
      <c r="NKF152" s="717"/>
      <c r="NKG152" s="717"/>
      <c r="NKH152" s="717"/>
      <c r="NKI152" s="717"/>
      <c r="NKJ152" s="717"/>
      <c r="NKK152" s="717"/>
      <c r="NKL152" s="717"/>
      <c r="NKM152" s="717"/>
      <c r="NKN152" s="717"/>
      <c r="NKO152" s="717"/>
      <c r="NKP152" s="717"/>
      <c r="NKQ152" s="717"/>
      <c r="NKR152" s="717"/>
      <c r="NKS152" s="717"/>
      <c r="NKT152" s="717"/>
      <c r="NKU152" s="717"/>
      <c r="NKV152" s="717"/>
      <c r="NKW152" s="717"/>
      <c r="NKX152" s="717"/>
      <c r="NKY152" s="717"/>
      <c r="NKZ152" s="717"/>
      <c r="NLA152" s="717"/>
      <c r="NLB152" s="717"/>
      <c r="NLC152" s="717"/>
      <c r="NLD152" s="717"/>
      <c r="NLE152" s="717"/>
      <c r="NLF152" s="717"/>
      <c r="NLG152" s="717"/>
      <c r="NLH152" s="717"/>
      <c r="NLI152" s="717"/>
      <c r="NLJ152" s="717"/>
      <c r="NLK152" s="717"/>
      <c r="NLL152" s="717"/>
      <c r="NLM152" s="717"/>
      <c r="NLN152" s="717"/>
      <c r="NLO152" s="717"/>
      <c r="NLP152" s="717"/>
      <c r="NLQ152" s="717"/>
      <c r="NLR152" s="717"/>
      <c r="NLS152" s="717"/>
      <c r="NLT152" s="717"/>
      <c r="NLU152" s="717"/>
      <c r="NLV152" s="717"/>
      <c r="NLW152" s="717"/>
      <c r="NLX152" s="717"/>
      <c r="NLY152" s="717"/>
      <c r="NLZ152" s="717"/>
      <c r="NMA152" s="717"/>
      <c r="NMB152" s="717"/>
      <c r="NMC152" s="717"/>
      <c r="NMD152" s="717"/>
      <c r="NME152" s="717"/>
      <c r="NMF152" s="717"/>
      <c r="NMG152" s="717"/>
      <c r="NMH152" s="717"/>
      <c r="NMI152" s="717"/>
      <c r="NMJ152" s="717"/>
      <c r="NMK152" s="717"/>
      <c r="NML152" s="717"/>
      <c r="NMM152" s="717"/>
      <c r="NMN152" s="717"/>
      <c r="NMO152" s="717"/>
      <c r="NMP152" s="717"/>
      <c r="NMQ152" s="717"/>
      <c r="NMR152" s="717"/>
      <c r="NMS152" s="717"/>
      <c r="NMT152" s="717"/>
      <c r="NMU152" s="717"/>
      <c r="NMV152" s="717"/>
      <c r="NMW152" s="717"/>
      <c r="NMX152" s="717"/>
      <c r="NMY152" s="717"/>
      <c r="NMZ152" s="717"/>
      <c r="NNA152" s="717"/>
      <c r="NNB152" s="717"/>
      <c r="NNC152" s="717"/>
      <c r="NND152" s="717"/>
      <c r="NNE152" s="717"/>
      <c r="NNF152" s="717"/>
      <c r="NNG152" s="717"/>
      <c r="NNH152" s="717"/>
      <c r="NNI152" s="717"/>
      <c r="NNJ152" s="717"/>
      <c r="NNK152" s="717"/>
      <c r="NNL152" s="717"/>
      <c r="NNM152" s="717"/>
      <c r="NNN152" s="717"/>
      <c r="NNO152" s="717"/>
      <c r="NNP152" s="717"/>
      <c r="NNQ152" s="717"/>
      <c r="NNR152" s="717"/>
      <c r="NNS152" s="717"/>
      <c r="NNT152" s="717"/>
      <c r="NNU152" s="717"/>
      <c r="NNV152" s="717"/>
      <c r="NNW152" s="717"/>
      <c r="NNX152" s="717"/>
      <c r="NNY152" s="717"/>
      <c r="NNZ152" s="717"/>
      <c r="NOA152" s="717"/>
      <c r="NOB152" s="717"/>
      <c r="NOC152" s="717"/>
      <c r="NOD152" s="717"/>
      <c r="NOE152" s="717"/>
      <c r="NOF152" s="717"/>
      <c r="NOG152" s="717"/>
      <c r="NOH152" s="717"/>
      <c r="NOI152" s="717"/>
      <c r="NOJ152" s="717"/>
      <c r="NOK152" s="717"/>
      <c r="NOL152" s="717"/>
      <c r="NOM152" s="717"/>
      <c r="NON152" s="717"/>
      <c r="NOO152" s="717"/>
      <c r="NOP152" s="717"/>
      <c r="NOQ152" s="717"/>
      <c r="NOR152" s="717"/>
      <c r="NOS152" s="717"/>
      <c r="NOT152" s="717"/>
      <c r="NOU152" s="717"/>
      <c r="NOV152" s="717"/>
      <c r="NOW152" s="717"/>
      <c r="NOX152" s="717"/>
      <c r="NOY152" s="717"/>
      <c r="NOZ152" s="717"/>
      <c r="NPA152" s="717"/>
      <c r="NPB152" s="717"/>
      <c r="NPC152" s="717"/>
      <c r="NPD152" s="717"/>
      <c r="NPE152" s="717"/>
      <c r="NPF152" s="717"/>
      <c r="NPG152" s="717"/>
      <c r="NPH152" s="717"/>
      <c r="NPI152" s="717"/>
      <c r="NPJ152" s="717"/>
      <c r="NPK152" s="717"/>
      <c r="NPL152" s="717"/>
      <c r="NPM152" s="717"/>
      <c r="NPN152" s="717"/>
      <c r="NPO152" s="717"/>
      <c r="NPP152" s="717"/>
      <c r="NPQ152" s="717"/>
      <c r="NPR152" s="717"/>
      <c r="NPS152" s="717"/>
      <c r="NPT152" s="717"/>
      <c r="NPU152" s="717"/>
      <c r="NPV152" s="717"/>
      <c r="NPW152" s="717"/>
      <c r="NPX152" s="717"/>
      <c r="NPY152" s="717"/>
      <c r="NPZ152" s="717"/>
      <c r="NQA152" s="717"/>
      <c r="NQB152" s="717"/>
      <c r="NQC152" s="717"/>
      <c r="NQD152" s="717"/>
      <c r="NQE152" s="717"/>
      <c r="NQF152" s="717"/>
      <c r="NQG152" s="717"/>
      <c r="NQH152" s="717"/>
      <c r="NQI152" s="717"/>
      <c r="NQJ152" s="717"/>
      <c r="NQK152" s="717"/>
      <c r="NQL152" s="717"/>
      <c r="NQM152" s="717"/>
      <c r="NQN152" s="717"/>
      <c r="NQO152" s="717"/>
      <c r="NQP152" s="717"/>
      <c r="NQQ152" s="717"/>
      <c r="NQR152" s="717"/>
      <c r="NQS152" s="717"/>
      <c r="NQT152" s="717"/>
      <c r="NQU152" s="717"/>
      <c r="NQV152" s="717"/>
      <c r="NQW152" s="717"/>
      <c r="NQX152" s="717"/>
      <c r="NQY152" s="717"/>
      <c r="NQZ152" s="717"/>
      <c r="NRA152" s="717"/>
      <c r="NRB152" s="717"/>
      <c r="NRC152" s="717"/>
      <c r="NRD152" s="717"/>
      <c r="NRE152" s="717"/>
      <c r="NRF152" s="717"/>
      <c r="NRG152" s="717"/>
      <c r="NRH152" s="717"/>
      <c r="NRI152" s="717"/>
      <c r="NRJ152" s="717"/>
      <c r="NRK152" s="717"/>
      <c r="NRL152" s="717"/>
      <c r="NRM152" s="717"/>
      <c r="NRN152" s="717"/>
      <c r="NRO152" s="717"/>
      <c r="NRP152" s="717"/>
      <c r="NRQ152" s="717"/>
      <c r="NRR152" s="717"/>
      <c r="NRS152" s="717"/>
      <c r="NRT152" s="717"/>
      <c r="NRU152" s="717"/>
      <c r="NRV152" s="717"/>
      <c r="NRW152" s="717"/>
      <c r="NRX152" s="717"/>
      <c r="NRY152" s="717"/>
      <c r="NRZ152" s="717"/>
      <c r="NSA152" s="717"/>
      <c r="NSB152" s="717"/>
      <c r="NSC152" s="717"/>
      <c r="NSD152" s="717"/>
      <c r="NSE152" s="717"/>
      <c r="NSF152" s="717"/>
      <c r="NSG152" s="717"/>
      <c r="NSH152" s="717"/>
      <c r="NSI152" s="717"/>
      <c r="NSJ152" s="717"/>
      <c r="NSK152" s="717"/>
      <c r="NSL152" s="717"/>
      <c r="NSM152" s="717"/>
      <c r="NSN152" s="717"/>
      <c r="NSO152" s="717"/>
      <c r="NSP152" s="717"/>
      <c r="NSQ152" s="717"/>
      <c r="NSR152" s="717"/>
      <c r="NSS152" s="717"/>
      <c r="NST152" s="717"/>
      <c r="NSU152" s="717"/>
      <c r="NSV152" s="717"/>
      <c r="NSW152" s="717"/>
      <c r="NSX152" s="717"/>
      <c r="NSY152" s="717"/>
      <c r="NSZ152" s="717"/>
      <c r="NTA152" s="717"/>
      <c r="NTB152" s="717"/>
      <c r="NTC152" s="717"/>
      <c r="NTD152" s="717"/>
      <c r="NTE152" s="717"/>
      <c r="NTF152" s="717"/>
      <c r="NTG152" s="717"/>
      <c r="NTH152" s="717"/>
      <c r="NTI152" s="717"/>
      <c r="NTJ152" s="717"/>
      <c r="NTK152" s="717"/>
      <c r="NTL152" s="717"/>
      <c r="NTM152" s="717"/>
      <c r="NTN152" s="717"/>
      <c r="NTO152" s="717"/>
      <c r="NTP152" s="717"/>
      <c r="NTQ152" s="717"/>
      <c r="NTR152" s="717"/>
      <c r="NTS152" s="717"/>
      <c r="NTT152" s="717"/>
      <c r="NTU152" s="717"/>
      <c r="NTV152" s="717"/>
      <c r="NTW152" s="717"/>
      <c r="NTX152" s="717"/>
      <c r="NTY152" s="717"/>
      <c r="NTZ152" s="717"/>
      <c r="NUA152" s="717"/>
      <c r="NUB152" s="717"/>
      <c r="NUC152" s="717"/>
      <c r="NUD152" s="717"/>
      <c r="NUE152" s="717"/>
      <c r="NUF152" s="717"/>
      <c r="NUG152" s="717"/>
      <c r="NUH152" s="717"/>
      <c r="NUI152" s="717"/>
      <c r="NUJ152" s="717"/>
      <c r="NUK152" s="717"/>
      <c r="NUL152" s="717"/>
      <c r="NUM152" s="717"/>
      <c r="NUN152" s="717"/>
      <c r="NUO152" s="717"/>
      <c r="NUP152" s="717"/>
      <c r="NUQ152" s="717"/>
      <c r="NUR152" s="717"/>
      <c r="NUS152" s="717"/>
      <c r="NUT152" s="717"/>
      <c r="NUU152" s="717"/>
      <c r="NUV152" s="717"/>
      <c r="NUW152" s="717"/>
      <c r="NUX152" s="717"/>
      <c r="NUY152" s="717"/>
      <c r="NUZ152" s="717"/>
      <c r="NVA152" s="717"/>
      <c r="NVB152" s="717"/>
      <c r="NVC152" s="717"/>
      <c r="NVD152" s="717"/>
      <c r="NVE152" s="717"/>
      <c r="NVF152" s="717"/>
      <c r="NVG152" s="717"/>
      <c r="NVH152" s="717"/>
      <c r="NVI152" s="717"/>
      <c r="NVJ152" s="717"/>
      <c r="NVK152" s="717"/>
      <c r="NVL152" s="717"/>
      <c r="NVM152" s="717"/>
      <c r="NVN152" s="717"/>
      <c r="NVO152" s="717"/>
      <c r="NVP152" s="717"/>
      <c r="NVQ152" s="717"/>
      <c r="NVR152" s="717"/>
      <c r="NVS152" s="717"/>
      <c r="NVT152" s="717"/>
      <c r="NVU152" s="717"/>
      <c r="NVV152" s="717"/>
      <c r="NVW152" s="717"/>
      <c r="NVX152" s="717"/>
      <c r="NVY152" s="717"/>
      <c r="NVZ152" s="717"/>
      <c r="NWA152" s="717"/>
      <c r="NWB152" s="717"/>
      <c r="NWC152" s="717"/>
      <c r="NWD152" s="717"/>
      <c r="NWE152" s="717"/>
      <c r="NWF152" s="717"/>
      <c r="NWG152" s="717"/>
      <c r="NWH152" s="717"/>
      <c r="NWI152" s="717"/>
      <c r="NWJ152" s="717"/>
      <c r="NWK152" s="717"/>
      <c r="NWL152" s="717"/>
      <c r="NWM152" s="717"/>
      <c r="NWN152" s="717"/>
      <c r="NWO152" s="717"/>
      <c r="NWP152" s="717"/>
      <c r="NWQ152" s="717"/>
      <c r="NWR152" s="717"/>
      <c r="NWS152" s="717"/>
      <c r="NWT152" s="717"/>
      <c r="NWU152" s="717"/>
      <c r="NWV152" s="717"/>
      <c r="NWW152" s="717"/>
      <c r="NWX152" s="717"/>
      <c r="NWY152" s="717"/>
      <c r="NWZ152" s="717"/>
      <c r="NXA152" s="717"/>
      <c r="NXB152" s="717"/>
      <c r="NXC152" s="717"/>
      <c r="NXD152" s="717"/>
      <c r="NXE152" s="717"/>
      <c r="NXF152" s="717"/>
      <c r="NXG152" s="717"/>
      <c r="NXH152" s="717"/>
      <c r="NXI152" s="717"/>
      <c r="NXJ152" s="717"/>
      <c r="NXK152" s="717"/>
      <c r="NXL152" s="717"/>
      <c r="NXM152" s="717"/>
      <c r="NXN152" s="717"/>
      <c r="NXO152" s="717"/>
      <c r="NXP152" s="717"/>
      <c r="NXQ152" s="717"/>
      <c r="NXR152" s="717"/>
      <c r="NXS152" s="717"/>
      <c r="NXT152" s="717"/>
      <c r="NXU152" s="717"/>
      <c r="NXV152" s="717"/>
      <c r="NXW152" s="717"/>
      <c r="NXX152" s="717"/>
      <c r="NXY152" s="717"/>
      <c r="NXZ152" s="717"/>
      <c r="NYA152" s="717"/>
      <c r="NYB152" s="717"/>
      <c r="NYC152" s="717"/>
      <c r="NYD152" s="717"/>
      <c r="NYE152" s="717"/>
      <c r="NYF152" s="717"/>
      <c r="NYG152" s="717"/>
      <c r="NYH152" s="717"/>
      <c r="NYI152" s="717"/>
      <c r="NYJ152" s="717"/>
      <c r="NYK152" s="717"/>
      <c r="NYL152" s="717"/>
      <c r="NYM152" s="717"/>
      <c r="NYN152" s="717"/>
      <c r="NYO152" s="717"/>
      <c r="NYP152" s="717"/>
      <c r="NYQ152" s="717"/>
      <c r="NYR152" s="717"/>
      <c r="NYS152" s="717"/>
      <c r="NYT152" s="717"/>
      <c r="NYU152" s="717"/>
      <c r="NYV152" s="717"/>
      <c r="NYW152" s="717"/>
      <c r="NYX152" s="717"/>
      <c r="NYY152" s="717"/>
      <c r="NYZ152" s="717"/>
      <c r="NZA152" s="717"/>
      <c r="NZB152" s="717"/>
      <c r="NZC152" s="717"/>
      <c r="NZD152" s="717"/>
      <c r="NZE152" s="717"/>
      <c r="NZF152" s="717"/>
      <c r="NZG152" s="717"/>
      <c r="NZH152" s="717"/>
      <c r="NZI152" s="717"/>
      <c r="NZJ152" s="717"/>
      <c r="NZK152" s="717"/>
      <c r="NZL152" s="717"/>
      <c r="NZM152" s="717"/>
      <c r="NZN152" s="717"/>
      <c r="NZO152" s="717"/>
      <c r="NZP152" s="717"/>
      <c r="NZQ152" s="717"/>
      <c r="NZR152" s="717"/>
      <c r="NZS152" s="717"/>
      <c r="NZT152" s="717"/>
      <c r="NZU152" s="717"/>
      <c r="NZV152" s="717"/>
      <c r="NZW152" s="717"/>
      <c r="NZX152" s="717"/>
      <c r="NZY152" s="717"/>
      <c r="NZZ152" s="717"/>
      <c r="OAA152" s="717"/>
      <c r="OAB152" s="717"/>
      <c r="OAC152" s="717"/>
      <c r="OAD152" s="717"/>
      <c r="OAE152" s="717"/>
      <c r="OAF152" s="717"/>
      <c r="OAG152" s="717"/>
      <c r="OAH152" s="717"/>
      <c r="OAI152" s="717"/>
      <c r="OAJ152" s="717"/>
      <c r="OAK152" s="717"/>
      <c r="OAL152" s="717"/>
      <c r="OAM152" s="717"/>
      <c r="OAN152" s="717"/>
      <c r="OAO152" s="717"/>
      <c r="OAP152" s="717"/>
      <c r="OAQ152" s="717"/>
      <c r="OAR152" s="717"/>
      <c r="OAS152" s="717"/>
      <c r="OAT152" s="717"/>
      <c r="OAU152" s="717"/>
      <c r="OAV152" s="717"/>
      <c r="OAW152" s="717"/>
      <c r="OAX152" s="717"/>
      <c r="OAY152" s="717"/>
      <c r="OAZ152" s="717"/>
      <c r="OBA152" s="717"/>
      <c r="OBB152" s="717"/>
      <c r="OBC152" s="717"/>
      <c r="OBD152" s="717"/>
      <c r="OBE152" s="717"/>
      <c r="OBF152" s="717"/>
      <c r="OBG152" s="717"/>
      <c r="OBH152" s="717"/>
      <c r="OBI152" s="717"/>
      <c r="OBJ152" s="717"/>
      <c r="OBK152" s="717"/>
      <c r="OBL152" s="717"/>
      <c r="OBM152" s="717"/>
      <c r="OBN152" s="717"/>
      <c r="OBO152" s="717"/>
      <c r="OBP152" s="717"/>
      <c r="OBQ152" s="717"/>
      <c r="OBR152" s="717"/>
      <c r="OBS152" s="717"/>
      <c r="OBT152" s="717"/>
      <c r="OBU152" s="717"/>
      <c r="OBV152" s="717"/>
      <c r="OBW152" s="717"/>
      <c r="OBX152" s="717"/>
      <c r="OBY152" s="717"/>
      <c r="OBZ152" s="717"/>
      <c r="OCA152" s="717"/>
      <c r="OCB152" s="717"/>
      <c r="OCC152" s="717"/>
      <c r="OCD152" s="717"/>
      <c r="OCE152" s="717"/>
      <c r="OCF152" s="717"/>
      <c r="OCG152" s="717"/>
      <c r="OCH152" s="717"/>
      <c r="OCI152" s="717"/>
      <c r="OCJ152" s="717"/>
      <c r="OCK152" s="717"/>
      <c r="OCL152" s="717"/>
      <c r="OCM152" s="717"/>
      <c r="OCN152" s="717"/>
      <c r="OCO152" s="717"/>
      <c r="OCP152" s="717"/>
      <c r="OCQ152" s="717"/>
      <c r="OCR152" s="717"/>
      <c r="OCS152" s="717"/>
      <c r="OCT152" s="717"/>
      <c r="OCU152" s="717"/>
      <c r="OCV152" s="717"/>
      <c r="OCW152" s="717"/>
      <c r="OCX152" s="717"/>
      <c r="OCY152" s="717"/>
      <c r="OCZ152" s="717"/>
      <c r="ODA152" s="717"/>
      <c r="ODB152" s="717"/>
      <c r="ODC152" s="717"/>
      <c r="ODD152" s="717"/>
      <c r="ODE152" s="717"/>
      <c r="ODF152" s="717"/>
      <c r="ODG152" s="717"/>
      <c r="ODH152" s="717"/>
      <c r="ODI152" s="717"/>
      <c r="ODJ152" s="717"/>
      <c r="ODK152" s="717"/>
      <c r="ODL152" s="717"/>
      <c r="ODM152" s="717"/>
      <c r="ODN152" s="717"/>
      <c r="ODO152" s="717"/>
      <c r="ODP152" s="717"/>
      <c r="ODQ152" s="717"/>
      <c r="ODR152" s="717"/>
      <c r="ODS152" s="717"/>
      <c r="ODT152" s="717"/>
      <c r="ODU152" s="717"/>
      <c r="ODV152" s="717"/>
      <c r="ODW152" s="717"/>
      <c r="ODX152" s="717"/>
      <c r="ODY152" s="717"/>
      <c r="ODZ152" s="717"/>
      <c r="OEA152" s="717"/>
      <c r="OEB152" s="717"/>
      <c r="OEC152" s="717"/>
      <c r="OED152" s="717"/>
      <c r="OEE152" s="717"/>
      <c r="OEF152" s="717"/>
      <c r="OEG152" s="717"/>
      <c r="OEH152" s="717"/>
      <c r="OEI152" s="717"/>
      <c r="OEJ152" s="717"/>
      <c r="OEK152" s="717"/>
      <c r="OEL152" s="717"/>
      <c r="OEM152" s="717"/>
      <c r="OEN152" s="717"/>
      <c r="OEO152" s="717"/>
      <c r="OEP152" s="717"/>
      <c r="OEQ152" s="717"/>
      <c r="OER152" s="717"/>
      <c r="OES152" s="717"/>
      <c r="OET152" s="717"/>
      <c r="OEU152" s="717"/>
      <c r="OEV152" s="717"/>
      <c r="OEW152" s="717"/>
      <c r="OEX152" s="717"/>
      <c r="OEY152" s="717"/>
      <c r="OEZ152" s="717"/>
      <c r="OFA152" s="717"/>
      <c r="OFB152" s="717"/>
      <c r="OFC152" s="717"/>
      <c r="OFD152" s="717"/>
      <c r="OFE152" s="717"/>
      <c r="OFF152" s="717"/>
      <c r="OFG152" s="717"/>
      <c r="OFH152" s="717"/>
      <c r="OFI152" s="717"/>
      <c r="OFJ152" s="717"/>
      <c r="OFK152" s="717"/>
      <c r="OFL152" s="717"/>
      <c r="OFM152" s="717"/>
      <c r="OFN152" s="717"/>
      <c r="OFO152" s="717"/>
      <c r="OFP152" s="717"/>
      <c r="OFQ152" s="717"/>
      <c r="OFR152" s="717"/>
      <c r="OFS152" s="717"/>
      <c r="OFT152" s="717"/>
      <c r="OFU152" s="717"/>
      <c r="OFV152" s="717"/>
      <c r="OFW152" s="717"/>
      <c r="OFX152" s="717"/>
      <c r="OFY152" s="717"/>
      <c r="OFZ152" s="717"/>
      <c r="OGA152" s="717"/>
      <c r="OGB152" s="717"/>
      <c r="OGC152" s="717"/>
      <c r="OGD152" s="717"/>
      <c r="OGE152" s="717"/>
      <c r="OGF152" s="717"/>
      <c r="OGG152" s="717"/>
      <c r="OGH152" s="717"/>
      <c r="OGI152" s="717"/>
      <c r="OGJ152" s="717"/>
      <c r="OGK152" s="717"/>
      <c r="OGL152" s="717"/>
      <c r="OGM152" s="717"/>
      <c r="OGN152" s="717"/>
      <c r="OGO152" s="717"/>
      <c r="OGP152" s="717"/>
      <c r="OGQ152" s="717"/>
      <c r="OGR152" s="717"/>
      <c r="OGS152" s="717"/>
      <c r="OGT152" s="717"/>
      <c r="OGU152" s="717"/>
      <c r="OGV152" s="717"/>
      <c r="OGW152" s="717"/>
      <c r="OGX152" s="717"/>
      <c r="OGY152" s="717"/>
      <c r="OGZ152" s="717"/>
      <c r="OHA152" s="717"/>
      <c r="OHB152" s="717"/>
      <c r="OHC152" s="717"/>
      <c r="OHD152" s="717"/>
      <c r="OHE152" s="717"/>
      <c r="OHF152" s="717"/>
      <c r="OHG152" s="717"/>
      <c r="OHH152" s="717"/>
      <c r="OHI152" s="717"/>
      <c r="OHJ152" s="717"/>
      <c r="OHK152" s="717"/>
      <c r="OHL152" s="717"/>
      <c r="OHM152" s="717"/>
      <c r="OHN152" s="717"/>
      <c r="OHO152" s="717"/>
      <c r="OHP152" s="717"/>
      <c r="OHQ152" s="717"/>
      <c r="OHR152" s="717"/>
      <c r="OHS152" s="717"/>
      <c r="OHT152" s="717"/>
      <c r="OHU152" s="717"/>
      <c r="OHV152" s="717"/>
      <c r="OHW152" s="717"/>
      <c r="OHX152" s="717"/>
      <c r="OHY152" s="717"/>
      <c r="OHZ152" s="717"/>
      <c r="OIA152" s="717"/>
      <c r="OIB152" s="717"/>
      <c r="OIC152" s="717"/>
      <c r="OID152" s="717"/>
      <c r="OIE152" s="717"/>
      <c r="OIF152" s="717"/>
      <c r="OIG152" s="717"/>
      <c r="OIH152" s="717"/>
      <c r="OII152" s="717"/>
      <c r="OIJ152" s="717"/>
      <c r="OIK152" s="717"/>
      <c r="OIL152" s="717"/>
      <c r="OIM152" s="717"/>
      <c r="OIN152" s="717"/>
      <c r="OIO152" s="717"/>
      <c r="OIP152" s="717"/>
      <c r="OIQ152" s="717"/>
      <c r="OIR152" s="717"/>
      <c r="OIS152" s="717"/>
      <c r="OIT152" s="717"/>
      <c r="OIU152" s="717"/>
      <c r="OIV152" s="717"/>
      <c r="OIW152" s="717"/>
      <c r="OIX152" s="717"/>
      <c r="OIY152" s="717"/>
      <c r="OIZ152" s="717"/>
      <c r="OJA152" s="717"/>
      <c r="OJB152" s="717"/>
      <c r="OJC152" s="717"/>
      <c r="OJD152" s="717"/>
      <c r="OJE152" s="717"/>
      <c r="OJF152" s="717"/>
      <c r="OJG152" s="717"/>
      <c r="OJH152" s="717"/>
      <c r="OJI152" s="717"/>
      <c r="OJJ152" s="717"/>
      <c r="OJK152" s="717"/>
      <c r="OJL152" s="717"/>
      <c r="OJM152" s="717"/>
      <c r="OJN152" s="717"/>
      <c r="OJO152" s="717"/>
      <c r="OJP152" s="717"/>
      <c r="OJQ152" s="717"/>
      <c r="OJR152" s="717"/>
      <c r="OJS152" s="717"/>
      <c r="OJT152" s="717"/>
      <c r="OJU152" s="717"/>
      <c r="OJV152" s="717"/>
      <c r="OJW152" s="717"/>
      <c r="OJX152" s="717"/>
      <c r="OJY152" s="717"/>
      <c r="OJZ152" s="717"/>
      <c r="OKA152" s="717"/>
      <c r="OKB152" s="717"/>
      <c r="OKC152" s="717"/>
      <c r="OKD152" s="717"/>
      <c r="OKE152" s="717"/>
      <c r="OKF152" s="717"/>
      <c r="OKG152" s="717"/>
      <c r="OKH152" s="717"/>
      <c r="OKI152" s="717"/>
      <c r="OKJ152" s="717"/>
      <c r="OKK152" s="717"/>
      <c r="OKL152" s="717"/>
      <c r="OKM152" s="717"/>
      <c r="OKN152" s="717"/>
      <c r="OKO152" s="717"/>
      <c r="OKP152" s="717"/>
      <c r="OKQ152" s="717"/>
      <c r="OKR152" s="717"/>
      <c r="OKS152" s="717"/>
      <c r="OKT152" s="717"/>
      <c r="OKU152" s="717"/>
      <c r="OKV152" s="717"/>
      <c r="OKW152" s="717"/>
      <c r="OKX152" s="717"/>
      <c r="OKY152" s="717"/>
      <c r="OKZ152" s="717"/>
      <c r="OLA152" s="717"/>
      <c r="OLB152" s="717"/>
      <c r="OLC152" s="717"/>
      <c r="OLD152" s="717"/>
      <c r="OLE152" s="717"/>
      <c r="OLF152" s="717"/>
      <c r="OLG152" s="717"/>
      <c r="OLH152" s="717"/>
      <c r="OLI152" s="717"/>
      <c r="OLJ152" s="717"/>
      <c r="OLK152" s="717"/>
      <c r="OLL152" s="717"/>
      <c r="OLM152" s="717"/>
      <c r="OLN152" s="717"/>
      <c r="OLO152" s="717"/>
      <c r="OLP152" s="717"/>
      <c r="OLQ152" s="717"/>
      <c r="OLR152" s="717"/>
      <c r="OLS152" s="717"/>
      <c r="OLT152" s="717"/>
      <c r="OLU152" s="717"/>
      <c r="OLV152" s="717"/>
      <c r="OLW152" s="717"/>
      <c r="OLX152" s="717"/>
      <c r="OLY152" s="717"/>
      <c r="OLZ152" s="717"/>
      <c r="OMA152" s="717"/>
      <c r="OMB152" s="717"/>
      <c r="OMC152" s="717"/>
      <c r="OMD152" s="717"/>
      <c r="OME152" s="717"/>
      <c r="OMF152" s="717"/>
      <c r="OMG152" s="717"/>
      <c r="OMH152" s="717"/>
      <c r="OMI152" s="717"/>
      <c r="OMJ152" s="717"/>
      <c r="OMK152" s="717"/>
      <c r="OML152" s="717"/>
      <c r="OMM152" s="717"/>
      <c r="OMN152" s="717"/>
      <c r="OMO152" s="717"/>
      <c r="OMP152" s="717"/>
      <c r="OMQ152" s="717"/>
      <c r="OMR152" s="717"/>
      <c r="OMS152" s="717"/>
      <c r="OMT152" s="717"/>
      <c r="OMU152" s="717"/>
      <c r="OMV152" s="717"/>
      <c r="OMW152" s="717"/>
      <c r="OMX152" s="717"/>
      <c r="OMY152" s="717"/>
      <c r="OMZ152" s="717"/>
      <c r="ONA152" s="717"/>
      <c r="ONB152" s="717"/>
      <c r="ONC152" s="717"/>
      <c r="OND152" s="717"/>
      <c r="ONE152" s="717"/>
      <c r="ONF152" s="717"/>
      <c r="ONG152" s="717"/>
      <c r="ONH152" s="717"/>
      <c r="ONI152" s="717"/>
      <c r="ONJ152" s="717"/>
      <c r="ONK152" s="717"/>
      <c r="ONL152" s="717"/>
      <c r="ONM152" s="717"/>
      <c r="ONN152" s="717"/>
      <c r="ONO152" s="717"/>
      <c r="ONP152" s="717"/>
      <c r="ONQ152" s="717"/>
      <c r="ONR152" s="717"/>
      <c r="ONS152" s="717"/>
      <c r="ONT152" s="717"/>
      <c r="ONU152" s="717"/>
      <c r="ONV152" s="717"/>
      <c r="ONW152" s="717"/>
      <c r="ONX152" s="717"/>
      <c r="ONY152" s="717"/>
      <c r="ONZ152" s="717"/>
      <c r="OOA152" s="717"/>
      <c r="OOB152" s="717"/>
      <c r="OOC152" s="717"/>
      <c r="OOD152" s="717"/>
      <c r="OOE152" s="717"/>
      <c r="OOF152" s="717"/>
      <c r="OOG152" s="717"/>
      <c r="OOH152" s="717"/>
      <c r="OOI152" s="717"/>
      <c r="OOJ152" s="717"/>
      <c r="OOK152" s="717"/>
      <c r="OOL152" s="717"/>
      <c r="OOM152" s="717"/>
      <c r="OON152" s="717"/>
      <c r="OOO152" s="717"/>
      <c r="OOP152" s="717"/>
      <c r="OOQ152" s="717"/>
      <c r="OOR152" s="717"/>
      <c r="OOS152" s="717"/>
      <c r="OOT152" s="717"/>
      <c r="OOU152" s="717"/>
      <c r="OOV152" s="717"/>
      <c r="OOW152" s="717"/>
      <c r="OOX152" s="717"/>
      <c r="OOY152" s="717"/>
      <c r="OOZ152" s="717"/>
      <c r="OPA152" s="717"/>
      <c r="OPB152" s="717"/>
      <c r="OPC152" s="717"/>
      <c r="OPD152" s="717"/>
      <c r="OPE152" s="717"/>
      <c r="OPF152" s="717"/>
      <c r="OPG152" s="717"/>
      <c r="OPH152" s="717"/>
      <c r="OPI152" s="717"/>
      <c r="OPJ152" s="717"/>
      <c r="OPK152" s="717"/>
      <c r="OPL152" s="717"/>
      <c r="OPM152" s="717"/>
      <c r="OPN152" s="717"/>
      <c r="OPO152" s="717"/>
      <c r="OPP152" s="717"/>
      <c r="OPQ152" s="717"/>
      <c r="OPR152" s="717"/>
      <c r="OPS152" s="717"/>
      <c r="OPT152" s="717"/>
      <c r="OPU152" s="717"/>
      <c r="OPV152" s="717"/>
      <c r="OPW152" s="717"/>
      <c r="OPX152" s="717"/>
      <c r="OPY152" s="717"/>
      <c r="OPZ152" s="717"/>
      <c r="OQA152" s="717"/>
      <c r="OQB152" s="717"/>
      <c r="OQC152" s="717"/>
      <c r="OQD152" s="717"/>
      <c r="OQE152" s="717"/>
      <c r="OQF152" s="717"/>
      <c r="OQG152" s="717"/>
      <c r="OQH152" s="717"/>
      <c r="OQI152" s="717"/>
      <c r="OQJ152" s="717"/>
      <c r="OQK152" s="717"/>
      <c r="OQL152" s="717"/>
      <c r="OQM152" s="717"/>
      <c r="OQN152" s="717"/>
      <c r="OQO152" s="717"/>
      <c r="OQP152" s="717"/>
      <c r="OQQ152" s="717"/>
      <c r="OQR152" s="717"/>
      <c r="OQS152" s="717"/>
      <c r="OQT152" s="717"/>
      <c r="OQU152" s="717"/>
      <c r="OQV152" s="717"/>
      <c r="OQW152" s="717"/>
      <c r="OQX152" s="717"/>
      <c r="OQY152" s="717"/>
      <c r="OQZ152" s="717"/>
      <c r="ORA152" s="717"/>
      <c r="ORB152" s="717"/>
      <c r="ORC152" s="717"/>
      <c r="ORD152" s="717"/>
      <c r="ORE152" s="717"/>
      <c r="ORF152" s="717"/>
      <c r="ORG152" s="717"/>
      <c r="ORH152" s="717"/>
      <c r="ORI152" s="717"/>
      <c r="ORJ152" s="717"/>
      <c r="ORK152" s="717"/>
      <c r="ORL152" s="717"/>
      <c r="ORM152" s="717"/>
      <c r="ORN152" s="717"/>
      <c r="ORO152" s="717"/>
      <c r="ORP152" s="717"/>
      <c r="ORQ152" s="717"/>
      <c r="ORR152" s="717"/>
      <c r="ORS152" s="717"/>
      <c r="ORT152" s="717"/>
      <c r="ORU152" s="717"/>
      <c r="ORV152" s="717"/>
      <c r="ORW152" s="717"/>
      <c r="ORX152" s="717"/>
      <c r="ORY152" s="717"/>
      <c r="ORZ152" s="717"/>
      <c r="OSA152" s="717"/>
      <c r="OSB152" s="717"/>
      <c r="OSC152" s="717"/>
      <c r="OSD152" s="717"/>
      <c r="OSE152" s="717"/>
      <c r="OSF152" s="717"/>
      <c r="OSG152" s="717"/>
      <c r="OSH152" s="717"/>
      <c r="OSI152" s="717"/>
      <c r="OSJ152" s="717"/>
      <c r="OSK152" s="717"/>
      <c r="OSL152" s="717"/>
      <c r="OSM152" s="717"/>
      <c r="OSN152" s="717"/>
      <c r="OSO152" s="717"/>
      <c r="OSP152" s="717"/>
      <c r="OSQ152" s="717"/>
      <c r="OSR152" s="717"/>
      <c r="OSS152" s="717"/>
      <c r="OST152" s="717"/>
      <c r="OSU152" s="717"/>
      <c r="OSV152" s="717"/>
      <c r="OSW152" s="717"/>
      <c r="OSX152" s="717"/>
      <c r="OSY152" s="717"/>
      <c r="OSZ152" s="717"/>
      <c r="OTA152" s="717"/>
      <c r="OTB152" s="717"/>
      <c r="OTC152" s="717"/>
      <c r="OTD152" s="717"/>
      <c r="OTE152" s="717"/>
      <c r="OTF152" s="717"/>
      <c r="OTG152" s="717"/>
      <c r="OTH152" s="717"/>
      <c r="OTI152" s="717"/>
      <c r="OTJ152" s="717"/>
      <c r="OTK152" s="717"/>
      <c r="OTL152" s="717"/>
      <c r="OTM152" s="717"/>
      <c r="OTN152" s="717"/>
      <c r="OTO152" s="717"/>
      <c r="OTP152" s="717"/>
      <c r="OTQ152" s="717"/>
      <c r="OTR152" s="717"/>
      <c r="OTS152" s="717"/>
      <c r="OTT152" s="717"/>
      <c r="OTU152" s="717"/>
      <c r="OTV152" s="717"/>
      <c r="OTW152" s="717"/>
      <c r="OTX152" s="717"/>
      <c r="OTY152" s="717"/>
      <c r="OTZ152" s="717"/>
      <c r="OUA152" s="717"/>
      <c r="OUB152" s="717"/>
      <c r="OUC152" s="717"/>
      <c r="OUD152" s="717"/>
      <c r="OUE152" s="717"/>
      <c r="OUF152" s="717"/>
      <c r="OUG152" s="717"/>
      <c r="OUH152" s="717"/>
      <c r="OUI152" s="717"/>
      <c r="OUJ152" s="717"/>
      <c r="OUK152" s="717"/>
      <c r="OUL152" s="717"/>
      <c r="OUM152" s="717"/>
      <c r="OUN152" s="717"/>
      <c r="OUO152" s="717"/>
      <c r="OUP152" s="717"/>
      <c r="OUQ152" s="717"/>
      <c r="OUR152" s="717"/>
      <c r="OUS152" s="717"/>
      <c r="OUT152" s="717"/>
      <c r="OUU152" s="717"/>
      <c r="OUV152" s="717"/>
      <c r="OUW152" s="717"/>
      <c r="OUX152" s="717"/>
      <c r="OUY152" s="717"/>
      <c r="OUZ152" s="717"/>
      <c r="OVA152" s="717"/>
      <c r="OVB152" s="717"/>
      <c r="OVC152" s="717"/>
      <c r="OVD152" s="717"/>
      <c r="OVE152" s="717"/>
      <c r="OVF152" s="717"/>
      <c r="OVG152" s="717"/>
      <c r="OVH152" s="717"/>
      <c r="OVI152" s="717"/>
      <c r="OVJ152" s="717"/>
      <c r="OVK152" s="717"/>
      <c r="OVL152" s="717"/>
      <c r="OVM152" s="717"/>
      <c r="OVN152" s="717"/>
      <c r="OVO152" s="717"/>
      <c r="OVP152" s="717"/>
      <c r="OVQ152" s="717"/>
      <c r="OVR152" s="717"/>
      <c r="OVS152" s="717"/>
      <c r="OVT152" s="717"/>
      <c r="OVU152" s="717"/>
      <c r="OVV152" s="717"/>
      <c r="OVW152" s="717"/>
      <c r="OVX152" s="717"/>
      <c r="OVY152" s="717"/>
      <c r="OVZ152" s="717"/>
      <c r="OWA152" s="717"/>
      <c r="OWB152" s="717"/>
      <c r="OWC152" s="717"/>
      <c r="OWD152" s="717"/>
      <c r="OWE152" s="717"/>
      <c r="OWF152" s="717"/>
      <c r="OWG152" s="717"/>
      <c r="OWH152" s="717"/>
      <c r="OWI152" s="717"/>
      <c r="OWJ152" s="717"/>
      <c r="OWK152" s="717"/>
      <c r="OWL152" s="717"/>
      <c r="OWM152" s="717"/>
      <c r="OWN152" s="717"/>
      <c r="OWO152" s="717"/>
      <c r="OWP152" s="717"/>
      <c r="OWQ152" s="717"/>
      <c r="OWR152" s="717"/>
      <c r="OWS152" s="717"/>
      <c r="OWT152" s="717"/>
      <c r="OWU152" s="717"/>
      <c r="OWV152" s="717"/>
      <c r="OWW152" s="717"/>
      <c r="OWX152" s="717"/>
      <c r="OWY152" s="717"/>
      <c r="OWZ152" s="717"/>
      <c r="OXA152" s="717"/>
      <c r="OXB152" s="717"/>
      <c r="OXC152" s="717"/>
      <c r="OXD152" s="717"/>
      <c r="OXE152" s="717"/>
      <c r="OXF152" s="717"/>
      <c r="OXG152" s="717"/>
      <c r="OXH152" s="717"/>
      <c r="OXI152" s="717"/>
      <c r="OXJ152" s="717"/>
      <c r="OXK152" s="717"/>
      <c r="OXL152" s="717"/>
      <c r="OXM152" s="717"/>
      <c r="OXN152" s="717"/>
      <c r="OXO152" s="717"/>
      <c r="OXP152" s="717"/>
      <c r="OXQ152" s="717"/>
      <c r="OXR152" s="717"/>
      <c r="OXS152" s="717"/>
      <c r="OXT152" s="717"/>
      <c r="OXU152" s="717"/>
      <c r="OXV152" s="717"/>
      <c r="OXW152" s="717"/>
      <c r="OXX152" s="717"/>
      <c r="OXY152" s="717"/>
      <c r="OXZ152" s="717"/>
      <c r="OYA152" s="717"/>
      <c r="OYB152" s="717"/>
      <c r="OYC152" s="717"/>
      <c r="OYD152" s="717"/>
      <c r="OYE152" s="717"/>
      <c r="OYF152" s="717"/>
      <c r="OYG152" s="717"/>
      <c r="OYH152" s="717"/>
      <c r="OYI152" s="717"/>
      <c r="OYJ152" s="717"/>
      <c r="OYK152" s="717"/>
      <c r="OYL152" s="717"/>
      <c r="OYM152" s="717"/>
      <c r="OYN152" s="717"/>
      <c r="OYO152" s="717"/>
      <c r="OYP152" s="717"/>
      <c r="OYQ152" s="717"/>
      <c r="OYR152" s="717"/>
      <c r="OYS152" s="717"/>
      <c r="OYT152" s="717"/>
      <c r="OYU152" s="717"/>
      <c r="OYV152" s="717"/>
      <c r="OYW152" s="717"/>
      <c r="OYX152" s="717"/>
      <c r="OYY152" s="717"/>
      <c r="OYZ152" s="717"/>
      <c r="OZA152" s="717"/>
      <c r="OZB152" s="717"/>
      <c r="OZC152" s="717"/>
      <c r="OZD152" s="717"/>
      <c r="OZE152" s="717"/>
      <c r="OZF152" s="717"/>
      <c r="OZG152" s="717"/>
      <c r="OZH152" s="717"/>
      <c r="OZI152" s="717"/>
      <c r="OZJ152" s="717"/>
      <c r="OZK152" s="717"/>
      <c r="OZL152" s="717"/>
      <c r="OZM152" s="717"/>
      <c r="OZN152" s="717"/>
      <c r="OZO152" s="717"/>
      <c r="OZP152" s="717"/>
      <c r="OZQ152" s="717"/>
      <c r="OZR152" s="717"/>
      <c r="OZS152" s="717"/>
      <c r="OZT152" s="717"/>
      <c r="OZU152" s="717"/>
      <c r="OZV152" s="717"/>
      <c r="OZW152" s="717"/>
      <c r="OZX152" s="717"/>
      <c r="OZY152" s="717"/>
      <c r="OZZ152" s="717"/>
      <c r="PAA152" s="717"/>
      <c r="PAB152" s="717"/>
      <c r="PAC152" s="717"/>
      <c r="PAD152" s="717"/>
      <c r="PAE152" s="717"/>
      <c r="PAF152" s="717"/>
      <c r="PAG152" s="717"/>
      <c r="PAH152" s="717"/>
      <c r="PAI152" s="717"/>
      <c r="PAJ152" s="717"/>
      <c r="PAK152" s="717"/>
      <c r="PAL152" s="717"/>
      <c r="PAM152" s="717"/>
      <c r="PAN152" s="717"/>
      <c r="PAO152" s="717"/>
      <c r="PAP152" s="717"/>
      <c r="PAQ152" s="717"/>
      <c r="PAR152" s="717"/>
      <c r="PAS152" s="717"/>
      <c r="PAT152" s="717"/>
      <c r="PAU152" s="717"/>
      <c r="PAV152" s="717"/>
      <c r="PAW152" s="717"/>
      <c r="PAX152" s="717"/>
      <c r="PAY152" s="717"/>
      <c r="PAZ152" s="717"/>
      <c r="PBA152" s="717"/>
      <c r="PBB152" s="717"/>
      <c r="PBC152" s="717"/>
      <c r="PBD152" s="717"/>
      <c r="PBE152" s="717"/>
      <c r="PBF152" s="717"/>
      <c r="PBG152" s="717"/>
      <c r="PBH152" s="717"/>
      <c r="PBI152" s="717"/>
      <c r="PBJ152" s="717"/>
      <c r="PBK152" s="717"/>
      <c r="PBL152" s="717"/>
      <c r="PBM152" s="717"/>
      <c r="PBN152" s="717"/>
      <c r="PBO152" s="717"/>
      <c r="PBP152" s="717"/>
      <c r="PBQ152" s="717"/>
      <c r="PBR152" s="717"/>
      <c r="PBS152" s="717"/>
      <c r="PBT152" s="717"/>
      <c r="PBU152" s="717"/>
      <c r="PBV152" s="717"/>
      <c r="PBW152" s="717"/>
      <c r="PBX152" s="717"/>
      <c r="PBY152" s="717"/>
      <c r="PBZ152" s="717"/>
      <c r="PCA152" s="717"/>
      <c r="PCB152" s="717"/>
      <c r="PCC152" s="717"/>
      <c r="PCD152" s="717"/>
      <c r="PCE152" s="717"/>
      <c r="PCF152" s="717"/>
      <c r="PCG152" s="717"/>
      <c r="PCH152" s="717"/>
      <c r="PCI152" s="717"/>
      <c r="PCJ152" s="717"/>
      <c r="PCK152" s="717"/>
      <c r="PCL152" s="717"/>
      <c r="PCM152" s="717"/>
      <c r="PCN152" s="717"/>
      <c r="PCO152" s="717"/>
      <c r="PCP152" s="717"/>
      <c r="PCQ152" s="717"/>
      <c r="PCR152" s="717"/>
      <c r="PCS152" s="717"/>
      <c r="PCT152" s="717"/>
      <c r="PCU152" s="717"/>
      <c r="PCV152" s="717"/>
      <c r="PCW152" s="717"/>
      <c r="PCX152" s="717"/>
      <c r="PCY152" s="717"/>
      <c r="PCZ152" s="717"/>
      <c r="PDA152" s="717"/>
      <c r="PDB152" s="717"/>
      <c r="PDC152" s="717"/>
      <c r="PDD152" s="717"/>
      <c r="PDE152" s="717"/>
      <c r="PDF152" s="717"/>
      <c r="PDG152" s="717"/>
      <c r="PDH152" s="717"/>
      <c r="PDI152" s="717"/>
      <c r="PDJ152" s="717"/>
      <c r="PDK152" s="717"/>
      <c r="PDL152" s="717"/>
      <c r="PDM152" s="717"/>
      <c r="PDN152" s="717"/>
      <c r="PDO152" s="717"/>
      <c r="PDP152" s="717"/>
      <c r="PDQ152" s="717"/>
      <c r="PDR152" s="717"/>
      <c r="PDS152" s="717"/>
      <c r="PDT152" s="717"/>
      <c r="PDU152" s="717"/>
      <c r="PDV152" s="717"/>
      <c r="PDW152" s="717"/>
      <c r="PDX152" s="717"/>
      <c r="PDY152" s="717"/>
      <c r="PDZ152" s="717"/>
      <c r="PEA152" s="717"/>
      <c r="PEB152" s="717"/>
      <c r="PEC152" s="717"/>
      <c r="PED152" s="717"/>
      <c r="PEE152" s="717"/>
      <c r="PEF152" s="717"/>
      <c r="PEG152" s="717"/>
      <c r="PEH152" s="717"/>
      <c r="PEI152" s="717"/>
      <c r="PEJ152" s="717"/>
      <c r="PEK152" s="717"/>
      <c r="PEL152" s="717"/>
      <c r="PEM152" s="717"/>
      <c r="PEN152" s="717"/>
      <c r="PEO152" s="717"/>
      <c r="PEP152" s="717"/>
      <c r="PEQ152" s="717"/>
      <c r="PER152" s="717"/>
      <c r="PES152" s="717"/>
      <c r="PET152" s="717"/>
      <c r="PEU152" s="717"/>
      <c r="PEV152" s="717"/>
      <c r="PEW152" s="717"/>
      <c r="PEX152" s="717"/>
      <c r="PEY152" s="717"/>
      <c r="PEZ152" s="717"/>
      <c r="PFA152" s="717"/>
      <c r="PFB152" s="717"/>
      <c r="PFC152" s="717"/>
      <c r="PFD152" s="717"/>
      <c r="PFE152" s="717"/>
      <c r="PFF152" s="717"/>
      <c r="PFG152" s="717"/>
      <c r="PFH152" s="717"/>
      <c r="PFI152" s="717"/>
      <c r="PFJ152" s="717"/>
      <c r="PFK152" s="717"/>
      <c r="PFL152" s="717"/>
      <c r="PFM152" s="717"/>
      <c r="PFN152" s="717"/>
      <c r="PFO152" s="717"/>
      <c r="PFP152" s="717"/>
      <c r="PFQ152" s="717"/>
      <c r="PFR152" s="717"/>
      <c r="PFS152" s="717"/>
      <c r="PFT152" s="717"/>
      <c r="PFU152" s="717"/>
      <c r="PFV152" s="717"/>
      <c r="PFW152" s="717"/>
      <c r="PFX152" s="717"/>
      <c r="PFY152" s="717"/>
      <c r="PFZ152" s="717"/>
      <c r="PGA152" s="717"/>
      <c r="PGB152" s="717"/>
      <c r="PGC152" s="717"/>
      <c r="PGD152" s="717"/>
      <c r="PGE152" s="717"/>
      <c r="PGF152" s="717"/>
      <c r="PGG152" s="717"/>
      <c r="PGH152" s="717"/>
      <c r="PGI152" s="717"/>
      <c r="PGJ152" s="717"/>
      <c r="PGK152" s="717"/>
      <c r="PGL152" s="717"/>
      <c r="PGM152" s="717"/>
      <c r="PGN152" s="717"/>
      <c r="PGO152" s="717"/>
      <c r="PGP152" s="717"/>
      <c r="PGQ152" s="717"/>
      <c r="PGR152" s="717"/>
      <c r="PGS152" s="717"/>
      <c r="PGT152" s="717"/>
      <c r="PGU152" s="717"/>
      <c r="PGV152" s="717"/>
      <c r="PGW152" s="717"/>
      <c r="PGX152" s="717"/>
      <c r="PGY152" s="717"/>
      <c r="PGZ152" s="717"/>
      <c r="PHA152" s="717"/>
      <c r="PHB152" s="717"/>
      <c r="PHC152" s="717"/>
      <c r="PHD152" s="717"/>
      <c r="PHE152" s="717"/>
      <c r="PHF152" s="717"/>
      <c r="PHG152" s="717"/>
      <c r="PHH152" s="717"/>
      <c r="PHI152" s="717"/>
      <c r="PHJ152" s="717"/>
      <c r="PHK152" s="717"/>
      <c r="PHL152" s="717"/>
      <c r="PHM152" s="717"/>
      <c r="PHN152" s="717"/>
      <c r="PHO152" s="717"/>
      <c r="PHP152" s="717"/>
      <c r="PHQ152" s="717"/>
      <c r="PHR152" s="717"/>
      <c r="PHS152" s="717"/>
      <c r="PHT152" s="717"/>
      <c r="PHU152" s="717"/>
      <c r="PHV152" s="717"/>
      <c r="PHW152" s="717"/>
      <c r="PHX152" s="717"/>
      <c r="PHY152" s="717"/>
      <c r="PHZ152" s="717"/>
      <c r="PIA152" s="717"/>
      <c r="PIB152" s="717"/>
      <c r="PIC152" s="717"/>
      <c r="PID152" s="717"/>
      <c r="PIE152" s="717"/>
      <c r="PIF152" s="717"/>
      <c r="PIG152" s="717"/>
      <c r="PIH152" s="717"/>
      <c r="PII152" s="717"/>
      <c r="PIJ152" s="717"/>
      <c r="PIK152" s="717"/>
      <c r="PIL152" s="717"/>
      <c r="PIM152" s="717"/>
      <c r="PIN152" s="717"/>
      <c r="PIO152" s="717"/>
      <c r="PIP152" s="717"/>
      <c r="PIQ152" s="717"/>
      <c r="PIR152" s="717"/>
      <c r="PIS152" s="717"/>
      <c r="PIT152" s="717"/>
      <c r="PIU152" s="717"/>
      <c r="PIV152" s="717"/>
      <c r="PIW152" s="717"/>
      <c r="PIX152" s="717"/>
      <c r="PIY152" s="717"/>
      <c r="PIZ152" s="717"/>
      <c r="PJA152" s="717"/>
      <c r="PJB152" s="717"/>
      <c r="PJC152" s="717"/>
      <c r="PJD152" s="717"/>
      <c r="PJE152" s="717"/>
      <c r="PJF152" s="717"/>
      <c r="PJG152" s="717"/>
      <c r="PJH152" s="717"/>
      <c r="PJI152" s="717"/>
      <c r="PJJ152" s="717"/>
      <c r="PJK152" s="717"/>
      <c r="PJL152" s="717"/>
      <c r="PJM152" s="717"/>
      <c r="PJN152" s="717"/>
      <c r="PJO152" s="717"/>
      <c r="PJP152" s="717"/>
      <c r="PJQ152" s="717"/>
      <c r="PJR152" s="717"/>
      <c r="PJS152" s="717"/>
      <c r="PJT152" s="717"/>
      <c r="PJU152" s="717"/>
      <c r="PJV152" s="717"/>
      <c r="PJW152" s="717"/>
      <c r="PJX152" s="717"/>
      <c r="PJY152" s="717"/>
      <c r="PJZ152" s="717"/>
      <c r="PKA152" s="717"/>
      <c r="PKB152" s="717"/>
      <c r="PKC152" s="717"/>
      <c r="PKD152" s="717"/>
      <c r="PKE152" s="717"/>
      <c r="PKF152" s="717"/>
      <c r="PKG152" s="717"/>
      <c r="PKH152" s="717"/>
      <c r="PKI152" s="717"/>
      <c r="PKJ152" s="717"/>
      <c r="PKK152" s="717"/>
      <c r="PKL152" s="717"/>
      <c r="PKM152" s="717"/>
      <c r="PKN152" s="717"/>
      <c r="PKO152" s="717"/>
      <c r="PKP152" s="717"/>
      <c r="PKQ152" s="717"/>
      <c r="PKR152" s="717"/>
      <c r="PKS152" s="717"/>
      <c r="PKT152" s="717"/>
      <c r="PKU152" s="717"/>
      <c r="PKV152" s="717"/>
      <c r="PKW152" s="717"/>
      <c r="PKX152" s="717"/>
      <c r="PKY152" s="717"/>
      <c r="PKZ152" s="717"/>
      <c r="PLA152" s="717"/>
      <c r="PLB152" s="717"/>
      <c r="PLC152" s="717"/>
      <c r="PLD152" s="717"/>
      <c r="PLE152" s="717"/>
      <c r="PLF152" s="717"/>
      <c r="PLG152" s="717"/>
      <c r="PLH152" s="717"/>
      <c r="PLI152" s="717"/>
      <c r="PLJ152" s="717"/>
      <c r="PLK152" s="717"/>
      <c r="PLL152" s="717"/>
      <c r="PLM152" s="717"/>
      <c r="PLN152" s="717"/>
      <c r="PLO152" s="717"/>
      <c r="PLP152" s="717"/>
      <c r="PLQ152" s="717"/>
      <c r="PLR152" s="717"/>
      <c r="PLS152" s="717"/>
      <c r="PLT152" s="717"/>
      <c r="PLU152" s="717"/>
      <c r="PLV152" s="717"/>
      <c r="PLW152" s="717"/>
      <c r="PLX152" s="717"/>
      <c r="PLY152" s="717"/>
      <c r="PLZ152" s="717"/>
      <c r="PMA152" s="717"/>
      <c r="PMB152" s="717"/>
      <c r="PMC152" s="717"/>
      <c r="PMD152" s="717"/>
      <c r="PME152" s="717"/>
      <c r="PMF152" s="717"/>
      <c r="PMG152" s="717"/>
      <c r="PMH152" s="717"/>
      <c r="PMI152" s="717"/>
      <c r="PMJ152" s="717"/>
      <c r="PMK152" s="717"/>
      <c r="PML152" s="717"/>
      <c r="PMM152" s="717"/>
      <c r="PMN152" s="717"/>
      <c r="PMO152" s="717"/>
      <c r="PMP152" s="717"/>
      <c r="PMQ152" s="717"/>
      <c r="PMR152" s="717"/>
      <c r="PMS152" s="717"/>
      <c r="PMT152" s="717"/>
      <c r="PMU152" s="717"/>
      <c r="PMV152" s="717"/>
      <c r="PMW152" s="717"/>
      <c r="PMX152" s="717"/>
      <c r="PMY152" s="717"/>
      <c r="PMZ152" s="717"/>
      <c r="PNA152" s="717"/>
      <c r="PNB152" s="717"/>
      <c r="PNC152" s="717"/>
      <c r="PND152" s="717"/>
      <c r="PNE152" s="717"/>
      <c r="PNF152" s="717"/>
      <c r="PNG152" s="717"/>
      <c r="PNH152" s="717"/>
      <c r="PNI152" s="717"/>
      <c r="PNJ152" s="717"/>
      <c r="PNK152" s="717"/>
      <c r="PNL152" s="717"/>
      <c r="PNM152" s="717"/>
      <c r="PNN152" s="717"/>
      <c r="PNO152" s="717"/>
      <c r="PNP152" s="717"/>
      <c r="PNQ152" s="717"/>
      <c r="PNR152" s="717"/>
      <c r="PNS152" s="717"/>
      <c r="PNT152" s="717"/>
      <c r="PNU152" s="717"/>
      <c r="PNV152" s="717"/>
      <c r="PNW152" s="717"/>
      <c r="PNX152" s="717"/>
      <c r="PNY152" s="717"/>
      <c r="PNZ152" s="717"/>
      <c r="POA152" s="717"/>
      <c r="POB152" s="717"/>
      <c r="POC152" s="717"/>
      <c r="POD152" s="717"/>
      <c r="POE152" s="717"/>
      <c r="POF152" s="717"/>
      <c r="POG152" s="717"/>
      <c r="POH152" s="717"/>
      <c r="POI152" s="717"/>
      <c r="POJ152" s="717"/>
      <c r="POK152" s="717"/>
      <c r="POL152" s="717"/>
      <c r="POM152" s="717"/>
      <c r="PON152" s="717"/>
      <c r="POO152" s="717"/>
      <c r="POP152" s="717"/>
      <c r="POQ152" s="717"/>
      <c r="POR152" s="717"/>
      <c r="POS152" s="717"/>
      <c r="POT152" s="717"/>
      <c r="POU152" s="717"/>
      <c r="POV152" s="717"/>
      <c r="POW152" s="717"/>
      <c r="POX152" s="717"/>
      <c r="POY152" s="717"/>
      <c r="POZ152" s="717"/>
      <c r="PPA152" s="717"/>
      <c r="PPB152" s="717"/>
      <c r="PPC152" s="717"/>
      <c r="PPD152" s="717"/>
      <c r="PPE152" s="717"/>
      <c r="PPF152" s="717"/>
      <c r="PPG152" s="717"/>
      <c r="PPH152" s="717"/>
      <c r="PPI152" s="717"/>
      <c r="PPJ152" s="717"/>
      <c r="PPK152" s="717"/>
      <c r="PPL152" s="717"/>
      <c r="PPM152" s="717"/>
      <c r="PPN152" s="717"/>
      <c r="PPO152" s="717"/>
      <c r="PPP152" s="717"/>
      <c r="PPQ152" s="717"/>
      <c r="PPR152" s="717"/>
      <c r="PPS152" s="717"/>
      <c r="PPT152" s="717"/>
      <c r="PPU152" s="717"/>
      <c r="PPV152" s="717"/>
      <c r="PPW152" s="717"/>
      <c r="PPX152" s="717"/>
      <c r="PPY152" s="717"/>
      <c r="PPZ152" s="717"/>
      <c r="PQA152" s="717"/>
      <c r="PQB152" s="717"/>
      <c r="PQC152" s="717"/>
      <c r="PQD152" s="717"/>
      <c r="PQE152" s="717"/>
      <c r="PQF152" s="717"/>
      <c r="PQG152" s="717"/>
      <c r="PQH152" s="717"/>
      <c r="PQI152" s="717"/>
      <c r="PQJ152" s="717"/>
      <c r="PQK152" s="717"/>
      <c r="PQL152" s="717"/>
      <c r="PQM152" s="717"/>
      <c r="PQN152" s="717"/>
      <c r="PQO152" s="717"/>
      <c r="PQP152" s="717"/>
      <c r="PQQ152" s="717"/>
      <c r="PQR152" s="717"/>
      <c r="PQS152" s="717"/>
      <c r="PQT152" s="717"/>
      <c r="PQU152" s="717"/>
      <c r="PQV152" s="717"/>
      <c r="PQW152" s="717"/>
      <c r="PQX152" s="717"/>
      <c r="PQY152" s="717"/>
      <c r="PQZ152" s="717"/>
      <c r="PRA152" s="717"/>
      <c r="PRB152" s="717"/>
      <c r="PRC152" s="717"/>
      <c r="PRD152" s="717"/>
      <c r="PRE152" s="717"/>
      <c r="PRF152" s="717"/>
      <c r="PRG152" s="717"/>
      <c r="PRH152" s="717"/>
      <c r="PRI152" s="717"/>
      <c r="PRJ152" s="717"/>
      <c r="PRK152" s="717"/>
      <c r="PRL152" s="717"/>
      <c r="PRM152" s="717"/>
      <c r="PRN152" s="717"/>
      <c r="PRO152" s="717"/>
      <c r="PRP152" s="717"/>
      <c r="PRQ152" s="717"/>
      <c r="PRR152" s="717"/>
      <c r="PRS152" s="717"/>
      <c r="PRT152" s="717"/>
      <c r="PRU152" s="717"/>
      <c r="PRV152" s="717"/>
      <c r="PRW152" s="717"/>
      <c r="PRX152" s="717"/>
      <c r="PRY152" s="717"/>
      <c r="PRZ152" s="717"/>
      <c r="PSA152" s="717"/>
      <c r="PSB152" s="717"/>
      <c r="PSC152" s="717"/>
      <c r="PSD152" s="717"/>
      <c r="PSE152" s="717"/>
      <c r="PSF152" s="717"/>
      <c r="PSG152" s="717"/>
      <c r="PSH152" s="717"/>
      <c r="PSI152" s="717"/>
      <c r="PSJ152" s="717"/>
      <c r="PSK152" s="717"/>
      <c r="PSL152" s="717"/>
      <c r="PSM152" s="717"/>
      <c r="PSN152" s="717"/>
      <c r="PSO152" s="717"/>
      <c r="PSP152" s="717"/>
      <c r="PSQ152" s="717"/>
      <c r="PSR152" s="717"/>
      <c r="PSS152" s="717"/>
      <c r="PST152" s="717"/>
      <c r="PSU152" s="717"/>
      <c r="PSV152" s="717"/>
      <c r="PSW152" s="717"/>
      <c r="PSX152" s="717"/>
      <c r="PSY152" s="717"/>
      <c r="PSZ152" s="717"/>
      <c r="PTA152" s="717"/>
      <c r="PTB152" s="717"/>
      <c r="PTC152" s="717"/>
      <c r="PTD152" s="717"/>
      <c r="PTE152" s="717"/>
      <c r="PTF152" s="717"/>
      <c r="PTG152" s="717"/>
      <c r="PTH152" s="717"/>
      <c r="PTI152" s="717"/>
      <c r="PTJ152" s="717"/>
      <c r="PTK152" s="717"/>
      <c r="PTL152" s="717"/>
      <c r="PTM152" s="717"/>
      <c r="PTN152" s="717"/>
      <c r="PTO152" s="717"/>
      <c r="PTP152" s="717"/>
      <c r="PTQ152" s="717"/>
      <c r="PTR152" s="717"/>
      <c r="PTS152" s="717"/>
      <c r="PTT152" s="717"/>
      <c r="PTU152" s="717"/>
      <c r="PTV152" s="717"/>
      <c r="PTW152" s="717"/>
      <c r="PTX152" s="717"/>
      <c r="PTY152" s="717"/>
      <c r="PTZ152" s="717"/>
      <c r="PUA152" s="717"/>
      <c r="PUB152" s="717"/>
      <c r="PUC152" s="717"/>
      <c r="PUD152" s="717"/>
      <c r="PUE152" s="717"/>
      <c r="PUF152" s="717"/>
      <c r="PUG152" s="717"/>
      <c r="PUH152" s="717"/>
      <c r="PUI152" s="717"/>
      <c r="PUJ152" s="717"/>
      <c r="PUK152" s="717"/>
      <c r="PUL152" s="717"/>
      <c r="PUM152" s="717"/>
      <c r="PUN152" s="717"/>
      <c r="PUO152" s="717"/>
      <c r="PUP152" s="717"/>
      <c r="PUQ152" s="717"/>
      <c r="PUR152" s="717"/>
      <c r="PUS152" s="717"/>
      <c r="PUT152" s="717"/>
      <c r="PUU152" s="717"/>
      <c r="PUV152" s="717"/>
      <c r="PUW152" s="717"/>
      <c r="PUX152" s="717"/>
      <c r="PUY152" s="717"/>
      <c r="PUZ152" s="717"/>
      <c r="PVA152" s="717"/>
      <c r="PVB152" s="717"/>
      <c r="PVC152" s="717"/>
      <c r="PVD152" s="717"/>
      <c r="PVE152" s="717"/>
      <c r="PVF152" s="717"/>
      <c r="PVG152" s="717"/>
      <c r="PVH152" s="717"/>
      <c r="PVI152" s="717"/>
      <c r="PVJ152" s="717"/>
      <c r="PVK152" s="717"/>
      <c r="PVL152" s="717"/>
      <c r="PVM152" s="717"/>
      <c r="PVN152" s="717"/>
      <c r="PVO152" s="717"/>
      <c r="PVP152" s="717"/>
      <c r="PVQ152" s="717"/>
      <c r="PVR152" s="717"/>
      <c r="PVS152" s="717"/>
      <c r="PVT152" s="717"/>
      <c r="PVU152" s="717"/>
      <c r="PVV152" s="717"/>
      <c r="PVW152" s="717"/>
      <c r="PVX152" s="717"/>
      <c r="PVY152" s="717"/>
      <c r="PVZ152" s="717"/>
      <c r="PWA152" s="717"/>
      <c r="PWB152" s="717"/>
      <c r="PWC152" s="717"/>
      <c r="PWD152" s="717"/>
      <c r="PWE152" s="717"/>
      <c r="PWF152" s="717"/>
      <c r="PWG152" s="717"/>
      <c r="PWH152" s="717"/>
      <c r="PWI152" s="717"/>
      <c r="PWJ152" s="717"/>
      <c r="PWK152" s="717"/>
      <c r="PWL152" s="717"/>
      <c r="PWM152" s="717"/>
      <c r="PWN152" s="717"/>
      <c r="PWO152" s="717"/>
      <c r="PWP152" s="717"/>
      <c r="PWQ152" s="717"/>
      <c r="PWR152" s="717"/>
      <c r="PWS152" s="717"/>
      <c r="PWT152" s="717"/>
      <c r="PWU152" s="717"/>
      <c r="PWV152" s="717"/>
      <c r="PWW152" s="717"/>
      <c r="PWX152" s="717"/>
      <c r="PWY152" s="717"/>
      <c r="PWZ152" s="717"/>
      <c r="PXA152" s="717"/>
      <c r="PXB152" s="717"/>
      <c r="PXC152" s="717"/>
      <c r="PXD152" s="717"/>
      <c r="PXE152" s="717"/>
      <c r="PXF152" s="717"/>
      <c r="PXG152" s="717"/>
      <c r="PXH152" s="717"/>
      <c r="PXI152" s="717"/>
      <c r="PXJ152" s="717"/>
      <c r="PXK152" s="717"/>
      <c r="PXL152" s="717"/>
      <c r="PXM152" s="717"/>
      <c r="PXN152" s="717"/>
      <c r="PXO152" s="717"/>
      <c r="PXP152" s="717"/>
      <c r="PXQ152" s="717"/>
      <c r="PXR152" s="717"/>
      <c r="PXS152" s="717"/>
      <c r="PXT152" s="717"/>
      <c r="PXU152" s="717"/>
      <c r="PXV152" s="717"/>
      <c r="PXW152" s="717"/>
      <c r="PXX152" s="717"/>
      <c r="PXY152" s="717"/>
      <c r="PXZ152" s="717"/>
      <c r="PYA152" s="717"/>
      <c r="PYB152" s="717"/>
      <c r="PYC152" s="717"/>
      <c r="PYD152" s="717"/>
      <c r="PYE152" s="717"/>
      <c r="PYF152" s="717"/>
      <c r="PYG152" s="717"/>
      <c r="PYH152" s="717"/>
      <c r="PYI152" s="717"/>
      <c r="PYJ152" s="717"/>
      <c r="PYK152" s="717"/>
      <c r="PYL152" s="717"/>
      <c r="PYM152" s="717"/>
      <c r="PYN152" s="717"/>
      <c r="PYO152" s="717"/>
      <c r="PYP152" s="717"/>
      <c r="PYQ152" s="717"/>
      <c r="PYR152" s="717"/>
      <c r="PYS152" s="717"/>
      <c r="PYT152" s="717"/>
      <c r="PYU152" s="717"/>
      <c r="PYV152" s="717"/>
      <c r="PYW152" s="717"/>
      <c r="PYX152" s="717"/>
      <c r="PYY152" s="717"/>
      <c r="PYZ152" s="717"/>
      <c r="PZA152" s="717"/>
      <c r="PZB152" s="717"/>
      <c r="PZC152" s="717"/>
      <c r="PZD152" s="717"/>
      <c r="PZE152" s="717"/>
      <c r="PZF152" s="717"/>
      <c r="PZG152" s="717"/>
      <c r="PZH152" s="717"/>
      <c r="PZI152" s="717"/>
      <c r="PZJ152" s="717"/>
      <c r="PZK152" s="717"/>
      <c r="PZL152" s="717"/>
      <c r="PZM152" s="717"/>
      <c r="PZN152" s="717"/>
      <c r="PZO152" s="717"/>
      <c r="PZP152" s="717"/>
      <c r="PZQ152" s="717"/>
      <c r="PZR152" s="717"/>
      <c r="PZS152" s="717"/>
      <c r="PZT152" s="717"/>
      <c r="PZU152" s="717"/>
      <c r="PZV152" s="717"/>
      <c r="PZW152" s="717"/>
      <c r="PZX152" s="717"/>
      <c r="PZY152" s="717"/>
      <c r="PZZ152" s="717"/>
      <c r="QAA152" s="717"/>
      <c r="QAB152" s="717"/>
      <c r="QAC152" s="717"/>
      <c r="QAD152" s="717"/>
      <c r="QAE152" s="717"/>
      <c r="QAF152" s="717"/>
      <c r="QAG152" s="717"/>
      <c r="QAH152" s="717"/>
      <c r="QAI152" s="717"/>
      <c r="QAJ152" s="717"/>
      <c r="QAK152" s="717"/>
      <c r="QAL152" s="717"/>
      <c r="QAM152" s="717"/>
      <c r="QAN152" s="717"/>
      <c r="QAO152" s="717"/>
      <c r="QAP152" s="717"/>
      <c r="QAQ152" s="717"/>
      <c r="QAR152" s="717"/>
      <c r="QAS152" s="717"/>
      <c r="QAT152" s="717"/>
      <c r="QAU152" s="717"/>
      <c r="QAV152" s="717"/>
      <c r="QAW152" s="717"/>
      <c r="QAX152" s="717"/>
      <c r="QAY152" s="717"/>
      <c r="QAZ152" s="717"/>
      <c r="QBA152" s="717"/>
      <c r="QBB152" s="717"/>
      <c r="QBC152" s="717"/>
      <c r="QBD152" s="717"/>
      <c r="QBE152" s="717"/>
      <c r="QBF152" s="717"/>
      <c r="QBG152" s="717"/>
      <c r="QBH152" s="717"/>
      <c r="QBI152" s="717"/>
      <c r="QBJ152" s="717"/>
      <c r="QBK152" s="717"/>
      <c r="QBL152" s="717"/>
      <c r="QBM152" s="717"/>
      <c r="QBN152" s="717"/>
      <c r="QBO152" s="717"/>
      <c r="QBP152" s="717"/>
      <c r="QBQ152" s="717"/>
      <c r="QBR152" s="717"/>
      <c r="QBS152" s="717"/>
      <c r="QBT152" s="717"/>
      <c r="QBU152" s="717"/>
      <c r="QBV152" s="717"/>
      <c r="QBW152" s="717"/>
      <c r="QBX152" s="717"/>
      <c r="QBY152" s="717"/>
      <c r="QBZ152" s="717"/>
      <c r="QCA152" s="717"/>
      <c r="QCB152" s="717"/>
      <c r="QCC152" s="717"/>
      <c r="QCD152" s="717"/>
      <c r="QCE152" s="717"/>
      <c r="QCF152" s="717"/>
      <c r="QCG152" s="717"/>
      <c r="QCH152" s="717"/>
      <c r="QCI152" s="717"/>
      <c r="QCJ152" s="717"/>
      <c r="QCK152" s="717"/>
      <c r="QCL152" s="717"/>
      <c r="QCM152" s="717"/>
      <c r="QCN152" s="717"/>
      <c r="QCO152" s="717"/>
      <c r="QCP152" s="717"/>
      <c r="QCQ152" s="717"/>
      <c r="QCR152" s="717"/>
      <c r="QCS152" s="717"/>
      <c r="QCT152" s="717"/>
      <c r="QCU152" s="717"/>
      <c r="QCV152" s="717"/>
      <c r="QCW152" s="717"/>
      <c r="QCX152" s="717"/>
      <c r="QCY152" s="717"/>
      <c r="QCZ152" s="717"/>
      <c r="QDA152" s="717"/>
      <c r="QDB152" s="717"/>
      <c r="QDC152" s="717"/>
      <c r="QDD152" s="717"/>
      <c r="QDE152" s="717"/>
      <c r="QDF152" s="717"/>
      <c r="QDG152" s="717"/>
      <c r="QDH152" s="717"/>
      <c r="QDI152" s="717"/>
      <c r="QDJ152" s="717"/>
      <c r="QDK152" s="717"/>
      <c r="QDL152" s="717"/>
      <c r="QDM152" s="717"/>
      <c r="QDN152" s="717"/>
      <c r="QDO152" s="717"/>
      <c r="QDP152" s="717"/>
      <c r="QDQ152" s="717"/>
      <c r="QDR152" s="717"/>
      <c r="QDS152" s="717"/>
      <c r="QDT152" s="717"/>
      <c r="QDU152" s="717"/>
      <c r="QDV152" s="717"/>
      <c r="QDW152" s="717"/>
      <c r="QDX152" s="717"/>
      <c r="QDY152" s="717"/>
      <c r="QDZ152" s="717"/>
      <c r="QEA152" s="717"/>
      <c r="QEB152" s="717"/>
      <c r="QEC152" s="717"/>
      <c r="QED152" s="717"/>
      <c r="QEE152" s="717"/>
      <c r="QEF152" s="717"/>
      <c r="QEG152" s="717"/>
      <c r="QEH152" s="717"/>
      <c r="QEI152" s="717"/>
      <c r="QEJ152" s="717"/>
      <c r="QEK152" s="717"/>
      <c r="QEL152" s="717"/>
      <c r="QEM152" s="717"/>
      <c r="QEN152" s="717"/>
      <c r="QEO152" s="717"/>
      <c r="QEP152" s="717"/>
      <c r="QEQ152" s="717"/>
      <c r="QER152" s="717"/>
      <c r="QES152" s="717"/>
      <c r="QET152" s="717"/>
      <c r="QEU152" s="717"/>
      <c r="QEV152" s="717"/>
      <c r="QEW152" s="717"/>
      <c r="QEX152" s="717"/>
      <c r="QEY152" s="717"/>
      <c r="QEZ152" s="717"/>
      <c r="QFA152" s="717"/>
      <c r="QFB152" s="717"/>
      <c r="QFC152" s="717"/>
      <c r="QFD152" s="717"/>
      <c r="QFE152" s="717"/>
      <c r="QFF152" s="717"/>
      <c r="QFG152" s="717"/>
      <c r="QFH152" s="717"/>
      <c r="QFI152" s="717"/>
      <c r="QFJ152" s="717"/>
      <c r="QFK152" s="717"/>
      <c r="QFL152" s="717"/>
      <c r="QFM152" s="717"/>
      <c r="QFN152" s="717"/>
      <c r="QFO152" s="717"/>
      <c r="QFP152" s="717"/>
      <c r="QFQ152" s="717"/>
      <c r="QFR152" s="717"/>
      <c r="QFS152" s="717"/>
      <c r="QFT152" s="717"/>
      <c r="QFU152" s="717"/>
      <c r="QFV152" s="717"/>
      <c r="QFW152" s="717"/>
      <c r="QFX152" s="717"/>
      <c r="QFY152" s="717"/>
      <c r="QFZ152" s="717"/>
      <c r="QGA152" s="717"/>
      <c r="QGB152" s="717"/>
      <c r="QGC152" s="717"/>
      <c r="QGD152" s="717"/>
      <c r="QGE152" s="717"/>
      <c r="QGF152" s="717"/>
      <c r="QGG152" s="717"/>
      <c r="QGH152" s="717"/>
      <c r="QGI152" s="717"/>
      <c r="QGJ152" s="717"/>
      <c r="QGK152" s="717"/>
      <c r="QGL152" s="717"/>
      <c r="QGM152" s="717"/>
      <c r="QGN152" s="717"/>
      <c r="QGO152" s="717"/>
      <c r="QGP152" s="717"/>
      <c r="QGQ152" s="717"/>
      <c r="QGR152" s="717"/>
      <c r="QGS152" s="717"/>
      <c r="QGT152" s="717"/>
      <c r="QGU152" s="717"/>
      <c r="QGV152" s="717"/>
      <c r="QGW152" s="717"/>
      <c r="QGX152" s="717"/>
      <c r="QGY152" s="717"/>
      <c r="QGZ152" s="717"/>
      <c r="QHA152" s="717"/>
      <c r="QHB152" s="717"/>
      <c r="QHC152" s="717"/>
      <c r="QHD152" s="717"/>
      <c r="QHE152" s="717"/>
      <c r="QHF152" s="717"/>
      <c r="QHG152" s="717"/>
      <c r="QHH152" s="717"/>
      <c r="QHI152" s="717"/>
      <c r="QHJ152" s="717"/>
      <c r="QHK152" s="717"/>
      <c r="QHL152" s="717"/>
      <c r="QHM152" s="717"/>
      <c r="QHN152" s="717"/>
      <c r="QHO152" s="717"/>
      <c r="QHP152" s="717"/>
      <c r="QHQ152" s="717"/>
      <c r="QHR152" s="717"/>
      <c r="QHS152" s="717"/>
      <c r="QHT152" s="717"/>
      <c r="QHU152" s="717"/>
      <c r="QHV152" s="717"/>
      <c r="QHW152" s="717"/>
      <c r="QHX152" s="717"/>
      <c r="QHY152" s="717"/>
      <c r="QHZ152" s="717"/>
      <c r="QIA152" s="717"/>
      <c r="QIB152" s="717"/>
      <c r="QIC152" s="717"/>
      <c r="QID152" s="717"/>
      <c r="QIE152" s="717"/>
      <c r="QIF152" s="717"/>
      <c r="QIG152" s="717"/>
      <c r="QIH152" s="717"/>
      <c r="QII152" s="717"/>
      <c r="QIJ152" s="717"/>
      <c r="QIK152" s="717"/>
      <c r="QIL152" s="717"/>
      <c r="QIM152" s="717"/>
      <c r="QIN152" s="717"/>
      <c r="QIO152" s="717"/>
      <c r="QIP152" s="717"/>
      <c r="QIQ152" s="717"/>
      <c r="QIR152" s="717"/>
      <c r="QIS152" s="717"/>
      <c r="QIT152" s="717"/>
      <c r="QIU152" s="717"/>
      <c r="QIV152" s="717"/>
      <c r="QIW152" s="717"/>
      <c r="QIX152" s="717"/>
      <c r="QIY152" s="717"/>
      <c r="QIZ152" s="717"/>
      <c r="QJA152" s="717"/>
      <c r="QJB152" s="717"/>
      <c r="QJC152" s="717"/>
      <c r="QJD152" s="717"/>
      <c r="QJE152" s="717"/>
      <c r="QJF152" s="717"/>
      <c r="QJG152" s="717"/>
      <c r="QJH152" s="717"/>
      <c r="QJI152" s="717"/>
      <c r="QJJ152" s="717"/>
      <c r="QJK152" s="717"/>
      <c r="QJL152" s="717"/>
      <c r="QJM152" s="717"/>
      <c r="QJN152" s="717"/>
      <c r="QJO152" s="717"/>
      <c r="QJP152" s="717"/>
      <c r="QJQ152" s="717"/>
      <c r="QJR152" s="717"/>
      <c r="QJS152" s="717"/>
      <c r="QJT152" s="717"/>
      <c r="QJU152" s="717"/>
      <c r="QJV152" s="717"/>
      <c r="QJW152" s="717"/>
      <c r="QJX152" s="717"/>
      <c r="QJY152" s="717"/>
      <c r="QJZ152" s="717"/>
      <c r="QKA152" s="717"/>
      <c r="QKB152" s="717"/>
      <c r="QKC152" s="717"/>
      <c r="QKD152" s="717"/>
      <c r="QKE152" s="717"/>
      <c r="QKF152" s="717"/>
      <c r="QKG152" s="717"/>
      <c r="QKH152" s="717"/>
      <c r="QKI152" s="717"/>
      <c r="QKJ152" s="717"/>
      <c r="QKK152" s="717"/>
      <c r="QKL152" s="717"/>
      <c r="QKM152" s="717"/>
      <c r="QKN152" s="717"/>
      <c r="QKO152" s="717"/>
      <c r="QKP152" s="717"/>
      <c r="QKQ152" s="717"/>
      <c r="QKR152" s="717"/>
      <c r="QKS152" s="717"/>
      <c r="QKT152" s="717"/>
      <c r="QKU152" s="717"/>
      <c r="QKV152" s="717"/>
      <c r="QKW152" s="717"/>
      <c r="QKX152" s="717"/>
      <c r="QKY152" s="717"/>
      <c r="QKZ152" s="717"/>
      <c r="QLA152" s="717"/>
      <c r="QLB152" s="717"/>
      <c r="QLC152" s="717"/>
      <c r="QLD152" s="717"/>
      <c r="QLE152" s="717"/>
      <c r="QLF152" s="717"/>
      <c r="QLG152" s="717"/>
      <c r="QLH152" s="717"/>
      <c r="QLI152" s="717"/>
      <c r="QLJ152" s="717"/>
      <c r="QLK152" s="717"/>
      <c r="QLL152" s="717"/>
      <c r="QLM152" s="717"/>
      <c r="QLN152" s="717"/>
      <c r="QLO152" s="717"/>
      <c r="QLP152" s="717"/>
      <c r="QLQ152" s="717"/>
      <c r="QLR152" s="717"/>
      <c r="QLS152" s="717"/>
      <c r="QLT152" s="717"/>
      <c r="QLU152" s="717"/>
      <c r="QLV152" s="717"/>
      <c r="QLW152" s="717"/>
      <c r="QLX152" s="717"/>
      <c r="QLY152" s="717"/>
      <c r="QLZ152" s="717"/>
      <c r="QMA152" s="717"/>
      <c r="QMB152" s="717"/>
      <c r="QMC152" s="717"/>
      <c r="QMD152" s="717"/>
      <c r="QME152" s="717"/>
      <c r="QMF152" s="717"/>
      <c r="QMG152" s="717"/>
      <c r="QMH152" s="717"/>
      <c r="QMI152" s="717"/>
      <c r="QMJ152" s="717"/>
      <c r="QMK152" s="717"/>
      <c r="QML152" s="717"/>
      <c r="QMM152" s="717"/>
      <c r="QMN152" s="717"/>
      <c r="QMO152" s="717"/>
      <c r="QMP152" s="717"/>
      <c r="QMQ152" s="717"/>
      <c r="QMR152" s="717"/>
      <c r="QMS152" s="717"/>
      <c r="QMT152" s="717"/>
      <c r="QMU152" s="717"/>
      <c r="QMV152" s="717"/>
      <c r="QMW152" s="717"/>
      <c r="QMX152" s="717"/>
      <c r="QMY152" s="717"/>
      <c r="QMZ152" s="717"/>
      <c r="QNA152" s="717"/>
      <c r="QNB152" s="717"/>
      <c r="QNC152" s="717"/>
      <c r="QND152" s="717"/>
      <c r="QNE152" s="717"/>
      <c r="QNF152" s="717"/>
      <c r="QNG152" s="717"/>
      <c r="QNH152" s="717"/>
      <c r="QNI152" s="717"/>
      <c r="QNJ152" s="717"/>
      <c r="QNK152" s="717"/>
      <c r="QNL152" s="717"/>
      <c r="QNM152" s="717"/>
      <c r="QNN152" s="717"/>
      <c r="QNO152" s="717"/>
      <c r="QNP152" s="717"/>
      <c r="QNQ152" s="717"/>
      <c r="QNR152" s="717"/>
      <c r="QNS152" s="717"/>
      <c r="QNT152" s="717"/>
      <c r="QNU152" s="717"/>
      <c r="QNV152" s="717"/>
      <c r="QNW152" s="717"/>
      <c r="QNX152" s="717"/>
      <c r="QNY152" s="717"/>
      <c r="QNZ152" s="717"/>
      <c r="QOA152" s="717"/>
      <c r="QOB152" s="717"/>
      <c r="QOC152" s="717"/>
      <c r="QOD152" s="717"/>
      <c r="QOE152" s="717"/>
      <c r="QOF152" s="717"/>
      <c r="QOG152" s="717"/>
      <c r="QOH152" s="717"/>
      <c r="QOI152" s="717"/>
      <c r="QOJ152" s="717"/>
      <c r="QOK152" s="717"/>
      <c r="QOL152" s="717"/>
      <c r="QOM152" s="717"/>
      <c r="QON152" s="717"/>
      <c r="QOO152" s="717"/>
      <c r="QOP152" s="717"/>
      <c r="QOQ152" s="717"/>
      <c r="QOR152" s="717"/>
      <c r="QOS152" s="717"/>
      <c r="QOT152" s="717"/>
      <c r="QOU152" s="717"/>
      <c r="QOV152" s="717"/>
      <c r="QOW152" s="717"/>
      <c r="QOX152" s="717"/>
      <c r="QOY152" s="717"/>
      <c r="QOZ152" s="717"/>
      <c r="QPA152" s="717"/>
      <c r="QPB152" s="717"/>
      <c r="QPC152" s="717"/>
      <c r="QPD152" s="717"/>
      <c r="QPE152" s="717"/>
      <c r="QPF152" s="717"/>
      <c r="QPG152" s="717"/>
      <c r="QPH152" s="717"/>
      <c r="QPI152" s="717"/>
      <c r="QPJ152" s="717"/>
      <c r="QPK152" s="717"/>
      <c r="QPL152" s="717"/>
      <c r="QPM152" s="717"/>
      <c r="QPN152" s="717"/>
      <c r="QPO152" s="717"/>
      <c r="QPP152" s="717"/>
      <c r="QPQ152" s="717"/>
      <c r="QPR152" s="717"/>
      <c r="QPS152" s="717"/>
      <c r="QPT152" s="717"/>
      <c r="QPU152" s="717"/>
      <c r="QPV152" s="717"/>
      <c r="QPW152" s="717"/>
      <c r="QPX152" s="717"/>
      <c r="QPY152" s="717"/>
      <c r="QPZ152" s="717"/>
      <c r="QQA152" s="717"/>
      <c r="QQB152" s="717"/>
      <c r="QQC152" s="717"/>
      <c r="QQD152" s="717"/>
      <c r="QQE152" s="717"/>
      <c r="QQF152" s="717"/>
      <c r="QQG152" s="717"/>
      <c r="QQH152" s="717"/>
      <c r="QQI152" s="717"/>
      <c r="QQJ152" s="717"/>
      <c r="QQK152" s="717"/>
      <c r="QQL152" s="717"/>
      <c r="QQM152" s="717"/>
      <c r="QQN152" s="717"/>
      <c r="QQO152" s="717"/>
      <c r="QQP152" s="717"/>
      <c r="QQQ152" s="717"/>
      <c r="QQR152" s="717"/>
      <c r="QQS152" s="717"/>
      <c r="QQT152" s="717"/>
      <c r="QQU152" s="717"/>
      <c r="QQV152" s="717"/>
      <c r="QQW152" s="717"/>
      <c r="QQX152" s="717"/>
      <c r="QQY152" s="717"/>
      <c r="QQZ152" s="717"/>
      <c r="QRA152" s="717"/>
      <c r="QRB152" s="717"/>
      <c r="QRC152" s="717"/>
      <c r="QRD152" s="717"/>
      <c r="QRE152" s="717"/>
      <c r="QRF152" s="717"/>
      <c r="QRG152" s="717"/>
      <c r="QRH152" s="717"/>
      <c r="QRI152" s="717"/>
      <c r="QRJ152" s="717"/>
      <c r="QRK152" s="717"/>
      <c r="QRL152" s="717"/>
      <c r="QRM152" s="717"/>
      <c r="QRN152" s="717"/>
      <c r="QRO152" s="717"/>
      <c r="QRP152" s="717"/>
      <c r="QRQ152" s="717"/>
      <c r="QRR152" s="717"/>
      <c r="QRS152" s="717"/>
      <c r="QRT152" s="717"/>
      <c r="QRU152" s="717"/>
      <c r="QRV152" s="717"/>
      <c r="QRW152" s="717"/>
      <c r="QRX152" s="717"/>
      <c r="QRY152" s="717"/>
      <c r="QRZ152" s="717"/>
      <c r="QSA152" s="717"/>
      <c r="QSB152" s="717"/>
      <c r="QSC152" s="717"/>
      <c r="QSD152" s="717"/>
      <c r="QSE152" s="717"/>
      <c r="QSF152" s="717"/>
      <c r="QSG152" s="717"/>
      <c r="QSH152" s="717"/>
      <c r="QSI152" s="717"/>
      <c r="QSJ152" s="717"/>
      <c r="QSK152" s="717"/>
      <c r="QSL152" s="717"/>
      <c r="QSM152" s="717"/>
      <c r="QSN152" s="717"/>
      <c r="QSO152" s="717"/>
      <c r="QSP152" s="717"/>
      <c r="QSQ152" s="717"/>
      <c r="QSR152" s="717"/>
      <c r="QSS152" s="717"/>
      <c r="QST152" s="717"/>
      <c r="QSU152" s="717"/>
      <c r="QSV152" s="717"/>
      <c r="QSW152" s="717"/>
      <c r="QSX152" s="717"/>
      <c r="QSY152" s="717"/>
      <c r="QSZ152" s="717"/>
      <c r="QTA152" s="717"/>
      <c r="QTB152" s="717"/>
      <c r="QTC152" s="717"/>
      <c r="QTD152" s="717"/>
      <c r="QTE152" s="717"/>
      <c r="QTF152" s="717"/>
      <c r="QTG152" s="717"/>
      <c r="QTH152" s="717"/>
      <c r="QTI152" s="717"/>
      <c r="QTJ152" s="717"/>
      <c r="QTK152" s="717"/>
      <c r="QTL152" s="717"/>
      <c r="QTM152" s="717"/>
      <c r="QTN152" s="717"/>
      <c r="QTO152" s="717"/>
      <c r="QTP152" s="717"/>
      <c r="QTQ152" s="717"/>
      <c r="QTR152" s="717"/>
      <c r="QTS152" s="717"/>
      <c r="QTT152" s="717"/>
      <c r="QTU152" s="717"/>
      <c r="QTV152" s="717"/>
      <c r="QTW152" s="717"/>
      <c r="QTX152" s="717"/>
      <c r="QTY152" s="717"/>
      <c r="QTZ152" s="717"/>
      <c r="QUA152" s="717"/>
      <c r="QUB152" s="717"/>
      <c r="QUC152" s="717"/>
      <c r="QUD152" s="717"/>
      <c r="QUE152" s="717"/>
      <c r="QUF152" s="717"/>
      <c r="QUG152" s="717"/>
      <c r="QUH152" s="717"/>
      <c r="QUI152" s="717"/>
      <c r="QUJ152" s="717"/>
      <c r="QUK152" s="717"/>
      <c r="QUL152" s="717"/>
      <c r="QUM152" s="717"/>
      <c r="QUN152" s="717"/>
      <c r="QUO152" s="717"/>
      <c r="QUP152" s="717"/>
      <c r="QUQ152" s="717"/>
      <c r="QUR152" s="717"/>
      <c r="QUS152" s="717"/>
      <c r="QUT152" s="717"/>
      <c r="QUU152" s="717"/>
      <c r="QUV152" s="717"/>
      <c r="QUW152" s="717"/>
      <c r="QUX152" s="717"/>
      <c r="QUY152" s="717"/>
      <c r="QUZ152" s="717"/>
      <c r="QVA152" s="717"/>
      <c r="QVB152" s="717"/>
      <c r="QVC152" s="717"/>
      <c r="QVD152" s="717"/>
      <c r="QVE152" s="717"/>
      <c r="QVF152" s="717"/>
      <c r="QVG152" s="717"/>
      <c r="QVH152" s="717"/>
      <c r="QVI152" s="717"/>
      <c r="QVJ152" s="717"/>
      <c r="QVK152" s="717"/>
      <c r="QVL152" s="717"/>
      <c r="QVM152" s="717"/>
      <c r="QVN152" s="717"/>
      <c r="QVO152" s="717"/>
      <c r="QVP152" s="717"/>
      <c r="QVQ152" s="717"/>
      <c r="QVR152" s="717"/>
      <c r="QVS152" s="717"/>
      <c r="QVT152" s="717"/>
      <c r="QVU152" s="717"/>
      <c r="QVV152" s="717"/>
      <c r="QVW152" s="717"/>
      <c r="QVX152" s="717"/>
      <c r="QVY152" s="717"/>
      <c r="QVZ152" s="717"/>
      <c r="QWA152" s="717"/>
      <c r="QWB152" s="717"/>
      <c r="QWC152" s="717"/>
      <c r="QWD152" s="717"/>
      <c r="QWE152" s="717"/>
      <c r="QWF152" s="717"/>
      <c r="QWG152" s="717"/>
      <c r="QWH152" s="717"/>
      <c r="QWI152" s="717"/>
      <c r="QWJ152" s="717"/>
      <c r="QWK152" s="717"/>
      <c r="QWL152" s="717"/>
      <c r="QWM152" s="717"/>
      <c r="QWN152" s="717"/>
      <c r="QWO152" s="717"/>
      <c r="QWP152" s="717"/>
      <c r="QWQ152" s="717"/>
      <c r="QWR152" s="717"/>
      <c r="QWS152" s="717"/>
      <c r="QWT152" s="717"/>
      <c r="QWU152" s="717"/>
      <c r="QWV152" s="717"/>
      <c r="QWW152" s="717"/>
      <c r="QWX152" s="717"/>
      <c r="QWY152" s="717"/>
      <c r="QWZ152" s="717"/>
      <c r="QXA152" s="717"/>
      <c r="QXB152" s="717"/>
      <c r="QXC152" s="717"/>
      <c r="QXD152" s="717"/>
      <c r="QXE152" s="717"/>
      <c r="QXF152" s="717"/>
      <c r="QXG152" s="717"/>
      <c r="QXH152" s="717"/>
      <c r="QXI152" s="717"/>
      <c r="QXJ152" s="717"/>
      <c r="QXK152" s="717"/>
      <c r="QXL152" s="717"/>
      <c r="QXM152" s="717"/>
      <c r="QXN152" s="717"/>
      <c r="QXO152" s="717"/>
      <c r="QXP152" s="717"/>
      <c r="QXQ152" s="717"/>
      <c r="QXR152" s="717"/>
      <c r="QXS152" s="717"/>
      <c r="QXT152" s="717"/>
      <c r="QXU152" s="717"/>
      <c r="QXV152" s="717"/>
      <c r="QXW152" s="717"/>
      <c r="QXX152" s="717"/>
      <c r="QXY152" s="717"/>
      <c r="QXZ152" s="717"/>
      <c r="QYA152" s="717"/>
      <c r="QYB152" s="717"/>
      <c r="QYC152" s="717"/>
      <c r="QYD152" s="717"/>
      <c r="QYE152" s="717"/>
      <c r="QYF152" s="717"/>
      <c r="QYG152" s="717"/>
      <c r="QYH152" s="717"/>
      <c r="QYI152" s="717"/>
      <c r="QYJ152" s="717"/>
      <c r="QYK152" s="717"/>
      <c r="QYL152" s="717"/>
      <c r="QYM152" s="717"/>
      <c r="QYN152" s="717"/>
      <c r="QYO152" s="717"/>
      <c r="QYP152" s="717"/>
      <c r="QYQ152" s="717"/>
      <c r="QYR152" s="717"/>
      <c r="QYS152" s="717"/>
      <c r="QYT152" s="717"/>
      <c r="QYU152" s="717"/>
      <c r="QYV152" s="717"/>
      <c r="QYW152" s="717"/>
      <c r="QYX152" s="717"/>
      <c r="QYY152" s="717"/>
      <c r="QYZ152" s="717"/>
      <c r="QZA152" s="717"/>
      <c r="QZB152" s="717"/>
      <c r="QZC152" s="717"/>
      <c r="QZD152" s="717"/>
      <c r="QZE152" s="717"/>
      <c r="QZF152" s="717"/>
      <c r="QZG152" s="717"/>
      <c r="QZH152" s="717"/>
      <c r="QZI152" s="717"/>
      <c r="QZJ152" s="717"/>
      <c r="QZK152" s="717"/>
      <c r="QZL152" s="717"/>
      <c r="QZM152" s="717"/>
      <c r="QZN152" s="717"/>
      <c r="QZO152" s="717"/>
      <c r="QZP152" s="717"/>
      <c r="QZQ152" s="717"/>
      <c r="QZR152" s="717"/>
      <c r="QZS152" s="717"/>
      <c r="QZT152" s="717"/>
      <c r="QZU152" s="717"/>
      <c r="QZV152" s="717"/>
      <c r="QZW152" s="717"/>
      <c r="QZX152" s="717"/>
      <c r="QZY152" s="717"/>
      <c r="QZZ152" s="717"/>
      <c r="RAA152" s="717"/>
      <c r="RAB152" s="717"/>
      <c r="RAC152" s="717"/>
      <c r="RAD152" s="717"/>
      <c r="RAE152" s="717"/>
      <c r="RAF152" s="717"/>
      <c r="RAG152" s="717"/>
      <c r="RAH152" s="717"/>
      <c r="RAI152" s="717"/>
      <c r="RAJ152" s="717"/>
      <c r="RAK152" s="717"/>
      <c r="RAL152" s="717"/>
      <c r="RAM152" s="717"/>
      <c r="RAN152" s="717"/>
      <c r="RAO152" s="717"/>
      <c r="RAP152" s="717"/>
      <c r="RAQ152" s="717"/>
      <c r="RAR152" s="717"/>
      <c r="RAS152" s="717"/>
      <c r="RAT152" s="717"/>
      <c r="RAU152" s="717"/>
      <c r="RAV152" s="717"/>
      <c r="RAW152" s="717"/>
      <c r="RAX152" s="717"/>
      <c r="RAY152" s="717"/>
      <c r="RAZ152" s="717"/>
      <c r="RBA152" s="717"/>
      <c r="RBB152" s="717"/>
      <c r="RBC152" s="717"/>
      <c r="RBD152" s="717"/>
      <c r="RBE152" s="717"/>
      <c r="RBF152" s="717"/>
      <c r="RBG152" s="717"/>
      <c r="RBH152" s="717"/>
      <c r="RBI152" s="717"/>
      <c r="RBJ152" s="717"/>
      <c r="RBK152" s="717"/>
      <c r="RBL152" s="717"/>
      <c r="RBM152" s="717"/>
      <c r="RBN152" s="717"/>
      <c r="RBO152" s="717"/>
      <c r="RBP152" s="717"/>
      <c r="RBQ152" s="717"/>
      <c r="RBR152" s="717"/>
      <c r="RBS152" s="717"/>
      <c r="RBT152" s="717"/>
      <c r="RBU152" s="717"/>
      <c r="RBV152" s="717"/>
      <c r="RBW152" s="717"/>
      <c r="RBX152" s="717"/>
      <c r="RBY152" s="717"/>
      <c r="RBZ152" s="717"/>
      <c r="RCA152" s="717"/>
      <c r="RCB152" s="717"/>
      <c r="RCC152" s="717"/>
      <c r="RCD152" s="717"/>
      <c r="RCE152" s="717"/>
      <c r="RCF152" s="717"/>
      <c r="RCG152" s="717"/>
      <c r="RCH152" s="717"/>
      <c r="RCI152" s="717"/>
      <c r="RCJ152" s="717"/>
      <c r="RCK152" s="717"/>
      <c r="RCL152" s="717"/>
      <c r="RCM152" s="717"/>
      <c r="RCN152" s="717"/>
      <c r="RCO152" s="717"/>
      <c r="RCP152" s="717"/>
      <c r="RCQ152" s="717"/>
      <c r="RCR152" s="717"/>
      <c r="RCS152" s="717"/>
      <c r="RCT152" s="717"/>
      <c r="RCU152" s="717"/>
      <c r="RCV152" s="717"/>
      <c r="RCW152" s="717"/>
      <c r="RCX152" s="717"/>
      <c r="RCY152" s="717"/>
      <c r="RCZ152" s="717"/>
      <c r="RDA152" s="717"/>
      <c r="RDB152" s="717"/>
      <c r="RDC152" s="717"/>
      <c r="RDD152" s="717"/>
      <c r="RDE152" s="717"/>
      <c r="RDF152" s="717"/>
      <c r="RDG152" s="717"/>
      <c r="RDH152" s="717"/>
      <c r="RDI152" s="717"/>
      <c r="RDJ152" s="717"/>
      <c r="RDK152" s="717"/>
      <c r="RDL152" s="717"/>
      <c r="RDM152" s="717"/>
      <c r="RDN152" s="717"/>
      <c r="RDO152" s="717"/>
      <c r="RDP152" s="717"/>
      <c r="RDQ152" s="717"/>
      <c r="RDR152" s="717"/>
      <c r="RDS152" s="717"/>
      <c r="RDT152" s="717"/>
      <c r="RDU152" s="717"/>
      <c r="RDV152" s="717"/>
      <c r="RDW152" s="717"/>
      <c r="RDX152" s="717"/>
      <c r="RDY152" s="717"/>
      <c r="RDZ152" s="717"/>
      <c r="REA152" s="717"/>
      <c r="REB152" s="717"/>
      <c r="REC152" s="717"/>
      <c r="RED152" s="717"/>
      <c r="REE152" s="717"/>
      <c r="REF152" s="717"/>
      <c r="REG152" s="717"/>
      <c r="REH152" s="717"/>
      <c r="REI152" s="717"/>
      <c r="REJ152" s="717"/>
      <c r="REK152" s="717"/>
      <c r="REL152" s="717"/>
      <c r="REM152" s="717"/>
      <c r="REN152" s="717"/>
      <c r="REO152" s="717"/>
      <c r="REP152" s="717"/>
      <c r="REQ152" s="717"/>
      <c r="RER152" s="717"/>
      <c r="RES152" s="717"/>
      <c r="RET152" s="717"/>
      <c r="REU152" s="717"/>
      <c r="REV152" s="717"/>
      <c r="REW152" s="717"/>
      <c r="REX152" s="717"/>
      <c r="REY152" s="717"/>
      <c r="REZ152" s="717"/>
      <c r="RFA152" s="717"/>
      <c r="RFB152" s="717"/>
      <c r="RFC152" s="717"/>
      <c r="RFD152" s="717"/>
      <c r="RFE152" s="717"/>
      <c r="RFF152" s="717"/>
      <c r="RFG152" s="717"/>
      <c r="RFH152" s="717"/>
      <c r="RFI152" s="717"/>
      <c r="RFJ152" s="717"/>
      <c r="RFK152" s="717"/>
      <c r="RFL152" s="717"/>
      <c r="RFM152" s="717"/>
      <c r="RFN152" s="717"/>
      <c r="RFO152" s="717"/>
      <c r="RFP152" s="717"/>
      <c r="RFQ152" s="717"/>
      <c r="RFR152" s="717"/>
      <c r="RFS152" s="717"/>
      <c r="RFT152" s="717"/>
      <c r="RFU152" s="717"/>
      <c r="RFV152" s="717"/>
      <c r="RFW152" s="717"/>
      <c r="RFX152" s="717"/>
      <c r="RFY152" s="717"/>
      <c r="RFZ152" s="717"/>
      <c r="RGA152" s="717"/>
      <c r="RGB152" s="717"/>
      <c r="RGC152" s="717"/>
      <c r="RGD152" s="717"/>
      <c r="RGE152" s="717"/>
      <c r="RGF152" s="717"/>
      <c r="RGG152" s="717"/>
      <c r="RGH152" s="717"/>
      <c r="RGI152" s="717"/>
      <c r="RGJ152" s="717"/>
      <c r="RGK152" s="717"/>
      <c r="RGL152" s="717"/>
      <c r="RGM152" s="717"/>
      <c r="RGN152" s="717"/>
      <c r="RGO152" s="717"/>
      <c r="RGP152" s="717"/>
      <c r="RGQ152" s="717"/>
      <c r="RGR152" s="717"/>
      <c r="RGS152" s="717"/>
      <c r="RGT152" s="717"/>
      <c r="RGU152" s="717"/>
      <c r="RGV152" s="717"/>
      <c r="RGW152" s="717"/>
      <c r="RGX152" s="717"/>
      <c r="RGY152" s="717"/>
      <c r="RGZ152" s="717"/>
      <c r="RHA152" s="717"/>
      <c r="RHB152" s="717"/>
      <c r="RHC152" s="717"/>
      <c r="RHD152" s="717"/>
      <c r="RHE152" s="717"/>
      <c r="RHF152" s="717"/>
      <c r="RHG152" s="717"/>
      <c r="RHH152" s="717"/>
      <c r="RHI152" s="717"/>
      <c r="RHJ152" s="717"/>
      <c r="RHK152" s="717"/>
      <c r="RHL152" s="717"/>
      <c r="RHM152" s="717"/>
      <c r="RHN152" s="717"/>
      <c r="RHO152" s="717"/>
      <c r="RHP152" s="717"/>
      <c r="RHQ152" s="717"/>
      <c r="RHR152" s="717"/>
      <c r="RHS152" s="717"/>
      <c r="RHT152" s="717"/>
      <c r="RHU152" s="717"/>
      <c r="RHV152" s="717"/>
      <c r="RHW152" s="717"/>
      <c r="RHX152" s="717"/>
      <c r="RHY152" s="717"/>
      <c r="RHZ152" s="717"/>
      <c r="RIA152" s="717"/>
      <c r="RIB152" s="717"/>
      <c r="RIC152" s="717"/>
      <c r="RID152" s="717"/>
      <c r="RIE152" s="717"/>
      <c r="RIF152" s="717"/>
      <c r="RIG152" s="717"/>
      <c r="RIH152" s="717"/>
      <c r="RII152" s="717"/>
      <c r="RIJ152" s="717"/>
      <c r="RIK152" s="717"/>
      <c r="RIL152" s="717"/>
      <c r="RIM152" s="717"/>
      <c r="RIN152" s="717"/>
      <c r="RIO152" s="717"/>
      <c r="RIP152" s="717"/>
      <c r="RIQ152" s="717"/>
      <c r="RIR152" s="717"/>
      <c r="RIS152" s="717"/>
      <c r="RIT152" s="717"/>
      <c r="RIU152" s="717"/>
      <c r="RIV152" s="717"/>
      <c r="RIW152" s="717"/>
      <c r="RIX152" s="717"/>
      <c r="RIY152" s="717"/>
      <c r="RIZ152" s="717"/>
      <c r="RJA152" s="717"/>
      <c r="RJB152" s="717"/>
      <c r="RJC152" s="717"/>
      <c r="RJD152" s="717"/>
      <c r="RJE152" s="717"/>
      <c r="RJF152" s="717"/>
      <c r="RJG152" s="717"/>
      <c r="RJH152" s="717"/>
      <c r="RJI152" s="717"/>
      <c r="RJJ152" s="717"/>
      <c r="RJK152" s="717"/>
      <c r="RJL152" s="717"/>
      <c r="RJM152" s="717"/>
      <c r="RJN152" s="717"/>
      <c r="RJO152" s="717"/>
      <c r="RJP152" s="717"/>
      <c r="RJQ152" s="717"/>
      <c r="RJR152" s="717"/>
      <c r="RJS152" s="717"/>
      <c r="RJT152" s="717"/>
      <c r="RJU152" s="717"/>
      <c r="RJV152" s="717"/>
      <c r="RJW152" s="717"/>
      <c r="RJX152" s="717"/>
      <c r="RJY152" s="717"/>
      <c r="RJZ152" s="717"/>
      <c r="RKA152" s="717"/>
      <c r="RKB152" s="717"/>
      <c r="RKC152" s="717"/>
      <c r="RKD152" s="717"/>
      <c r="RKE152" s="717"/>
      <c r="RKF152" s="717"/>
      <c r="RKG152" s="717"/>
      <c r="RKH152" s="717"/>
      <c r="RKI152" s="717"/>
      <c r="RKJ152" s="717"/>
      <c r="RKK152" s="717"/>
      <c r="RKL152" s="717"/>
      <c r="RKM152" s="717"/>
      <c r="RKN152" s="717"/>
      <c r="RKO152" s="717"/>
      <c r="RKP152" s="717"/>
      <c r="RKQ152" s="717"/>
      <c r="RKR152" s="717"/>
      <c r="RKS152" s="717"/>
      <c r="RKT152" s="717"/>
      <c r="RKU152" s="717"/>
      <c r="RKV152" s="717"/>
      <c r="RKW152" s="717"/>
      <c r="RKX152" s="717"/>
      <c r="RKY152" s="717"/>
      <c r="RKZ152" s="717"/>
      <c r="RLA152" s="717"/>
      <c r="RLB152" s="717"/>
      <c r="RLC152" s="717"/>
      <c r="RLD152" s="717"/>
      <c r="RLE152" s="717"/>
      <c r="RLF152" s="717"/>
      <c r="RLG152" s="717"/>
      <c r="RLH152" s="717"/>
      <c r="RLI152" s="717"/>
      <c r="RLJ152" s="717"/>
      <c r="RLK152" s="717"/>
      <c r="RLL152" s="717"/>
      <c r="RLM152" s="717"/>
      <c r="RLN152" s="717"/>
      <c r="RLO152" s="717"/>
      <c r="RLP152" s="717"/>
      <c r="RLQ152" s="717"/>
      <c r="RLR152" s="717"/>
      <c r="RLS152" s="717"/>
      <c r="RLT152" s="717"/>
      <c r="RLU152" s="717"/>
      <c r="RLV152" s="717"/>
      <c r="RLW152" s="717"/>
      <c r="RLX152" s="717"/>
      <c r="RLY152" s="717"/>
      <c r="RLZ152" s="717"/>
      <c r="RMA152" s="717"/>
      <c r="RMB152" s="717"/>
      <c r="RMC152" s="717"/>
      <c r="RMD152" s="717"/>
      <c r="RME152" s="717"/>
      <c r="RMF152" s="717"/>
      <c r="RMG152" s="717"/>
      <c r="RMH152" s="717"/>
      <c r="RMI152" s="717"/>
      <c r="RMJ152" s="717"/>
      <c r="RMK152" s="717"/>
      <c r="RML152" s="717"/>
      <c r="RMM152" s="717"/>
      <c r="RMN152" s="717"/>
      <c r="RMO152" s="717"/>
      <c r="RMP152" s="717"/>
      <c r="RMQ152" s="717"/>
      <c r="RMR152" s="717"/>
      <c r="RMS152" s="717"/>
      <c r="RMT152" s="717"/>
      <c r="RMU152" s="717"/>
      <c r="RMV152" s="717"/>
      <c r="RMW152" s="717"/>
      <c r="RMX152" s="717"/>
      <c r="RMY152" s="717"/>
      <c r="RMZ152" s="717"/>
      <c r="RNA152" s="717"/>
      <c r="RNB152" s="717"/>
      <c r="RNC152" s="717"/>
      <c r="RND152" s="717"/>
      <c r="RNE152" s="717"/>
      <c r="RNF152" s="717"/>
      <c r="RNG152" s="717"/>
      <c r="RNH152" s="717"/>
      <c r="RNI152" s="717"/>
      <c r="RNJ152" s="717"/>
      <c r="RNK152" s="717"/>
      <c r="RNL152" s="717"/>
      <c r="RNM152" s="717"/>
      <c r="RNN152" s="717"/>
      <c r="RNO152" s="717"/>
      <c r="RNP152" s="717"/>
      <c r="RNQ152" s="717"/>
      <c r="RNR152" s="717"/>
      <c r="RNS152" s="717"/>
      <c r="RNT152" s="717"/>
      <c r="RNU152" s="717"/>
      <c r="RNV152" s="717"/>
      <c r="RNW152" s="717"/>
      <c r="RNX152" s="717"/>
      <c r="RNY152" s="717"/>
      <c r="RNZ152" s="717"/>
      <c r="ROA152" s="717"/>
      <c r="ROB152" s="717"/>
      <c r="ROC152" s="717"/>
      <c r="ROD152" s="717"/>
      <c r="ROE152" s="717"/>
      <c r="ROF152" s="717"/>
      <c r="ROG152" s="717"/>
      <c r="ROH152" s="717"/>
      <c r="ROI152" s="717"/>
      <c r="ROJ152" s="717"/>
      <c r="ROK152" s="717"/>
      <c r="ROL152" s="717"/>
      <c r="ROM152" s="717"/>
      <c r="RON152" s="717"/>
      <c r="ROO152" s="717"/>
      <c r="ROP152" s="717"/>
      <c r="ROQ152" s="717"/>
      <c r="ROR152" s="717"/>
      <c r="ROS152" s="717"/>
      <c r="ROT152" s="717"/>
      <c r="ROU152" s="717"/>
      <c r="ROV152" s="717"/>
      <c r="ROW152" s="717"/>
      <c r="ROX152" s="717"/>
      <c r="ROY152" s="717"/>
      <c r="ROZ152" s="717"/>
      <c r="RPA152" s="717"/>
      <c r="RPB152" s="717"/>
      <c r="RPC152" s="717"/>
      <c r="RPD152" s="717"/>
      <c r="RPE152" s="717"/>
      <c r="RPF152" s="717"/>
      <c r="RPG152" s="717"/>
      <c r="RPH152" s="717"/>
      <c r="RPI152" s="717"/>
      <c r="RPJ152" s="717"/>
      <c r="RPK152" s="717"/>
      <c r="RPL152" s="717"/>
      <c r="RPM152" s="717"/>
      <c r="RPN152" s="717"/>
      <c r="RPO152" s="717"/>
      <c r="RPP152" s="717"/>
      <c r="RPQ152" s="717"/>
      <c r="RPR152" s="717"/>
      <c r="RPS152" s="717"/>
      <c r="RPT152" s="717"/>
      <c r="RPU152" s="717"/>
      <c r="RPV152" s="717"/>
      <c r="RPW152" s="717"/>
      <c r="RPX152" s="717"/>
      <c r="RPY152" s="717"/>
      <c r="RPZ152" s="717"/>
      <c r="RQA152" s="717"/>
      <c r="RQB152" s="717"/>
      <c r="RQC152" s="717"/>
      <c r="RQD152" s="717"/>
      <c r="RQE152" s="717"/>
      <c r="RQF152" s="717"/>
      <c r="RQG152" s="717"/>
      <c r="RQH152" s="717"/>
      <c r="RQI152" s="717"/>
      <c r="RQJ152" s="717"/>
      <c r="RQK152" s="717"/>
      <c r="RQL152" s="717"/>
      <c r="RQM152" s="717"/>
      <c r="RQN152" s="717"/>
      <c r="RQO152" s="717"/>
      <c r="RQP152" s="717"/>
      <c r="RQQ152" s="717"/>
      <c r="RQR152" s="717"/>
      <c r="RQS152" s="717"/>
      <c r="RQT152" s="717"/>
      <c r="RQU152" s="717"/>
      <c r="RQV152" s="717"/>
      <c r="RQW152" s="717"/>
      <c r="RQX152" s="717"/>
      <c r="RQY152" s="717"/>
      <c r="RQZ152" s="717"/>
      <c r="RRA152" s="717"/>
      <c r="RRB152" s="717"/>
      <c r="RRC152" s="717"/>
      <c r="RRD152" s="717"/>
      <c r="RRE152" s="717"/>
      <c r="RRF152" s="717"/>
      <c r="RRG152" s="717"/>
      <c r="RRH152" s="717"/>
      <c r="RRI152" s="717"/>
      <c r="RRJ152" s="717"/>
      <c r="RRK152" s="717"/>
      <c r="RRL152" s="717"/>
      <c r="RRM152" s="717"/>
      <c r="RRN152" s="717"/>
      <c r="RRO152" s="717"/>
      <c r="RRP152" s="717"/>
      <c r="RRQ152" s="717"/>
      <c r="RRR152" s="717"/>
      <c r="RRS152" s="717"/>
      <c r="RRT152" s="717"/>
      <c r="RRU152" s="717"/>
      <c r="RRV152" s="717"/>
      <c r="RRW152" s="717"/>
      <c r="RRX152" s="717"/>
      <c r="RRY152" s="717"/>
      <c r="RRZ152" s="717"/>
      <c r="RSA152" s="717"/>
      <c r="RSB152" s="717"/>
      <c r="RSC152" s="717"/>
      <c r="RSD152" s="717"/>
      <c r="RSE152" s="717"/>
      <c r="RSF152" s="717"/>
      <c r="RSG152" s="717"/>
      <c r="RSH152" s="717"/>
      <c r="RSI152" s="717"/>
      <c r="RSJ152" s="717"/>
      <c r="RSK152" s="717"/>
      <c r="RSL152" s="717"/>
      <c r="RSM152" s="717"/>
      <c r="RSN152" s="717"/>
      <c r="RSO152" s="717"/>
      <c r="RSP152" s="717"/>
      <c r="RSQ152" s="717"/>
      <c r="RSR152" s="717"/>
      <c r="RSS152" s="717"/>
      <c r="RST152" s="717"/>
      <c r="RSU152" s="717"/>
      <c r="RSV152" s="717"/>
      <c r="RSW152" s="717"/>
      <c r="RSX152" s="717"/>
      <c r="RSY152" s="717"/>
      <c r="RSZ152" s="717"/>
      <c r="RTA152" s="717"/>
      <c r="RTB152" s="717"/>
      <c r="RTC152" s="717"/>
      <c r="RTD152" s="717"/>
      <c r="RTE152" s="717"/>
      <c r="RTF152" s="717"/>
      <c r="RTG152" s="717"/>
      <c r="RTH152" s="717"/>
      <c r="RTI152" s="717"/>
      <c r="RTJ152" s="717"/>
      <c r="RTK152" s="717"/>
      <c r="RTL152" s="717"/>
      <c r="RTM152" s="717"/>
      <c r="RTN152" s="717"/>
      <c r="RTO152" s="717"/>
      <c r="RTP152" s="717"/>
      <c r="RTQ152" s="717"/>
      <c r="RTR152" s="717"/>
      <c r="RTS152" s="717"/>
      <c r="RTT152" s="717"/>
      <c r="RTU152" s="717"/>
      <c r="RTV152" s="717"/>
      <c r="RTW152" s="717"/>
      <c r="RTX152" s="717"/>
      <c r="RTY152" s="717"/>
      <c r="RTZ152" s="717"/>
      <c r="RUA152" s="717"/>
      <c r="RUB152" s="717"/>
      <c r="RUC152" s="717"/>
      <c r="RUD152" s="717"/>
      <c r="RUE152" s="717"/>
      <c r="RUF152" s="717"/>
      <c r="RUG152" s="717"/>
      <c r="RUH152" s="717"/>
      <c r="RUI152" s="717"/>
      <c r="RUJ152" s="717"/>
      <c r="RUK152" s="717"/>
      <c r="RUL152" s="717"/>
      <c r="RUM152" s="717"/>
      <c r="RUN152" s="717"/>
      <c r="RUO152" s="717"/>
      <c r="RUP152" s="717"/>
      <c r="RUQ152" s="717"/>
      <c r="RUR152" s="717"/>
      <c r="RUS152" s="717"/>
      <c r="RUT152" s="717"/>
      <c r="RUU152" s="717"/>
      <c r="RUV152" s="717"/>
      <c r="RUW152" s="717"/>
      <c r="RUX152" s="717"/>
      <c r="RUY152" s="717"/>
      <c r="RUZ152" s="717"/>
      <c r="RVA152" s="717"/>
      <c r="RVB152" s="717"/>
      <c r="RVC152" s="717"/>
      <c r="RVD152" s="717"/>
      <c r="RVE152" s="717"/>
      <c r="RVF152" s="717"/>
      <c r="RVG152" s="717"/>
      <c r="RVH152" s="717"/>
      <c r="RVI152" s="717"/>
      <c r="RVJ152" s="717"/>
      <c r="RVK152" s="717"/>
      <c r="RVL152" s="717"/>
      <c r="RVM152" s="717"/>
      <c r="RVN152" s="717"/>
      <c r="RVO152" s="717"/>
      <c r="RVP152" s="717"/>
      <c r="RVQ152" s="717"/>
      <c r="RVR152" s="717"/>
      <c r="RVS152" s="717"/>
      <c r="RVT152" s="717"/>
      <c r="RVU152" s="717"/>
      <c r="RVV152" s="717"/>
      <c r="RVW152" s="717"/>
      <c r="RVX152" s="717"/>
      <c r="RVY152" s="717"/>
      <c r="RVZ152" s="717"/>
      <c r="RWA152" s="717"/>
      <c r="RWB152" s="717"/>
      <c r="RWC152" s="717"/>
      <c r="RWD152" s="717"/>
      <c r="RWE152" s="717"/>
      <c r="RWF152" s="717"/>
      <c r="RWG152" s="717"/>
      <c r="RWH152" s="717"/>
      <c r="RWI152" s="717"/>
      <c r="RWJ152" s="717"/>
      <c r="RWK152" s="717"/>
      <c r="RWL152" s="717"/>
      <c r="RWM152" s="717"/>
      <c r="RWN152" s="717"/>
      <c r="RWO152" s="717"/>
      <c r="RWP152" s="717"/>
      <c r="RWQ152" s="717"/>
      <c r="RWR152" s="717"/>
      <c r="RWS152" s="717"/>
      <c r="RWT152" s="717"/>
      <c r="RWU152" s="717"/>
      <c r="RWV152" s="717"/>
      <c r="RWW152" s="717"/>
      <c r="RWX152" s="717"/>
      <c r="RWY152" s="717"/>
      <c r="RWZ152" s="717"/>
      <c r="RXA152" s="717"/>
      <c r="RXB152" s="717"/>
      <c r="RXC152" s="717"/>
      <c r="RXD152" s="717"/>
      <c r="RXE152" s="717"/>
      <c r="RXF152" s="717"/>
      <c r="RXG152" s="717"/>
      <c r="RXH152" s="717"/>
      <c r="RXI152" s="717"/>
      <c r="RXJ152" s="717"/>
      <c r="RXK152" s="717"/>
      <c r="RXL152" s="717"/>
      <c r="RXM152" s="717"/>
      <c r="RXN152" s="717"/>
      <c r="RXO152" s="717"/>
      <c r="RXP152" s="717"/>
      <c r="RXQ152" s="717"/>
      <c r="RXR152" s="717"/>
      <c r="RXS152" s="717"/>
      <c r="RXT152" s="717"/>
      <c r="RXU152" s="717"/>
      <c r="RXV152" s="717"/>
      <c r="RXW152" s="717"/>
      <c r="RXX152" s="717"/>
      <c r="RXY152" s="717"/>
      <c r="RXZ152" s="717"/>
      <c r="RYA152" s="717"/>
      <c r="RYB152" s="717"/>
      <c r="RYC152" s="717"/>
      <c r="RYD152" s="717"/>
      <c r="RYE152" s="717"/>
      <c r="RYF152" s="717"/>
      <c r="RYG152" s="717"/>
      <c r="RYH152" s="717"/>
      <c r="RYI152" s="717"/>
      <c r="RYJ152" s="717"/>
      <c r="RYK152" s="717"/>
      <c r="RYL152" s="717"/>
      <c r="RYM152" s="717"/>
      <c r="RYN152" s="717"/>
      <c r="RYO152" s="717"/>
      <c r="RYP152" s="717"/>
      <c r="RYQ152" s="717"/>
      <c r="RYR152" s="717"/>
      <c r="RYS152" s="717"/>
      <c r="RYT152" s="717"/>
      <c r="RYU152" s="717"/>
      <c r="RYV152" s="717"/>
      <c r="RYW152" s="717"/>
      <c r="RYX152" s="717"/>
      <c r="RYY152" s="717"/>
      <c r="RYZ152" s="717"/>
      <c r="RZA152" s="717"/>
      <c r="RZB152" s="717"/>
      <c r="RZC152" s="717"/>
      <c r="RZD152" s="717"/>
      <c r="RZE152" s="717"/>
      <c r="RZF152" s="717"/>
      <c r="RZG152" s="717"/>
      <c r="RZH152" s="717"/>
      <c r="RZI152" s="717"/>
      <c r="RZJ152" s="717"/>
      <c r="RZK152" s="717"/>
      <c r="RZL152" s="717"/>
      <c r="RZM152" s="717"/>
      <c r="RZN152" s="717"/>
      <c r="RZO152" s="717"/>
      <c r="RZP152" s="717"/>
      <c r="RZQ152" s="717"/>
      <c r="RZR152" s="717"/>
      <c r="RZS152" s="717"/>
      <c r="RZT152" s="717"/>
      <c r="RZU152" s="717"/>
      <c r="RZV152" s="717"/>
      <c r="RZW152" s="717"/>
      <c r="RZX152" s="717"/>
      <c r="RZY152" s="717"/>
      <c r="RZZ152" s="717"/>
      <c r="SAA152" s="717"/>
      <c r="SAB152" s="717"/>
      <c r="SAC152" s="717"/>
      <c r="SAD152" s="717"/>
      <c r="SAE152" s="717"/>
      <c r="SAF152" s="717"/>
      <c r="SAG152" s="717"/>
      <c r="SAH152" s="717"/>
      <c r="SAI152" s="717"/>
      <c r="SAJ152" s="717"/>
      <c r="SAK152" s="717"/>
      <c r="SAL152" s="717"/>
      <c r="SAM152" s="717"/>
      <c r="SAN152" s="717"/>
      <c r="SAO152" s="717"/>
      <c r="SAP152" s="717"/>
      <c r="SAQ152" s="717"/>
      <c r="SAR152" s="717"/>
      <c r="SAS152" s="717"/>
      <c r="SAT152" s="717"/>
      <c r="SAU152" s="717"/>
      <c r="SAV152" s="717"/>
      <c r="SAW152" s="717"/>
      <c r="SAX152" s="717"/>
      <c r="SAY152" s="717"/>
      <c r="SAZ152" s="717"/>
      <c r="SBA152" s="717"/>
      <c r="SBB152" s="717"/>
      <c r="SBC152" s="717"/>
      <c r="SBD152" s="717"/>
      <c r="SBE152" s="717"/>
      <c r="SBF152" s="717"/>
      <c r="SBG152" s="717"/>
      <c r="SBH152" s="717"/>
      <c r="SBI152" s="717"/>
      <c r="SBJ152" s="717"/>
      <c r="SBK152" s="717"/>
      <c r="SBL152" s="717"/>
      <c r="SBM152" s="717"/>
      <c r="SBN152" s="717"/>
      <c r="SBO152" s="717"/>
      <c r="SBP152" s="717"/>
      <c r="SBQ152" s="717"/>
      <c r="SBR152" s="717"/>
      <c r="SBS152" s="717"/>
      <c r="SBT152" s="717"/>
      <c r="SBU152" s="717"/>
      <c r="SBV152" s="717"/>
      <c r="SBW152" s="717"/>
      <c r="SBX152" s="717"/>
      <c r="SBY152" s="717"/>
      <c r="SBZ152" s="717"/>
      <c r="SCA152" s="717"/>
      <c r="SCB152" s="717"/>
      <c r="SCC152" s="717"/>
      <c r="SCD152" s="717"/>
      <c r="SCE152" s="717"/>
      <c r="SCF152" s="717"/>
      <c r="SCG152" s="717"/>
      <c r="SCH152" s="717"/>
      <c r="SCI152" s="717"/>
      <c r="SCJ152" s="717"/>
      <c r="SCK152" s="717"/>
      <c r="SCL152" s="717"/>
      <c r="SCM152" s="717"/>
      <c r="SCN152" s="717"/>
      <c r="SCO152" s="717"/>
      <c r="SCP152" s="717"/>
      <c r="SCQ152" s="717"/>
      <c r="SCR152" s="717"/>
      <c r="SCS152" s="717"/>
      <c r="SCT152" s="717"/>
      <c r="SCU152" s="717"/>
      <c r="SCV152" s="717"/>
      <c r="SCW152" s="717"/>
      <c r="SCX152" s="717"/>
      <c r="SCY152" s="717"/>
      <c r="SCZ152" s="717"/>
      <c r="SDA152" s="717"/>
      <c r="SDB152" s="717"/>
      <c r="SDC152" s="717"/>
      <c r="SDD152" s="717"/>
      <c r="SDE152" s="717"/>
      <c r="SDF152" s="717"/>
      <c r="SDG152" s="717"/>
      <c r="SDH152" s="717"/>
      <c r="SDI152" s="717"/>
      <c r="SDJ152" s="717"/>
      <c r="SDK152" s="717"/>
      <c r="SDL152" s="717"/>
      <c r="SDM152" s="717"/>
      <c r="SDN152" s="717"/>
      <c r="SDO152" s="717"/>
      <c r="SDP152" s="717"/>
      <c r="SDQ152" s="717"/>
      <c r="SDR152" s="717"/>
      <c r="SDS152" s="717"/>
      <c r="SDT152" s="717"/>
      <c r="SDU152" s="717"/>
      <c r="SDV152" s="717"/>
      <c r="SDW152" s="717"/>
      <c r="SDX152" s="717"/>
      <c r="SDY152" s="717"/>
      <c r="SDZ152" s="717"/>
      <c r="SEA152" s="717"/>
      <c r="SEB152" s="717"/>
      <c r="SEC152" s="717"/>
      <c r="SED152" s="717"/>
      <c r="SEE152" s="717"/>
      <c r="SEF152" s="717"/>
      <c r="SEG152" s="717"/>
      <c r="SEH152" s="717"/>
      <c r="SEI152" s="717"/>
      <c r="SEJ152" s="717"/>
      <c r="SEK152" s="717"/>
      <c r="SEL152" s="717"/>
      <c r="SEM152" s="717"/>
      <c r="SEN152" s="717"/>
      <c r="SEO152" s="717"/>
      <c r="SEP152" s="717"/>
      <c r="SEQ152" s="717"/>
      <c r="SER152" s="717"/>
      <c r="SES152" s="717"/>
      <c r="SET152" s="717"/>
      <c r="SEU152" s="717"/>
      <c r="SEV152" s="717"/>
      <c r="SEW152" s="717"/>
      <c r="SEX152" s="717"/>
      <c r="SEY152" s="717"/>
      <c r="SEZ152" s="717"/>
      <c r="SFA152" s="717"/>
      <c r="SFB152" s="717"/>
      <c r="SFC152" s="717"/>
      <c r="SFD152" s="717"/>
      <c r="SFE152" s="717"/>
      <c r="SFF152" s="717"/>
      <c r="SFG152" s="717"/>
      <c r="SFH152" s="717"/>
      <c r="SFI152" s="717"/>
      <c r="SFJ152" s="717"/>
      <c r="SFK152" s="717"/>
      <c r="SFL152" s="717"/>
      <c r="SFM152" s="717"/>
      <c r="SFN152" s="717"/>
      <c r="SFO152" s="717"/>
      <c r="SFP152" s="717"/>
      <c r="SFQ152" s="717"/>
      <c r="SFR152" s="717"/>
      <c r="SFS152" s="717"/>
      <c r="SFT152" s="717"/>
      <c r="SFU152" s="717"/>
      <c r="SFV152" s="717"/>
      <c r="SFW152" s="717"/>
      <c r="SFX152" s="717"/>
      <c r="SFY152" s="717"/>
      <c r="SFZ152" s="717"/>
      <c r="SGA152" s="717"/>
      <c r="SGB152" s="717"/>
      <c r="SGC152" s="717"/>
      <c r="SGD152" s="717"/>
      <c r="SGE152" s="717"/>
      <c r="SGF152" s="717"/>
      <c r="SGG152" s="717"/>
      <c r="SGH152" s="717"/>
      <c r="SGI152" s="717"/>
      <c r="SGJ152" s="717"/>
      <c r="SGK152" s="717"/>
      <c r="SGL152" s="717"/>
      <c r="SGM152" s="717"/>
      <c r="SGN152" s="717"/>
      <c r="SGO152" s="717"/>
      <c r="SGP152" s="717"/>
      <c r="SGQ152" s="717"/>
      <c r="SGR152" s="717"/>
      <c r="SGS152" s="717"/>
      <c r="SGT152" s="717"/>
      <c r="SGU152" s="717"/>
      <c r="SGV152" s="717"/>
      <c r="SGW152" s="717"/>
      <c r="SGX152" s="717"/>
      <c r="SGY152" s="717"/>
      <c r="SGZ152" s="717"/>
      <c r="SHA152" s="717"/>
      <c r="SHB152" s="717"/>
      <c r="SHC152" s="717"/>
      <c r="SHD152" s="717"/>
      <c r="SHE152" s="717"/>
      <c r="SHF152" s="717"/>
      <c r="SHG152" s="717"/>
      <c r="SHH152" s="717"/>
      <c r="SHI152" s="717"/>
      <c r="SHJ152" s="717"/>
      <c r="SHK152" s="717"/>
      <c r="SHL152" s="717"/>
      <c r="SHM152" s="717"/>
      <c r="SHN152" s="717"/>
      <c r="SHO152" s="717"/>
      <c r="SHP152" s="717"/>
      <c r="SHQ152" s="717"/>
      <c r="SHR152" s="717"/>
      <c r="SHS152" s="717"/>
      <c r="SHT152" s="717"/>
      <c r="SHU152" s="717"/>
      <c r="SHV152" s="717"/>
      <c r="SHW152" s="717"/>
      <c r="SHX152" s="717"/>
      <c r="SHY152" s="717"/>
      <c r="SHZ152" s="717"/>
      <c r="SIA152" s="717"/>
      <c r="SIB152" s="717"/>
      <c r="SIC152" s="717"/>
      <c r="SID152" s="717"/>
      <c r="SIE152" s="717"/>
      <c r="SIF152" s="717"/>
      <c r="SIG152" s="717"/>
      <c r="SIH152" s="717"/>
      <c r="SII152" s="717"/>
      <c r="SIJ152" s="717"/>
      <c r="SIK152" s="717"/>
      <c r="SIL152" s="717"/>
      <c r="SIM152" s="717"/>
      <c r="SIN152" s="717"/>
      <c r="SIO152" s="717"/>
      <c r="SIP152" s="717"/>
      <c r="SIQ152" s="717"/>
      <c r="SIR152" s="717"/>
      <c r="SIS152" s="717"/>
      <c r="SIT152" s="717"/>
      <c r="SIU152" s="717"/>
      <c r="SIV152" s="717"/>
      <c r="SIW152" s="717"/>
      <c r="SIX152" s="717"/>
      <c r="SIY152" s="717"/>
      <c r="SIZ152" s="717"/>
      <c r="SJA152" s="717"/>
      <c r="SJB152" s="717"/>
      <c r="SJC152" s="717"/>
      <c r="SJD152" s="717"/>
      <c r="SJE152" s="717"/>
      <c r="SJF152" s="717"/>
      <c r="SJG152" s="717"/>
      <c r="SJH152" s="717"/>
      <c r="SJI152" s="717"/>
      <c r="SJJ152" s="717"/>
      <c r="SJK152" s="717"/>
      <c r="SJL152" s="717"/>
      <c r="SJM152" s="717"/>
      <c r="SJN152" s="717"/>
      <c r="SJO152" s="717"/>
      <c r="SJP152" s="717"/>
      <c r="SJQ152" s="717"/>
      <c r="SJR152" s="717"/>
      <c r="SJS152" s="717"/>
      <c r="SJT152" s="717"/>
      <c r="SJU152" s="717"/>
      <c r="SJV152" s="717"/>
      <c r="SJW152" s="717"/>
      <c r="SJX152" s="717"/>
      <c r="SJY152" s="717"/>
      <c r="SJZ152" s="717"/>
      <c r="SKA152" s="717"/>
      <c r="SKB152" s="717"/>
      <c r="SKC152" s="717"/>
      <c r="SKD152" s="717"/>
      <c r="SKE152" s="717"/>
      <c r="SKF152" s="717"/>
      <c r="SKG152" s="717"/>
      <c r="SKH152" s="717"/>
      <c r="SKI152" s="717"/>
      <c r="SKJ152" s="717"/>
      <c r="SKK152" s="717"/>
      <c r="SKL152" s="717"/>
      <c r="SKM152" s="717"/>
      <c r="SKN152" s="717"/>
      <c r="SKO152" s="717"/>
      <c r="SKP152" s="717"/>
      <c r="SKQ152" s="717"/>
      <c r="SKR152" s="717"/>
      <c r="SKS152" s="717"/>
      <c r="SKT152" s="717"/>
      <c r="SKU152" s="717"/>
      <c r="SKV152" s="717"/>
      <c r="SKW152" s="717"/>
      <c r="SKX152" s="717"/>
      <c r="SKY152" s="717"/>
      <c r="SKZ152" s="717"/>
      <c r="SLA152" s="717"/>
      <c r="SLB152" s="717"/>
      <c r="SLC152" s="717"/>
      <c r="SLD152" s="717"/>
      <c r="SLE152" s="717"/>
      <c r="SLF152" s="717"/>
      <c r="SLG152" s="717"/>
      <c r="SLH152" s="717"/>
      <c r="SLI152" s="717"/>
      <c r="SLJ152" s="717"/>
      <c r="SLK152" s="717"/>
      <c r="SLL152" s="717"/>
      <c r="SLM152" s="717"/>
      <c r="SLN152" s="717"/>
      <c r="SLO152" s="717"/>
      <c r="SLP152" s="717"/>
      <c r="SLQ152" s="717"/>
      <c r="SLR152" s="717"/>
      <c r="SLS152" s="717"/>
      <c r="SLT152" s="717"/>
      <c r="SLU152" s="717"/>
      <c r="SLV152" s="717"/>
      <c r="SLW152" s="717"/>
      <c r="SLX152" s="717"/>
      <c r="SLY152" s="717"/>
      <c r="SLZ152" s="717"/>
      <c r="SMA152" s="717"/>
      <c r="SMB152" s="717"/>
      <c r="SMC152" s="717"/>
      <c r="SMD152" s="717"/>
      <c r="SME152" s="717"/>
      <c r="SMF152" s="717"/>
      <c r="SMG152" s="717"/>
      <c r="SMH152" s="717"/>
      <c r="SMI152" s="717"/>
      <c r="SMJ152" s="717"/>
      <c r="SMK152" s="717"/>
      <c r="SML152" s="717"/>
      <c r="SMM152" s="717"/>
      <c r="SMN152" s="717"/>
      <c r="SMO152" s="717"/>
      <c r="SMP152" s="717"/>
      <c r="SMQ152" s="717"/>
      <c r="SMR152" s="717"/>
      <c r="SMS152" s="717"/>
      <c r="SMT152" s="717"/>
      <c r="SMU152" s="717"/>
      <c r="SMV152" s="717"/>
      <c r="SMW152" s="717"/>
      <c r="SMX152" s="717"/>
      <c r="SMY152" s="717"/>
      <c r="SMZ152" s="717"/>
      <c r="SNA152" s="717"/>
      <c r="SNB152" s="717"/>
      <c r="SNC152" s="717"/>
      <c r="SND152" s="717"/>
      <c r="SNE152" s="717"/>
      <c r="SNF152" s="717"/>
      <c r="SNG152" s="717"/>
      <c r="SNH152" s="717"/>
      <c r="SNI152" s="717"/>
      <c r="SNJ152" s="717"/>
      <c r="SNK152" s="717"/>
      <c r="SNL152" s="717"/>
      <c r="SNM152" s="717"/>
      <c r="SNN152" s="717"/>
      <c r="SNO152" s="717"/>
      <c r="SNP152" s="717"/>
      <c r="SNQ152" s="717"/>
      <c r="SNR152" s="717"/>
      <c r="SNS152" s="717"/>
      <c r="SNT152" s="717"/>
      <c r="SNU152" s="717"/>
      <c r="SNV152" s="717"/>
      <c r="SNW152" s="717"/>
      <c r="SNX152" s="717"/>
      <c r="SNY152" s="717"/>
      <c r="SNZ152" s="717"/>
      <c r="SOA152" s="717"/>
      <c r="SOB152" s="717"/>
      <c r="SOC152" s="717"/>
      <c r="SOD152" s="717"/>
      <c r="SOE152" s="717"/>
      <c r="SOF152" s="717"/>
      <c r="SOG152" s="717"/>
      <c r="SOH152" s="717"/>
      <c r="SOI152" s="717"/>
      <c r="SOJ152" s="717"/>
      <c r="SOK152" s="717"/>
      <c r="SOL152" s="717"/>
      <c r="SOM152" s="717"/>
      <c r="SON152" s="717"/>
      <c r="SOO152" s="717"/>
      <c r="SOP152" s="717"/>
      <c r="SOQ152" s="717"/>
      <c r="SOR152" s="717"/>
      <c r="SOS152" s="717"/>
      <c r="SOT152" s="717"/>
      <c r="SOU152" s="717"/>
      <c r="SOV152" s="717"/>
      <c r="SOW152" s="717"/>
      <c r="SOX152" s="717"/>
      <c r="SOY152" s="717"/>
      <c r="SOZ152" s="717"/>
      <c r="SPA152" s="717"/>
      <c r="SPB152" s="717"/>
      <c r="SPC152" s="717"/>
      <c r="SPD152" s="717"/>
      <c r="SPE152" s="717"/>
      <c r="SPF152" s="717"/>
      <c r="SPG152" s="717"/>
      <c r="SPH152" s="717"/>
      <c r="SPI152" s="717"/>
      <c r="SPJ152" s="717"/>
      <c r="SPK152" s="717"/>
      <c r="SPL152" s="717"/>
      <c r="SPM152" s="717"/>
      <c r="SPN152" s="717"/>
      <c r="SPO152" s="717"/>
      <c r="SPP152" s="717"/>
      <c r="SPQ152" s="717"/>
      <c r="SPR152" s="717"/>
      <c r="SPS152" s="717"/>
      <c r="SPT152" s="717"/>
      <c r="SPU152" s="717"/>
      <c r="SPV152" s="717"/>
      <c r="SPW152" s="717"/>
      <c r="SPX152" s="717"/>
      <c r="SPY152" s="717"/>
      <c r="SPZ152" s="717"/>
      <c r="SQA152" s="717"/>
      <c r="SQB152" s="717"/>
      <c r="SQC152" s="717"/>
      <c r="SQD152" s="717"/>
      <c r="SQE152" s="717"/>
      <c r="SQF152" s="717"/>
      <c r="SQG152" s="717"/>
      <c r="SQH152" s="717"/>
      <c r="SQI152" s="717"/>
      <c r="SQJ152" s="717"/>
      <c r="SQK152" s="717"/>
      <c r="SQL152" s="717"/>
      <c r="SQM152" s="717"/>
      <c r="SQN152" s="717"/>
      <c r="SQO152" s="717"/>
      <c r="SQP152" s="717"/>
      <c r="SQQ152" s="717"/>
      <c r="SQR152" s="717"/>
      <c r="SQS152" s="717"/>
      <c r="SQT152" s="717"/>
      <c r="SQU152" s="717"/>
      <c r="SQV152" s="717"/>
      <c r="SQW152" s="717"/>
      <c r="SQX152" s="717"/>
      <c r="SQY152" s="717"/>
      <c r="SQZ152" s="717"/>
      <c r="SRA152" s="717"/>
      <c r="SRB152" s="717"/>
      <c r="SRC152" s="717"/>
      <c r="SRD152" s="717"/>
      <c r="SRE152" s="717"/>
      <c r="SRF152" s="717"/>
      <c r="SRG152" s="717"/>
      <c r="SRH152" s="717"/>
      <c r="SRI152" s="717"/>
      <c r="SRJ152" s="717"/>
      <c r="SRK152" s="717"/>
      <c r="SRL152" s="717"/>
      <c r="SRM152" s="717"/>
      <c r="SRN152" s="717"/>
      <c r="SRO152" s="717"/>
      <c r="SRP152" s="717"/>
      <c r="SRQ152" s="717"/>
      <c r="SRR152" s="717"/>
      <c r="SRS152" s="717"/>
      <c r="SRT152" s="717"/>
      <c r="SRU152" s="717"/>
      <c r="SRV152" s="717"/>
      <c r="SRW152" s="717"/>
      <c r="SRX152" s="717"/>
      <c r="SRY152" s="717"/>
      <c r="SRZ152" s="717"/>
      <c r="SSA152" s="717"/>
      <c r="SSB152" s="717"/>
      <c r="SSC152" s="717"/>
      <c r="SSD152" s="717"/>
      <c r="SSE152" s="717"/>
      <c r="SSF152" s="717"/>
      <c r="SSG152" s="717"/>
      <c r="SSH152" s="717"/>
      <c r="SSI152" s="717"/>
      <c r="SSJ152" s="717"/>
      <c r="SSK152" s="717"/>
      <c r="SSL152" s="717"/>
      <c r="SSM152" s="717"/>
      <c r="SSN152" s="717"/>
      <c r="SSO152" s="717"/>
      <c r="SSP152" s="717"/>
      <c r="SSQ152" s="717"/>
      <c r="SSR152" s="717"/>
      <c r="SSS152" s="717"/>
      <c r="SST152" s="717"/>
      <c r="SSU152" s="717"/>
      <c r="SSV152" s="717"/>
      <c r="SSW152" s="717"/>
      <c r="SSX152" s="717"/>
      <c r="SSY152" s="717"/>
      <c r="SSZ152" s="717"/>
      <c r="STA152" s="717"/>
      <c r="STB152" s="717"/>
      <c r="STC152" s="717"/>
      <c r="STD152" s="717"/>
      <c r="STE152" s="717"/>
      <c r="STF152" s="717"/>
      <c r="STG152" s="717"/>
      <c r="STH152" s="717"/>
      <c r="STI152" s="717"/>
      <c r="STJ152" s="717"/>
      <c r="STK152" s="717"/>
      <c r="STL152" s="717"/>
      <c r="STM152" s="717"/>
      <c r="STN152" s="717"/>
      <c r="STO152" s="717"/>
      <c r="STP152" s="717"/>
      <c r="STQ152" s="717"/>
      <c r="STR152" s="717"/>
      <c r="STS152" s="717"/>
      <c r="STT152" s="717"/>
      <c r="STU152" s="717"/>
      <c r="STV152" s="717"/>
      <c r="STW152" s="717"/>
      <c r="STX152" s="717"/>
      <c r="STY152" s="717"/>
      <c r="STZ152" s="717"/>
      <c r="SUA152" s="717"/>
      <c r="SUB152" s="717"/>
      <c r="SUC152" s="717"/>
      <c r="SUD152" s="717"/>
      <c r="SUE152" s="717"/>
      <c r="SUF152" s="717"/>
      <c r="SUG152" s="717"/>
      <c r="SUH152" s="717"/>
      <c r="SUI152" s="717"/>
      <c r="SUJ152" s="717"/>
      <c r="SUK152" s="717"/>
      <c r="SUL152" s="717"/>
      <c r="SUM152" s="717"/>
      <c r="SUN152" s="717"/>
      <c r="SUO152" s="717"/>
      <c r="SUP152" s="717"/>
      <c r="SUQ152" s="717"/>
      <c r="SUR152" s="717"/>
      <c r="SUS152" s="717"/>
      <c r="SUT152" s="717"/>
      <c r="SUU152" s="717"/>
      <c r="SUV152" s="717"/>
      <c r="SUW152" s="717"/>
      <c r="SUX152" s="717"/>
      <c r="SUY152" s="717"/>
      <c r="SUZ152" s="717"/>
      <c r="SVA152" s="717"/>
      <c r="SVB152" s="717"/>
      <c r="SVC152" s="717"/>
      <c r="SVD152" s="717"/>
      <c r="SVE152" s="717"/>
      <c r="SVF152" s="717"/>
      <c r="SVG152" s="717"/>
      <c r="SVH152" s="717"/>
      <c r="SVI152" s="717"/>
      <c r="SVJ152" s="717"/>
      <c r="SVK152" s="717"/>
      <c r="SVL152" s="717"/>
      <c r="SVM152" s="717"/>
      <c r="SVN152" s="717"/>
      <c r="SVO152" s="717"/>
      <c r="SVP152" s="717"/>
      <c r="SVQ152" s="717"/>
      <c r="SVR152" s="717"/>
      <c r="SVS152" s="717"/>
      <c r="SVT152" s="717"/>
      <c r="SVU152" s="717"/>
      <c r="SVV152" s="717"/>
      <c r="SVW152" s="717"/>
      <c r="SVX152" s="717"/>
      <c r="SVY152" s="717"/>
      <c r="SVZ152" s="717"/>
      <c r="SWA152" s="717"/>
      <c r="SWB152" s="717"/>
      <c r="SWC152" s="717"/>
      <c r="SWD152" s="717"/>
      <c r="SWE152" s="717"/>
      <c r="SWF152" s="717"/>
      <c r="SWG152" s="717"/>
      <c r="SWH152" s="717"/>
      <c r="SWI152" s="717"/>
      <c r="SWJ152" s="717"/>
      <c r="SWK152" s="717"/>
      <c r="SWL152" s="717"/>
      <c r="SWM152" s="717"/>
      <c r="SWN152" s="717"/>
      <c r="SWO152" s="717"/>
      <c r="SWP152" s="717"/>
      <c r="SWQ152" s="717"/>
      <c r="SWR152" s="717"/>
      <c r="SWS152" s="717"/>
      <c r="SWT152" s="717"/>
      <c r="SWU152" s="717"/>
      <c r="SWV152" s="717"/>
      <c r="SWW152" s="717"/>
      <c r="SWX152" s="717"/>
      <c r="SWY152" s="717"/>
      <c r="SWZ152" s="717"/>
      <c r="SXA152" s="717"/>
      <c r="SXB152" s="717"/>
      <c r="SXC152" s="717"/>
      <c r="SXD152" s="717"/>
      <c r="SXE152" s="717"/>
      <c r="SXF152" s="717"/>
      <c r="SXG152" s="717"/>
      <c r="SXH152" s="717"/>
      <c r="SXI152" s="717"/>
      <c r="SXJ152" s="717"/>
      <c r="SXK152" s="717"/>
      <c r="SXL152" s="717"/>
      <c r="SXM152" s="717"/>
      <c r="SXN152" s="717"/>
      <c r="SXO152" s="717"/>
      <c r="SXP152" s="717"/>
      <c r="SXQ152" s="717"/>
      <c r="SXR152" s="717"/>
      <c r="SXS152" s="717"/>
      <c r="SXT152" s="717"/>
      <c r="SXU152" s="717"/>
      <c r="SXV152" s="717"/>
      <c r="SXW152" s="717"/>
      <c r="SXX152" s="717"/>
      <c r="SXY152" s="717"/>
      <c r="SXZ152" s="717"/>
      <c r="SYA152" s="717"/>
      <c r="SYB152" s="717"/>
      <c r="SYC152" s="717"/>
      <c r="SYD152" s="717"/>
      <c r="SYE152" s="717"/>
      <c r="SYF152" s="717"/>
      <c r="SYG152" s="717"/>
      <c r="SYH152" s="717"/>
      <c r="SYI152" s="717"/>
      <c r="SYJ152" s="717"/>
      <c r="SYK152" s="717"/>
      <c r="SYL152" s="717"/>
      <c r="SYM152" s="717"/>
      <c r="SYN152" s="717"/>
      <c r="SYO152" s="717"/>
      <c r="SYP152" s="717"/>
      <c r="SYQ152" s="717"/>
      <c r="SYR152" s="717"/>
      <c r="SYS152" s="717"/>
      <c r="SYT152" s="717"/>
      <c r="SYU152" s="717"/>
      <c r="SYV152" s="717"/>
      <c r="SYW152" s="717"/>
      <c r="SYX152" s="717"/>
      <c r="SYY152" s="717"/>
      <c r="SYZ152" s="717"/>
      <c r="SZA152" s="717"/>
      <c r="SZB152" s="717"/>
      <c r="SZC152" s="717"/>
      <c r="SZD152" s="717"/>
      <c r="SZE152" s="717"/>
      <c r="SZF152" s="717"/>
      <c r="SZG152" s="717"/>
      <c r="SZH152" s="717"/>
      <c r="SZI152" s="717"/>
      <c r="SZJ152" s="717"/>
      <c r="SZK152" s="717"/>
      <c r="SZL152" s="717"/>
      <c r="SZM152" s="717"/>
      <c r="SZN152" s="717"/>
      <c r="SZO152" s="717"/>
      <c r="SZP152" s="717"/>
      <c r="SZQ152" s="717"/>
      <c r="SZR152" s="717"/>
      <c r="SZS152" s="717"/>
      <c r="SZT152" s="717"/>
      <c r="SZU152" s="717"/>
      <c r="SZV152" s="717"/>
      <c r="SZW152" s="717"/>
      <c r="SZX152" s="717"/>
      <c r="SZY152" s="717"/>
      <c r="SZZ152" s="717"/>
      <c r="TAA152" s="717"/>
      <c r="TAB152" s="717"/>
      <c r="TAC152" s="717"/>
      <c r="TAD152" s="717"/>
      <c r="TAE152" s="717"/>
      <c r="TAF152" s="717"/>
      <c r="TAG152" s="717"/>
      <c r="TAH152" s="717"/>
      <c r="TAI152" s="717"/>
      <c r="TAJ152" s="717"/>
      <c r="TAK152" s="717"/>
      <c r="TAL152" s="717"/>
      <c r="TAM152" s="717"/>
      <c r="TAN152" s="717"/>
      <c r="TAO152" s="717"/>
      <c r="TAP152" s="717"/>
      <c r="TAQ152" s="717"/>
      <c r="TAR152" s="717"/>
      <c r="TAS152" s="717"/>
      <c r="TAT152" s="717"/>
      <c r="TAU152" s="717"/>
      <c r="TAV152" s="717"/>
      <c r="TAW152" s="717"/>
      <c r="TAX152" s="717"/>
      <c r="TAY152" s="717"/>
      <c r="TAZ152" s="717"/>
      <c r="TBA152" s="717"/>
      <c r="TBB152" s="717"/>
      <c r="TBC152" s="717"/>
      <c r="TBD152" s="717"/>
      <c r="TBE152" s="717"/>
      <c r="TBF152" s="717"/>
      <c r="TBG152" s="717"/>
      <c r="TBH152" s="717"/>
      <c r="TBI152" s="717"/>
      <c r="TBJ152" s="717"/>
      <c r="TBK152" s="717"/>
      <c r="TBL152" s="717"/>
      <c r="TBM152" s="717"/>
      <c r="TBN152" s="717"/>
      <c r="TBO152" s="717"/>
      <c r="TBP152" s="717"/>
      <c r="TBQ152" s="717"/>
      <c r="TBR152" s="717"/>
      <c r="TBS152" s="717"/>
      <c r="TBT152" s="717"/>
      <c r="TBU152" s="717"/>
      <c r="TBV152" s="717"/>
      <c r="TBW152" s="717"/>
      <c r="TBX152" s="717"/>
      <c r="TBY152" s="717"/>
      <c r="TBZ152" s="717"/>
      <c r="TCA152" s="717"/>
      <c r="TCB152" s="717"/>
      <c r="TCC152" s="717"/>
      <c r="TCD152" s="717"/>
      <c r="TCE152" s="717"/>
      <c r="TCF152" s="717"/>
      <c r="TCG152" s="717"/>
      <c r="TCH152" s="717"/>
      <c r="TCI152" s="717"/>
      <c r="TCJ152" s="717"/>
      <c r="TCK152" s="717"/>
      <c r="TCL152" s="717"/>
      <c r="TCM152" s="717"/>
      <c r="TCN152" s="717"/>
      <c r="TCO152" s="717"/>
      <c r="TCP152" s="717"/>
      <c r="TCQ152" s="717"/>
      <c r="TCR152" s="717"/>
      <c r="TCS152" s="717"/>
      <c r="TCT152" s="717"/>
      <c r="TCU152" s="717"/>
      <c r="TCV152" s="717"/>
      <c r="TCW152" s="717"/>
      <c r="TCX152" s="717"/>
      <c r="TCY152" s="717"/>
      <c r="TCZ152" s="717"/>
      <c r="TDA152" s="717"/>
      <c r="TDB152" s="717"/>
      <c r="TDC152" s="717"/>
      <c r="TDD152" s="717"/>
      <c r="TDE152" s="717"/>
      <c r="TDF152" s="717"/>
      <c r="TDG152" s="717"/>
      <c r="TDH152" s="717"/>
      <c r="TDI152" s="717"/>
      <c r="TDJ152" s="717"/>
      <c r="TDK152" s="717"/>
      <c r="TDL152" s="717"/>
      <c r="TDM152" s="717"/>
      <c r="TDN152" s="717"/>
      <c r="TDO152" s="717"/>
      <c r="TDP152" s="717"/>
      <c r="TDQ152" s="717"/>
      <c r="TDR152" s="717"/>
      <c r="TDS152" s="717"/>
      <c r="TDT152" s="717"/>
      <c r="TDU152" s="717"/>
      <c r="TDV152" s="717"/>
      <c r="TDW152" s="717"/>
      <c r="TDX152" s="717"/>
      <c r="TDY152" s="717"/>
      <c r="TDZ152" s="717"/>
      <c r="TEA152" s="717"/>
      <c r="TEB152" s="717"/>
      <c r="TEC152" s="717"/>
      <c r="TED152" s="717"/>
      <c r="TEE152" s="717"/>
      <c r="TEF152" s="717"/>
      <c r="TEG152" s="717"/>
      <c r="TEH152" s="717"/>
      <c r="TEI152" s="717"/>
      <c r="TEJ152" s="717"/>
      <c r="TEK152" s="717"/>
      <c r="TEL152" s="717"/>
      <c r="TEM152" s="717"/>
      <c r="TEN152" s="717"/>
      <c r="TEO152" s="717"/>
      <c r="TEP152" s="717"/>
      <c r="TEQ152" s="717"/>
      <c r="TER152" s="717"/>
      <c r="TES152" s="717"/>
      <c r="TET152" s="717"/>
      <c r="TEU152" s="717"/>
      <c r="TEV152" s="717"/>
      <c r="TEW152" s="717"/>
      <c r="TEX152" s="717"/>
      <c r="TEY152" s="717"/>
      <c r="TEZ152" s="717"/>
      <c r="TFA152" s="717"/>
      <c r="TFB152" s="717"/>
      <c r="TFC152" s="717"/>
      <c r="TFD152" s="717"/>
      <c r="TFE152" s="717"/>
      <c r="TFF152" s="717"/>
      <c r="TFG152" s="717"/>
      <c r="TFH152" s="717"/>
      <c r="TFI152" s="717"/>
      <c r="TFJ152" s="717"/>
      <c r="TFK152" s="717"/>
      <c r="TFL152" s="717"/>
      <c r="TFM152" s="717"/>
      <c r="TFN152" s="717"/>
      <c r="TFO152" s="717"/>
      <c r="TFP152" s="717"/>
      <c r="TFQ152" s="717"/>
      <c r="TFR152" s="717"/>
      <c r="TFS152" s="717"/>
      <c r="TFT152" s="717"/>
      <c r="TFU152" s="717"/>
      <c r="TFV152" s="717"/>
      <c r="TFW152" s="717"/>
      <c r="TFX152" s="717"/>
      <c r="TFY152" s="717"/>
      <c r="TFZ152" s="717"/>
      <c r="TGA152" s="717"/>
      <c r="TGB152" s="717"/>
      <c r="TGC152" s="717"/>
      <c r="TGD152" s="717"/>
      <c r="TGE152" s="717"/>
      <c r="TGF152" s="717"/>
      <c r="TGG152" s="717"/>
      <c r="TGH152" s="717"/>
      <c r="TGI152" s="717"/>
      <c r="TGJ152" s="717"/>
      <c r="TGK152" s="717"/>
      <c r="TGL152" s="717"/>
      <c r="TGM152" s="717"/>
      <c r="TGN152" s="717"/>
      <c r="TGO152" s="717"/>
      <c r="TGP152" s="717"/>
      <c r="TGQ152" s="717"/>
      <c r="TGR152" s="717"/>
      <c r="TGS152" s="717"/>
      <c r="TGT152" s="717"/>
      <c r="TGU152" s="717"/>
      <c r="TGV152" s="717"/>
      <c r="TGW152" s="717"/>
      <c r="TGX152" s="717"/>
      <c r="TGY152" s="717"/>
      <c r="TGZ152" s="717"/>
      <c r="THA152" s="717"/>
      <c r="THB152" s="717"/>
      <c r="THC152" s="717"/>
      <c r="THD152" s="717"/>
      <c r="THE152" s="717"/>
      <c r="THF152" s="717"/>
      <c r="THG152" s="717"/>
      <c r="THH152" s="717"/>
      <c r="THI152" s="717"/>
      <c r="THJ152" s="717"/>
      <c r="THK152" s="717"/>
      <c r="THL152" s="717"/>
      <c r="THM152" s="717"/>
      <c r="THN152" s="717"/>
      <c r="THO152" s="717"/>
      <c r="THP152" s="717"/>
      <c r="THQ152" s="717"/>
      <c r="THR152" s="717"/>
      <c r="THS152" s="717"/>
      <c r="THT152" s="717"/>
      <c r="THU152" s="717"/>
      <c r="THV152" s="717"/>
      <c r="THW152" s="717"/>
      <c r="THX152" s="717"/>
      <c r="THY152" s="717"/>
      <c r="THZ152" s="717"/>
      <c r="TIA152" s="717"/>
      <c r="TIB152" s="717"/>
      <c r="TIC152" s="717"/>
      <c r="TID152" s="717"/>
      <c r="TIE152" s="717"/>
      <c r="TIF152" s="717"/>
      <c r="TIG152" s="717"/>
      <c r="TIH152" s="717"/>
      <c r="TII152" s="717"/>
      <c r="TIJ152" s="717"/>
      <c r="TIK152" s="717"/>
      <c r="TIL152" s="717"/>
      <c r="TIM152" s="717"/>
      <c r="TIN152" s="717"/>
      <c r="TIO152" s="717"/>
      <c r="TIP152" s="717"/>
      <c r="TIQ152" s="717"/>
      <c r="TIR152" s="717"/>
      <c r="TIS152" s="717"/>
      <c r="TIT152" s="717"/>
      <c r="TIU152" s="717"/>
      <c r="TIV152" s="717"/>
      <c r="TIW152" s="717"/>
      <c r="TIX152" s="717"/>
      <c r="TIY152" s="717"/>
      <c r="TIZ152" s="717"/>
      <c r="TJA152" s="717"/>
      <c r="TJB152" s="717"/>
      <c r="TJC152" s="717"/>
      <c r="TJD152" s="717"/>
      <c r="TJE152" s="717"/>
      <c r="TJF152" s="717"/>
      <c r="TJG152" s="717"/>
      <c r="TJH152" s="717"/>
      <c r="TJI152" s="717"/>
      <c r="TJJ152" s="717"/>
      <c r="TJK152" s="717"/>
      <c r="TJL152" s="717"/>
      <c r="TJM152" s="717"/>
      <c r="TJN152" s="717"/>
      <c r="TJO152" s="717"/>
      <c r="TJP152" s="717"/>
      <c r="TJQ152" s="717"/>
      <c r="TJR152" s="717"/>
      <c r="TJS152" s="717"/>
      <c r="TJT152" s="717"/>
      <c r="TJU152" s="717"/>
      <c r="TJV152" s="717"/>
      <c r="TJW152" s="717"/>
      <c r="TJX152" s="717"/>
      <c r="TJY152" s="717"/>
      <c r="TJZ152" s="717"/>
      <c r="TKA152" s="717"/>
      <c r="TKB152" s="717"/>
      <c r="TKC152" s="717"/>
      <c r="TKD152" s="717"/>
      <c r="TKE152" s="717"/>
      <c r="TKF152" s="717"/>
      <c r="TKG152" s="717"/>
      <c r="TKH152" s="717"/>
      <c r="TKI152" s="717"/>
      <c r="TKJ152" s="717"/>
      <c r="TKK152" s="717"/>
      <c r="TKL152" s="717"/>
      <c r="TKM152" s="717"/>
      <c r="TKN152" s="717"/>
      <c r="TKO152" s="717"/>
      <c r="TKP152" s="717"/>
      <c r="TKQ152" s="717"/>
      <c r="TKR152" s="717"/>
      <c r="TKS152" s="717"/>
      <c r="TKT152" s="717"/>
      <c r="TKU152" s="717"/>
      <c r="TKV152" s="717"/>
      <c r="TKW152" s="717"/>
      <c r="TKX152" s="717"/>
      <c r="TKY152" s="717"/>
      <c r="TKZ152" s="717"/>
      <c r="TLA152" s="717"/>
      <c r="TLB152" s="717"/>
      <c r="TLC152" s="717"/>
      <c r="TLD152" s="717"/>
      <c r="TLE152" s="717"/>
      <c r="TLF152" s="717"/>
      <c r="TLG152" s="717"/>
      <c r="TLH152" s="717"/>
      <c r="TLI152" s="717"/>
      <c r="TLJ152" s="717"/>
      <c r="TLK152" s="717"/>
      <c r="TLL152" s="717"/>
      <c r="TLM152" s="717"/>
      <c r="TLN152" s="717"/>
      <c r="TLO152" s="717"/>
      <c r="TLP152" s="717"/>
      <c r="TLQ152" s="717"/>
      <c r="TLR152" s="717"/>
      <c r="TLS152" s="717"/>
      <c r="TLT152" s="717"/>
      <c r="TLU152" s="717"/>
      <c r="TLV152" s="717"/>
      <c r="TLW152" s="717"/>
      <c r="TLX152" s="717"/>
      <c r="TLY152" s="717"/>
      <c r="TLZ152" s="717"/>
      <c r="TMA152" s="717"/>
      <c r="TMB152" s="717"/>
      <c r="TMC152" s="717"/>
      <c r="TMD152" s="717"/>
      <c r="TME152" s="717"/>
      <c r="TMF152" s="717"/>
      <c r="TMG152" s="717"/>
      <c r="TMH152" s="717"/>
      <c r="TMI152" s="717"/>
      <c r="TMJ152" s="717"/>
      <c r="TMK152" s="717"/>
      <c r="TML152" s="717"/>
      <c r="TMM152" s="717"/>
      <c r="TMN152" s="717"/>
      <c r="TMO152" s="717"/>
      <c r="TMP152" s="717"/>
      <c r="TMQ152" s="717"/>
      <c r="TMR152" s="717"/>
      <c r="TMS152" s="717"/>
      <c r="TMT152" s="717"/>
      <c r="TMU152" s="717"/>
      <c r="TMV152" s="717"/>
      <c r="TMW152" s="717"/>
      <c r="TMX152" s="717"/>
      <c r="TMY152" s="717"/>
      <c r="TMZ152" s="717"/>
      <c r="TNA152" s="717"/>
      <c r="TNB152" s="717"/>
      <c r="TNC152" s="717"/>
      <c r="TND152" s="717"/>
      <c r="TNE152" s="717"/>
      <c r="TNF152" s="717"/>
      <c r="TNG152" s="717"/>
      <c r="TNH152" s="717"/>
      <c r="TNI152" s="717"/>
      <c r="TNJ152" s="717"/>
      <c r="TNK152" s="717"/>
      <c r="TNL152" s="717"/>
      <c r="TNM152" s="717"/>
      <c r="TNN152" s="717"/>
      <c r="TNO152" s="717"/>
      <c r="TNP152" s="717"/>
      <c r="TNQ152" s="717"/>
      <c r="TNR152" s="717"/>
      <c r="TNS152" s="717"/>
      <c r="TNT152" s="717"/>
      <c r="TNU152" s="717"/>
      <c r="TNV152" s="717"/>
      <c r="TNW152" s="717"/>
      <c r="TNX152" s="717"/>
      <c r="TNY152" s="717"/>
      <c r="TNZ152" s="717"/>
      <c r="TOA152" s="717"/>
      <c r="TOB152" s="717"/>
      <c r="TOC152" s="717"/>
      <c r="TOD152" s="717"/>
      <c r="TOE152" s="717"/>
      <c r="TOF152" s="717"/>
      <c r="TOG152" s="717"/>
      <c r="TOH152" s="717"/>
      <c r="TOI152" s="717"/>
      <c r="TOJ152" s="717"/>
      <c r="TOK152" s="717"/>
      <c r="TOL152" s="717"/>
      <c r="TOM152" s="717"/>
      <c r="TON152" s="717"/>
      <c r="TOO152" s="717"/>
      <c r="TOP152" s="717"/>
      <c r="TOQ152" s="717"/>
      <c r="TOR152" s="717"/>
      <c r="TOS152" s="717"/>
      <c r="TOT152" s="717"/>
      <c r="TOU152" s="717"/>
      <c r="TOV152" s="717"/>
      <c r="TOW152" s="717"/>
      <c r="TOX152" s="717"/>
      <c r="TOY152" s="717"/>
      <c r="TOZ152" s="717"/>
      <c r="TPA152" s="717"/>
      <c r="TPB152" s="717"/>
      <c r="TPC152" s="717"/>
      <c r="TPD152" s="717"/>
      <c r="TPE152" s="717"/>
      <c r="TPF152" s="717"/>
      <c r="TPG152" s="717"/>
      <c r="TPH152" s="717"/>
      <c r="TPI152" s="717"/>
      <c r="TPJ152" s="717"/>
      <c r="TPK152" s="717"/>
      <c r="TPL152" s="717"/>
      <c r="TPM152" s="717"/>
      <c r="TPN152" s="717"/>
      <c r="TPO152" s="717"/>
      <c r="TPP152" s="717"/>
      <c r="TPQ152" s="717"/>
      <c r="TPR152" s="717"/>
      <c r="TPS152" s="717"/>
      <c r="TPT152" s="717"/>
      <c r="TPU152" s="717"/>
      <c r="TPV152" s="717"/>
      <c r="TPW152" s="717"/>
      <c r="TPX152" s="717"/>
      <c r="TPY152" s="717"/>
      <c r="TPZ152" s="717"/>
      <c r="TQA152" s="717"/>
      <c r="TQB152" s="717"/>
      <c r="TQC152" s="717"/>
      <c r="TQD152" s="717"/>
      <c r="TQE152" s="717"/>
      <c r="TQF152" s="717"/>
      <c r="TQG152" s="717"/>
      <c r="TQH152" s="717"/>
      <c r="TQI152" s="717"/>
      <c r="TQJ152" s="717"/>
      <c r="TQK152" s="717"/>
      <c r="TQL152" s="717"/>
      <c r="TQM152" s="717"/>
      <c r="TQN152" s="717"/>
      <c r="TQO152" s="717"/>
      <c r="TQP152" s="717"/>
      <c r="TQQ152" s="717"/>
      <c r="TQR152" s="717"/>
      <c r="TQS152" s="717"/>
      <c r="TQT152" s="717"/>
      <c r="TQU152" s="717"/>
      <c r="TQV152" s="717"/>
      <c r="TQW152" s="717"/>
      <c r="TQX152" s="717"/>
      <c r="TQY152" s="717"/>
      <c r="TQZ152" s="717"/>
      <c r="TRA152" s="717"/>
      <c r="TRB152" s="717"/>
      <c r="TRC152" s="717"/>
      <c r="TRD152" s="717"/>
      <c r="TRE152" s="717"/>
      <c r="TRF152" s="717"/>
      <c r="TRG152" s="717"/>
      <c r="TRH152" s="717"/>
      <c r="TRI152" s="717"/>
      <c r="TRJ152" s="717"/>
      <c r="TRK152" s="717"/>
      <c r="TRL152" s="717"/>
      <c r="TRM152" s="717"/>
      <c r="TRN152" s="717"/>
      <c r="TRO152" s="717"/>
      <c r="TRP152" s="717"/>
      <c r="TRQ152" s="717"/>
      <c r="TRR152" s="717"/>
      <c r="TRS152" s="717"/>
      <c r="TRT152" s="717"/>
      <c r="TRU152" s="717"/>
      <c r="TRV152" s="717"/>
      <c r="TRW152" s="717"/>
      <c r="TRX152" s="717"/>
      <c r="TRY152" s="717"/>
      <c r="TRZ152" s="717"/>
      <c r="TSA152" s="717"/>
      <c r="TSB152" s="717"/>
      <c r="TSC152" s="717"/>
      <c r="TSD152" s="717"/>
      <c r="TSE152" s="717"/>
      <c r="TSF152" s="717"/>
      <c r="TSG152" s="717"/>
      <c r="TSH152" s="717"/>
      <c r="TSI152" s="717"/>
      <c r="TSJ152" s="717"/>
      <c r="TSK152" s="717"/>
      <c r="TSL152" s="717"/>
      <c r="TSM152" s="717"/>
      <c r="TSN152" s="717"/>
      <c r="TSO152" s="717"/>
      <c r="TSP152" s="717"/>
      <c r="TSQ152" s="717"/>
      <c r="TSR152" s="717"/>
      <c r="TSS152" s="717"/>
      <c r="TST152" s="717"/>
      <c r="TSU152" s="717"/>
      <c r="TSV152" s="717"/>
      <c r="TSW152" s="717"/>
      <c r="TSX152" s="717"/>
      <c r="TSY152" s="717"/>
      <c r="TSZ152" s="717"/>
      <c r="TTA152" s="717"/>
      <c r="TTB152" s="717"/>
      <c r="TTC152" s="717"/>
      <c r="TTD152" s="717"/>
      <c r="TTE152" s="717"/>
      <c r="TTF152" s="717"/>
      <c r="TTG152" s="717"/>
      <c r="TTH152" s="717"/>
      <c r="TTI152" s="717"/>
      <c r="TTJ152" s="717"/>
      <c r="TTK152" s="717"/>
      <c r="TTL152" s="717"/>
      <c r="TTM152" s="717"/>
      <c r="TTN152" s="717"/>
      <c r="TTO152" s="717"/>
      <c r="TTP152" s="717"/>
      <c r="TTQ152" s="717"/>
      <c r="TTR152" s="717"/>
      <c r="TTS152" s="717"/>
      <c r="TTT152" s="717"/>
      <c r="TTU152" s="717"/>
      <c r="TTV152" s="717"/>
      <c r="TTW152" s="717"/>
      <c r="TTX152" s="717"/>
      <c r="TTY152" s="717"/>
      <c r="TTZ152" s="717"/>
      <c r="TUA152" s="717"/>
      <c r="TUB152" s="717"/>
      <c r="TUC152" s="717"/>
      <c r="TUD152" s="717"/>
      <c r="TUE152" s="717"/>
      <c r="TUF152" s="717"/>
      <c r="TUG152" s="717"/>
      <c r="TUH152" s="717"/>
      <c r="TUI152" s="717"/>
      <c r="TUJ152" s="717"/>
      <c r="TUK152" s="717"/>
      <c r="TUL152" s="717"/>
      <c r="TUM152" s="717"/>
      <c r="TUN152" s="717"/>
      <c r="TUO152" s="717"/>
      <c r="TUP152" s="717"/>
      <c r="TUQ152" s="717"/>
      <c r="TUR152" s="717"/>
      <c r="TUS152" s="717"/>
      <c r="TUT152" s="717"/>
      <c r="TUU152" s="717"/>
      <c r="TUV152" s="717"/>
      <c r="TUW152" s="717"/>
      <c r="TUX152" s="717"/>
      <c r="TUY152" s="717"/>
      <c r="TUZ152" s="717"/>
      <c r="TVA152" s="717"/>
      <c r="TVB152" s="717"/>
      <c r="TVC152" s="717"/>
      <c r="TVD152" s="717"/>
      <c r="TVE152" s="717"/>
      <c r="TVF152" s="717"/>
      <c r="TVG152" s="717"/>
      <c r="TVH152" s="717"/>
      <c r="TVI152" s="717"/>
      <c r="TVJ152" s="717"/>
      <c r="TVK152" s="717"/>
      <c r="TVL152" s="717"/>
      <c r="TVM152" s="717"/>
      <c r="TVN152" s="717"/>
      <c r="TVO152" s="717"/>
      <c r="TVP152" s="717"/>
      <c r="TVQ152" s="717"/>
      <c r="TVR152" s="717"/>
      <c r="TVS152" s="717"/>
      <c r="TVT152" s="717"/>
      <c r="TVU152" s="717"/>
      <c r="TVV152" s="717"/>
      <c r="TVW152" s="717"/>
      <c r="TVX152" s="717"/>
      <c r="TVY152" s="717"/>
      <c r="TVZ152" s="717"/>
      <c r="TWA152" s="717"/>
      <c r="TWB152" s="717"/>
      <c r="TWC152" s="717"/>
      <c r="TWD152" s="717"/>
      <c r="TWE152" s="717"/>
      <c r="TWF152" s="717"/>
      <c r="TWG152" s="717"/>
      <c r="TWH152" s="717"/>
      <c r="TWI152" s="717"/>
      <c r="TWJ152" s="717"/>
      <c r="TWK152" s="717"/>
      <c r="TWL152" s="717"/>
      <c r="TWM152" s="717"/>
      <c r="TWN152" s="717"/>
      <c r="TWO152" s="717"/>
      <c r="TWP152" s="717"/>
      <c r="TWQ152" s="717"/>
      <c r="TWR152" s="717"/>
      <c r="TWS152" s="717"/>
      <c r="TWT152" s="717"/>
      <c r="TWU152" s="717"/>
      <c r="TWV152" s="717"/>
      <c r="TWW152" s="717"/>
      <c r="TWX152" s="717"/>
      <c r="TWY152" s="717"/>
      <c r="TWZ152" s="717"/>
      <c r="TXA152" s="717"/>
      <c r="TXB152" s="717"/>
      <c r="TXC152" s="717"/>
      <c r="TXD152" s="717"/>
      <c r="TXE152" s="717"/>
      <c r="TXF152" s="717"/>
      <c r="TXG152" s="717"/>
      <c r="TXH152" s="717"/>
      <c r="TXI152" s="717"/>
      <c r="TXJ152" s="717"/>
      <c r="TXK152" s="717"/>
      <c r="TXL152" s="717"/>
      <c r="TXM152" s="717"/>
      <c r="TXN152" s="717"/>
      <c r="TXO152" s="717"/>
      <c r="TXP152" s="717"/>
      <c r="TXQ152" s="717"/>
      <c r="TXR152" s="717"/>
      <c r="TXS152" s="717"/>
      <c r="TXT152" s="717"/>
      <c r="TXU152" s="717"/>
      <c r="TXV152" s="717"/>
      <c r="TXW152" s="717"/>
      <c r="TXX152" s="717"/>
      <c r="TXY152" s="717"/>
      <c r="TXZ152" s="717"/>
      <c r="TYA152" s="717"/>
      <c r="TYB152" s="717"/>
      <c r="TYC152" s="717"/>
      <c r="TYD152" s="717"/>
      <c r="TYE152" s="717"/>
      <c r="TYF152" s="717"/>
      <c r="TYG152" s="717"/>
      <c r="TYH152" s="717"/>
      <c r="TYI152" s="717"/>
      <c r="TYJ152" s="717"/>
      <c r="TYK152" s="717"/>
      <c r="TYL152" s="717"/>
      <c r="TYM152" s="717"/>
      <c r="TYN152" s="717"/>
      <c r="TYO152" s="717"/>
      <c r="TYP152" s="717"/>
      <c r="TYQ152" s="717"/>
      <c r="TYR152" s="717"/>
      <c r="TYS152" s="717"/>
      <c r="TYT152" s="717"/>
      <c r="TYU152" s="717"/>
      <c r="TYV152" s="717"/>
      <c r="TYW152" s="717"/>
      <c r="TYX152" s="717"/>
      <c r="TYY152" s="717"/>
      <c r="TYZ152" s="717"/>
      <c r="TZA152" s="717"/>
      <c r="TZB152" s="717"/>
      <c r="TZC152" s="717"/>
      <c r="TZD152" s="717"/>
      <c r="TZE152" s="717"/>
      <c r="TZF152" s="717"/>
      <c r="TZG152" s="717"/>
      <c r="TZH152" s="717"/>
      <c r="TZI152" s="717"/>
      <c r="TZJ152" s="717"/>
      <c r="TZK152" s="717"/>
      <c r="TZL152" s="717"/>
      <c r="TZM152" s="717"/>
      <c r="TZN152" s="717"/>
      <c r="TZO152" s="717"/>
      <c r="TZP152" s="717"/>
      <c r="TZQ152" s="717"/>
      <c r="TZR152" s="717"/>
      <c r="TZS152" s="717"/>
      <c r="TZT152" s="717"/>
      <c r="TZU152" s="717"/>
      <c r="TZV152" s="717"/>
      <c r="TZW152" s="717"/>
      <c r="TZX152" s="717"/>
      <c r="TZY152" s="717"/>
      <c r="TZZ152" s="717"/>
      <c r="UAA152" s="717"/>
      <c r="UAB152" s="717"/>
      <c r="UAC152" s="717"/>
      <c r="UAD152" s="717"/>
      <c r="UAE152" s="717"/>
      <c r="UAF152" s="717"/>
      <c r="UAG152" s="717"/>
      <c r="UAH152" s="717"/>
      <c r="UAI152" s="717"/>
      <c r="UAJ152" s="717"/>
      <c r="UAK152" s="717"/>
      <c r="UAL152" s="717"/>
      <c r="UAM152" s="717"/>
      <c r="UAN152" s="717"/>
      <c r="UAO152" s="717"/>
      <c r="UAP152" s="717"/>
      <c r="UAQ152" s="717"/>
      <c r="UAR152" s="717"/>
      <c r="UAS152" s="717"/>
      <c r="UAT152" s="717"/>
      <c r="UAU152" s="717"/>
      <c r="UAV152" s="717"/>
      <c r="UAW152" s="717"/>
      <c r="UAX152" s="717"/>
      <c r="UAY152" s="717"/>
      <c r="UAZ152" s="717"/>
      <c r="UBA152" s="717"/>
      <c r="UBB152" s="717"/>
      <c r="UBC152" s="717"/>
      <c r="UBD152" s="717"/>
      <c r="UBE152" s="717"/>
      <c r="UBF152" s="717"/>
      <c r="UBG152" s="717"/>
      <c r="UBH152" s="717"/>
      <c r="UBI152" s="717"/>
      <c r="UBJ152" s="717"/>
      <c r="UBK152" s="717"/>
      <c r="UBL152" s="717"/>
      <c r="UBM152" s="717"/>
      <c r="UBN152" s="717"/>
      <c r="UBO152" s="717"/>
      <c r="UBP152" s="717"/>
      <c r="UBQ152" s="717"/>
      <c r="UBR152" s="717"/>
      <c r="UBS152" s="717"/>
      <c r="UBT152" s="717"/>
      <c r="UBU152" s="717"/>
      <c r="UBV152" s="717"/>
      <c r="UBW152" s="717"/>
      <c r="UBX152" s="717"/>
      <c r="UBY152" s="717"/>
      <c r="UBZ152" s="717"/>
      <c r="UCA152" s="717"/>
      <c r="UCB152" s="717"/>
      <c r="UCC152" s="717"/>
      <c r="UCD152" s="717"/>
      <c r="UCE152" s="717"/>
      <c r="UCF152" s="717"/>
      <c r="UCG152" s="717"/>
      <c r="UCH152" s="717"/>
      <c r="UCI152" s="717"/>
      <c r="UCJ152" s="717"/>
      <c r="UCK152" s="717"/>
      <c r="UCL152" s="717"/>
      <c r="UCM152" s="717"/>
      <c r="UCN152" s="717"/>
      <c r="UCO152" s="717"/>
      <c r="UCP152" s="717"/>
      <c r="UCQ152" s="717"/>
      <c r="UCR152" s="717"/>
      <c r="UCS152" s="717"/>
      <c r="UCT152" s="717"/>
      <c r="UCU152" s="717"/>
      <c r="UCV152" s="717"/>
      <c r="UCW152" s="717"/>
      <c r="UCX152" s="717"/>
      <c r="UCY152" s="717"/>
      <c r="UCZ152" s="717"/>
      <c r="UDA152" s="717"/>
      <c r="UDB152" s="717"/>
      <c r="UDC152" s="717"/>
      <c r="UDD152" s="717"/>
      <c r="UDE152" s="717"/>
      <c r="UDF152" s="717"/>
      <c r="UDG152" s="717"/>
      <c r="UDH152" s="717"/>
      <c r="UDI152" s="717"/>
      <c r="UDJ152" s="717"/>
      <c r="UDK152" s="717"/>
      <c r="UDL152" s="717"/>
      <c r="UDM152" s="717"/>
      <c r="UDN152" s="717"/>
      <c r="UDO152" s="717"/>
      <c r="UDP152" s="717"/>
      <c r="UDQ152" s="717"/>
      <c r="UDR152" s="717"/>
      <c r="UDS152" s="717"/>
      <c r="UDT152" s="717"/>
      <c r="UDU152" s="717"/>
      <c r="UDV152" s="717"/>
      <c r="UDW152" s="717"/>
      <c r="UDX152" s="717"/>
      <c r="UDY152" s="717"/>
      <c r="UDZ152" s="717"/>
      <c r="UEA152" s="717"/>
      <c r="UEB152" s="717"/>
      <c r="UEC152" s="717"/>
      <c r="UED152" s="717"/>
      <c r="UEE152" s="717"/>
      <c r="UEF152" s="717"/>
      <c r="UEG152" s="717"/>
      <c r="UEH152" s="717"/>
      <c r="UEI152" s="717"/>
      <c r="UEJ152" s="717"/>
      <c r="UEK152" s="717"/>
      <c r="UEL152" s="717"/>
      <c r="UEM152" s="717"/>
      <c r="UEN152" s="717"/>
      <c r="UEO152" s="717"/>
      <c r="UEP152" s="717"/>
      <c r="UEQ152" s="717"/>
      <c r="UER152" s="717"/>
      <c r="UES152" s="717"/>
      <c r="UET152" s="717"/>
      <c r="UEU152" s="717"/>
      <c r="UEV152" s="717"/>
      <c r="UEW152" s="717"/>
      <c r="UEX152" s="717"/>
      <c r="UEY152" s="717"/>
      <c r="UEZ152" s="717"/>
      <c r="UFA152" s="717"/>
      <c r="UFB152" s="717"/>
      <c r="UFC152" s="717"/>
      <c r="UFD152" s="717"/>
      <c r="UFE152" s="717"/>
      <c r="UFF152" s="717"/>
      <c r="UFG152" s="717"/>
      <c r="UFH152" s="717"/>
      <c r="UFI152" s="717"/>
      <c r="UFJ152" s="717"/>
      <c r="UFK152" s="717"/>
      <c r="UFL152" s="717"/>
      <c r="UFM152" s="717"/>
      <c r="UFN152" s="717"/>
      <c r="UFO152" s="717"/>
      <c r="UFP152" s="717"/>
      <c r="UFQ152" s="717"/>
      <c r="UFR152" s="717"/>
      <c r="UFS152" s="717"/>
      <c r="UFT152" s="717"/>
      <c r="UFU152" s="717"/>
      <c r="UFV152" s="717"/>
      <c r="UFW152" s="717"/>
      <c r="UFX152" s="717"/>
      <c r="UFY152" s="717"/>
      <c r="UFZ152" s="717"/>
      <c r="UGA152" s="717"/>
      <c r="UGB152" s="717"/>
      <c r="UGC152" s="717"/>
      <c r="UGD152" s="717"/>
      <c r="UGE152" s="717"/>
      <c r="UGF152" s="717"/>
      <c r="UGG152" s="717"/>
      <c r="UGH152" s="717"/>
      <c r="UGI152" s="717"/>
      <c r="UGJ152" s="717"/>
      <c r="UGK152" s="717"/>
      <c r="UGL152" s="717"/>
      <c r="UGM152" s="717"/>
      <c r="UGN152" s="717"/>
      <c r="UGO152" s="717"/>
      <c r="UGP152" s="717"/>
      <c r="UGQ152" s="717"/>
      <c r="UGR152" s="717"/>
      <c r="UGS152" s="717"/>
      <c r="UGT152" s="717"/>
      <c r="UGU152" s="717"/>
      <c r="UGV152" s="717"/>
      <c r="UGW152" s="717"/>
      <c r="UGX152" s="717"/>
      <c r="UGY152" s="717"/>
      <c r="UGZ152" s="717"/>
      <c r="UHA152" s="717"/>
      <c r="UHB152" s="717"/>
      <c r="UHC152" s="717"/>
      <c r="UHD152" s="717"/>
      <c r="UHE152" s="717"/>
      <c r="UHF152" s="717"/>
      <c r="UHG152" s="717"/>
      <c r="UHH152" s="717"/>
      <c r="UHI152" s="717"/>
      <c r="UHJ152" s="717"/>
      <c r="UHK152" s="717"/>
      <c r="UHL152" s="717"/>
      <c r="UHM152" s="717"/>
      <c r="UHN152" s="717"/>
      <c r="UHO152" s="717"/>
      <c r="UHP152" s="717"/>
      <c r="UHQ152" s="717"/>
      <c r="UHR152" s="717"/>
      <c r="UHS152" s="717"/>
      <c r="UHT152" s="717"/>
      <c r="UHU152" s="717"/>
      <c r="UHV152" s="717"/>
      <c r="UHW152" s="717"/>
      <c r="UHX152" s="717"/>
      <c r="UHY152" s="717"/>
      <c r="UHZ152" s="717"/>
      <c r="UIA152" s="717"/>
      <c r="UIB152" s="717"/>
      <c r="UIC152" s="717"/>
      <c r="UID152" s="717"/>
      <c r="UIE152" s="717"/>
      <c r="UIF152" s="717"/>
      <c r="UIG152" s="717"/>
      <c r="UIH152" s="717"/>
      <c r="UII152" s="717"/>
      <c r="UIJ152" s="717"/>
      <c r="UIK152" s="717"/>
      <c r="UIL152" s="717"/>
      <c r="UIM152" s="717"/>
      <c r="UIN152" s="717"/>
      <c r="UIO152" s="717"/>
      <c r="UIP152" s="717"/>
      <c r="UIQ152" s="717"/>
      <c r="UIR152" s="717"/>
      <c r="UIS152" s="717"/>
      <c r="UIT152" s="717"/>
      <c r="UIU152" s="717"/>
      <c r="UIV152" s="717"/>
      <c r="UIW152" s="717"/>
      <c r="UIX152" s="717"/>
      <c r="UIY152" s="717"/>
      <c r="UIZ152" s="717"/>
      <c r="UJA152" s="717"/>
      <c r="UJB152" s="717"/>
      <c r="UJC152" s="717"/>
      <c r="UJD152" s="717"/>
      <c r="UJE152" s="717"/>
      <c r="UJF152" s="717"/>
      <c r="UJG152" s="717"/>
      <c r="UJH152" s="717"/>
      <c r="UJI152" s="717"/>
      <c r="UJJ152" s="717"/>
      <c r="UJK152" s="717"/>
      <c r="UJL152" s="717"/>
      <c r="UJM152" s="717"/>
      <c r="UJN152" s="717"/>
      <c r="UJO152" s="717"/>
      <c r="UJP152" s="717"/>
      <c r="UJQ152" s="717"/>
      <c r="UJR152" s="717"/>
      <c r="UJS152" s="717"/>
      <c r="UJT152" s="717"/>
      <c r="UJU152" s="717"/>
      <c r="UJV152" s="717"/>
      <c r="UJW152" s="717"/>
      <c r="UJX152" s="717"/>
      <c r="UJY152" s="717"/>
      <c r="UJZ152" s="717"/>
      <c r="UKA152" s="717"/>
      <c r="UKB152" s="717"/>
      <c r="UKC152" s="717"/>
      <c r="UKD152" s="717"/>
      <c r="UKE152" s="717"/>
      <c r="UKF152" s="717"/>
      <c r="UKG152" s="717"/>
      <c r="UKH152" s="717"/>
      <c r="UKI152" s="717"/>
      <c r="UKJ152" s="717"/>
      <c r="UKK152" s="717"/>
      <c r="UKL152" s="717"/>
      <c r="UKM152" s="717"/>
      <c r="UKN152" s="717"/>
      <c r="UKO152" s="717"/>
      <c r="UKP152" s="717"/>
      <c r="UKQ152" s="717"/>
      <c r="UKR152" s="717"/>
      <c r="UKS152" s="717"/>
      <c r="UKT152" s="717"/>
      <c r="UKU152" s="717"/>
      <c r="UKV152" s="717"/>
      <c r="UKW152" s="717"/>
      <c r="UKX152" s="717"/>
      <c r="UKY152" s="717"/>
      <c r="UKZ152" s="717"/>
      <c r="ULA152" s="717"/>
      <c r="ULB152" s="717"/>
      <c r="ULC152" s="717"/>
      <c r="ULD152" s="717"/>
      <c r="ULE152" s="717"/>
      <c r="ULF152" s="717"/>
      <c r="ULG152" s="717"/>
      <c r="ULH152" s="717"/>
      <c r="ULI152" s="717"/>
      <c r="ULJ152" s="717"/>
      <c r="ULK152" s="717"/>
      <c r="ULL152" s="717"/>
      <c r="ULM152" s="717"/>
      <c r="ULN152" s="717"/>
      <c r="ULO152" s="717"/>
      <c r="ULP152" s="717"/>
      <c r="ULQ152" s="717"/>
      <c r="ULR152" s="717"/>
      <c r="ULS152" s="717"/>
      <c r="ULT152" s="717"/>
      <c r="ULU152" s="717"/>
      <c r="ULV152" s="717"/>
      <c r="ULW152" s="717"/>
      <c r="ULX152" s="717"/>
      <c r="ULY152" s="717"/>
      <c r="ULZ152" s="717"/>
      <c r="UMA152" s="717"/>
      <c r="UMB152" s="717"/>
      <c r="UMC152" s="717"/>
      <c r="UMD152" s="717"/>
      <c r="UME152" s="717"/>
      <c r="UMF152" s="717"/>
      <c r="UMG152" s="717"/>
      <c r="UMH152" s="717"/>
      <c r="UMI152" s="717"/>
      <c r="UMJ152" s="717"/>
      <c r="UMK152" s="717"/>
      <c r="UML152" s="717"/>
      <c r="UMM152" s="717"/>
      <c r="UMN152" s="717"/>
      <c r="UMO152" s="717"/>
      <c r="UMP152" s="717"/>
      <c r="UMQ152" s="717"/>
      <c r="UMR152" s="717"/>
      <c r="UMS152" s="717"/>
      <c r="UMT152" s="717"/>
      <c r="UMU152" s="717"/>
      <c r="UMV152" s="717"/>
      <c r="UMW152" s="717"/>
      <c r="UMX152" s="717"/>
      <c r="UMY152" s="717"/>
      <c r="UMZ152" s="717"/>
      <c r="UNA152" s="717"/>
      <c r="UNB152" s="717"/>
      <c r="UNC152" s="717"/>
      <c r="UND152" s="717"/>
      <c r="UNE152" s="717"/>
      <c r="UNF152" s="717"/>
      <c r="UNG152" s="717"/>
      <c r="UNH152" s="717"/>
      <c r="UNI152" s="717"/>
      <c r="UNJ152" s="717"/>
      <c r="UNK152" s="717"/>
      <c r="UNL152" s="717"/>
      <c r="UNM152" s="717"/>
      <c r="UNN152" s="717"/>
      <c r="UNO152" s="717"/>
      <c r="UNP152" s="717"/>
      <c r="UNQ152" s="717"/>
      <c r="UNR152" s="717"/>
      <c r="UNS152" s="717"/>
      <c r="UNT152" s="717"/>
      <c r="UNU152" s="717"/>
      <c r="UNV152" s="717"/>
      <c r="UNW152" s="717"/>
      <c r="UNX152" s="717"/>
      <c r="UNY152" s="717"/>
      <c r="UNZ152" s="717"/>
      <c r="UOA152" s="717"/>
      <c r="UOB152" s="717"/>
      <c r="UOC152" s="717"/>
      <c r="UOD152" s="717"/>
      <c r="UOE152" s="717"/>
      <c r="UOF152" s="717"/>
      <c r="UOG152" s="717"/>
      <c r="UOH152" s="717"/>
      <c r="UOI152" s="717"/>
      <c r="UOJ152" s="717"/>
      <c r="UOK152" s="717"/>
      <c r="UOL152" s="717"/>
      <c r="UOM152" s="717"/>
      <c r="UON152" s="717"/>
      <c r="UOO152" s="717"/>
      <c r="UOP152" s="717"/>
      <c r="UOQ152" s="717"/>
      <c r="UOR152" s="717"/>
      <c r="UOS152" s="717"/>
      <c r="UOT152" s="717"/>
      <c r="UOU152" s="717"/>
      <c r="UOV152" s="717"/>
      <c r="UOW152" s="717"/>
      <c r="UOX152" s="717"/>
      <c r="UOY152" s="717"/>
      <c r="UOZ152" s="717"/>
      <c r="UPA152" s="717"/>
      <c r="UPB152" s="717"/>
      <c r="UPC152" s="717"/>
      <c r="UPD152" s="717"/>
      <c r="UPE152" s="717"/>
      <c r="UPF152" s="717"/>
      <c r="UPG152" s="717"/>
      <c r="UPH152" s="717"/>
      <c r="UPI152" s="717"/>
      <c r="UPJ152" s="717"/>
      <c r="UPK152" s="717"/>
      <c r="UPL152" s="717"/>
      <c r="UPM152" s="717"/>
      <c r="UPN152" s="717"/>
      <c r="UPO152" s="717"/>
      <c r="UPP152" s="717"/>
      <c r="UPQ152" s="717"/>
      <c r="UPR152" s="717"/>
      <c r="UPS152" s="717"/>
      <c r="UPT152" s="717"/>
      <c r="UPU152" s="717"/>
      <c r="UPV152" s="717"/>
      <c r="UPW152" s="717"/>
      <c r="UPX152" s="717"/>
      <c r="UPY152" s="717"/>
      <c r="UPZ152" s="717"/>
      <c r="UQA152" s="717"/>
      <c r="UQB152" s="717"/>
      <c r="UQC152" s="717"/>
      <c r="UQD152" s="717"/>
      <c r="UQE152" s="717"/>
      <c r="UQF152" s="717"/>
      <c r="UQG152" s="717"/>
      <c r="UQH152" s="717"/>
      <c r="UQI152" s="717"/>
      <c r="UQJ152" s="717"/>
      <c r="UQK152" s="717"/>
      <c r="UQL152" s="717"/>
      <c r="UQM152" s="717"/>
      <c r="UQN152" s="717"/>
      <c r="UQO152" s="717"/>
      <c r="UQP152" s="717"/>
      <c r="UQQ152" s="717"/>
      <c r="UQR152" s="717"/>
      <c r="UQS152" s="717"/>
      <c r="UQT152" s="717"/>
      <c r="UQU152" s="717"/>
      <c r="UQV152" s="717"/>
      <c r="UQW152" s="717"/>
      <c r="UQX152" s="717"/>
      <c r="UQY152" s="717"/>
      <c r="UQZ152" s="717"/>
      <c r="URA152" s="717"/>
      <c r="URB152" s="717"/>
      <c r="URC152" s="717"/>
      <c r="URD152" s="717"/>
      <c r="URE152" s="717"/>
      <c r="URF152" s="717"/>
      <c r="URG152" s="717"/>
      <c r="URH152" s="717"/>
      <c r="URI152" s="717"/>
      <c r="URJ152" s="717"/>
      <c r="URK152" s="717"/>
      <c r="URL152" s="717"/>
      <c r="URM152" s="717"/>
      <c r="URN152" s="717"/>
      <c r="URO152" s="717"/>
      <c r="URP152" s="717"/>
      <c r="URQ152" s="717"/>
      <c r="URR152" s="717"/>
      <c r="URS152" s="717"/>
      <c r="URT152" s="717"/>
      <c r="URU152" s="717"/>
      <c r="URV152" s="717"/>
      <c r="URW152" s="717"/>
      <c r="URX152" s="717"/>
      <c r="URY152" s="717"/>
      <c r="URZ152" s="717"/>
      <c r="USA152" s="717"/>
      <c r="USB152" s="717"/>
      <c r="USC152" s="717"/>
      <c r="USD152" s="717"/>
      <c r="USE152" s="717"/>
      <c r="USF152" s="717"/>
      <c r="USG152" s="717"/>
      <c r="USH152" s="717"/>
      <c r="USI152" s="717"/>
      <c r="USJ152" s="717"/>
      <c r="USK152" s="717"/>
      <c r="USL152" s="717"/>
      <c r="USM152" s="717"/>
      <c r="USN152" s="717"/>
      <c r="USO152" s="717"/>
      <c r="USP152" s="717"/>
      <c r="USQ152" s="717"/>
      <c r="USR152" s="717"/>
      <c r="USS152" s="717"/>
      <c r="UST152" s="717"/>
      <c r="USU152" s="717"/>
      <c r="USV152" s="717"/>
      <c r="USW152" s="717"/>
      <c r="USX152" s="717"/>
      <c r="USY152" s="717"/>
      <c r="USZ152" s="717"/>
      <c r="UTA152" s="717"/>
      <c r="UTB152" s="717"/>
      <c r="UTC152" s="717"/>
      <c r="UTD152" s="717"/>
      <c r="UTE152" s="717"/>
      <c r="UTF152" s="717"/>
      <c r="UTG152" s="717"/>
      <c r="UTH152" s="717"/>
      <c r="UTI152" s="717"/>
      <c r="UTJ152" s="717"/>
      <c r="UTK152" s="717"/>
      <c r="UTL152" s="717"/>
      <c r="UTM152" s="717"/>
      <c r="UTN152" s="717"/>
      <c r="UTO152" s="717"/>
      <c r="UTP152" s="717"/>
      <c r="UTQ152" s="717"/>
      <c r="UTR152" s="717"/>
      <c r="UTS152" s="717"/>
      <c r="UTT152" s="717"/>
      <c r="UTU152" s="717"/>
      <c r="UTV152" s="717"/>
      <c r="UTW152" s="717"/>
      <c r="UTX152" s="717"/>
      <c r="UTY152" s="717"/>
      <c r="UTZ152" s="717"/>
      <c r="UUA152" s="717"/>
      <c r="UUB152" s="717"/>
      <c r="UUC152" s="717"/>
      <c r="UUD152" s="717"/>
      <c r="UUE152" s="717"/>
      <c r="UUF152" s="717"/>
      <c r="UUG152" s="717"/>
      <c r="UUH152" s="717"/>
      <c r="UUI152" s="717"/>
      <c r="UUJ152" s="717"/>
      <c r="UUK152" s="717"/>
      <c r="UUL152" s="717"/>
      <c r="UUM152" s="717"/>
      <c r="UUN152" s="717"/>
      <c r="UUO152" s="717"/>
      <c r="UUP152" s="717"/>
      <c r="UUQ152" s="717"/>
      <c r="UUR152" s="717"/>
      <c r="UUS152" s="717"/>
      <c r="UUT152" s="717"/>
      <c r="UUU152" s="717"/>
      <c r="UUV152" s="717"/>
      <c r="UUW152" s="717"/>
      <c r="UUX152" s="717"/>
      <c r="UUY152" s="717"/>
      <c r="UUZ152" s="717"/>
      <c r="UVA152" s="717"/>
      <c r="UVB152" s="717"/>
      <c r="UVC152" s="717"/>
      <c r="UVD152" s="717"/>
      <c r="UVE152" s="717"/>
      <c r="UVF152" s="717"/>
      <c r="UVG152" s="717"/>
      <c r="UVH152" s="717"/>
      <c r="UVI152" s="717"/>
      <c r="UVJ152" s="717"/>
      <c r="UVK152" s="717"/>
      <c r="UVL152" s="717"/>
      <c r="UVM152" s="717"/>
      <c r="UVN152" s="717"/>
      <c r="UVO152" s="717"/>
      <c r="UVP152" s="717"/>
      <c r="UVQ152" s="717"/>
      <c r="UVR152" s="717"/>
      <c r="UVS152" s="717"/>
      <c r="UVT152" s="717"/>
      <c r="UVU152" s="717"/>
      <c r="UVV152" s="717"/>
      <c r="UVW152" s="717"/>
      <c r="UVX152" s="717"/>
      <c r="UVY152" s="717"/>
      <c r="UVZ152" s="717"/>
      <c r="UWA152" s="717"/>
      <c r="UWB152" s="717"/>
      <c r="UWC152" s="717"/>
      <c r="UWD152" s="717"/>
      <c r="UWE152" s="717"/>
      <c r="UWF152" s="717"/>
      <c r="UWG152" s="717"/>
      <c r="UWH152" s="717"/>
      <c r="UWI152" s="717"/>
      <c r="UWJ152" s="717"/>
      <c r="UWK152" s="717"/>
      <c r="UWL152" s="717"/>
      <c r="UWM152" s="717"/>
      <c r="UWN152" s="717"/>
      <c r="UWO152" s="717"/>
      <c r="UWP152" s="717"/>
      <c r="UWQ152" s="717"/>
      <c r="UWR152" s="717"/>
      <c r="UWS152" s="717"/>
      <c r="UWT152" s="717"/>
      <c r="UWU152" s="717"/>
      <c r="UWV152" s="717"/>
      <c r="UWW152" s="717"/>
      <c r="UWX152" s="717"/>
      <c r="UWY152" s="717"/>
      <c r="UWZ152" s="717"/>
      <c r="UXA152" s="717"/>
      <c r="UXB152" s="717"/>
      <c r="UXC152" s="717"/>
      <c r="UXD152" s="717"/>
      <c r="UXE152" s="717"/>
      <c r="UXF152" s="717"/>
      <c r="UXG152" s="717"/>
      <c r="UXH152" s="717"/>
      <c r="UXI152" s="717"/>
      <c r="UXJ152" s="717"/>
      <c r="UXK152" s="717"/>
      <c r="UXL152" s="717"/>
      <c r="UXM152" s="717"/>
      <c r="UXN152" s="717"/>
      <c r="UXO152" s="717"/>
      <c r="UXP152" s="717"/>
      <c r="UXQ152" s="717"/>
      <c r="UXR152" s="717"/>
      <c r="UXS152" s="717"/>
      <c r="UXT152" s="717"/>
      <c r="UXU152" s="717"/>
      <c r="UXV152" s="717"/>
      <c r="UXW152" s="717"/>
      <c r="UXX152" s="717"/>
      <c r="UXY152" s="717"/>
      <c r="UXZ152" s="717"/>
      <c r="UYA152" s="717"/>
      <c r="UYB152" s="717"/>
      <c r="UYC152" s="717"/>
      <c r="UYD152" s="717"/>
      <c r="UYE152" s="717"/>
      <c r="UYF152" s="717"/>
      <c r="UYG152" s="717"/>
      <c r="UYH152" s="717"/>
      <c r="UYI152" s="717"/>
      <c r="UYJ152" s="717"/>
      <c r="UYK152" s="717"/>
      <c r="UYL152" s="717"/>
      <c r="UYM152" s="717"/>
      <c r="UYN152" s="717"/>
      <c r="UYO152" s="717"/>
      <c r="UYP152" s="717"/>
      <c r="UYQ152" s="717"/>
      <c r="UYR152" s="717"/>
      <c r="UYS152" s="717"/>
      <c r="UYT152" s="717"/>
      <c r="UYU152" s="717"/>
      <c r="UYV152" s="717"/>
      <c r="UYW152" s="717"/>
      <c r="UYX152" s="717"/>
      <c r="UYY152" s="717"/>
      <c r="UYZ152" s="717"/>
      <c r="UZA152" s="717"/>
      <c r="UZB152" s="717"/>
      <c r="UZC152" s="717"/>
      <c r="UZD152" s="717"/>
      <c r="UZE152" s="717"/>
      <c r="UZF152" s="717"/>
      <c r="UZG152" s="717"/>
      <c r="UZH152" s="717"/>
      <c r="UZI152" s="717"/>
      <c r="UZJ152" s="717"/>
      <c r="UZK152" s="717"/>
      <c r="UZL152" s="717"/>
      <c r="UZM152" s="717"/>
      <c r="UZN152" s="717"/>
      <c r="UZO152" s="717"/>
      <c r="UZP152" s="717"/>
      <c r="UZQ152" s="717"/>
      <c r="UZR152" s="717"/>
      <c r="UZS152" s="717"/>
      <c r="UZT152" s="717"/>
      <c r="UZU152" s="717"/>
      <c r="UZV152" s="717"/>
      <c r="UZW152" s="717"/>
      <c r="UZX152" s="717"/>
      <c r="UZY152" s="717"/>
      <c r="UZZ152" s="717"/>
      <c r="VAA152" s="717"/>
      <c r="VAB152" s="717"/>
      <c r="VAC152" s="717"/>
      <c r="VAD152" s="717"/>
      <c r="VAE152" s="717"/>
      <c r="VAF152" s="717"/>
      <c r="VAG152" s="717"/>
      <c r="VAH152" s="717"/>
      <c r="VAI152" s="717"/>
      <c r="VAJ152" s="717"/>
      <c r="VAK152" s="717"/>
      <c r="VAL152" s="717"/>
      <c r="VAM152" s="717"/>
      <c r="VAN152" s="717"/>
      <c r="VAO152" s="717"/>
      <c r="VAP152" s="717"/>
      <c r="VAQ152" s="717"/>
      <c r="VAR152" s="717"/>
      <c r="VAS152" s="717"/>
      <c r="VAT152" s="717"/>
      <c r="VAU152" s="717"/>
      <c r="VAV152" s="717"/>
      <c r="VAW152" s="717"/>
      <c r="VAX152" s="717"/>
      <c r="VAY152" s="717"/>
      <c r="VAZ152" s="717"/>
      <c r="VBA152" s="717"/>
      <c r="VBB152" s="717"/>
      <c r="VBC152" s="717"/>
      <c r="VBD152" s="717"/>
      <c r="VBE152" s="717"/>
      <c r="VBF152" s="717"/>
      <c r="VBG152" s="717"/>
      <c r="VBH152" s="717"/>
      <c r="VBI152" s="717"/>
      <c r="VBJ152" s="717"/>
      <c r="VBK152" s="717"/>
      <c r="VBL152" s="717"/>
      <c r="VBM152" s="717"/>
      <c r="VBN152" s="717"/>
      <c r="VBO152" s="717"/>
      <c r="VBP152" s="717"/>
      <c r="VBQ152" s="717"/>
      <c r="VBR152" s="717"/>
      <c r="VBS152" s="717"/>
      <c r="VBT152" s="717"/>
      <c r="VBU152" s="717"/>
      <c r="VBV152" s="717"/>
      <c r="VBW152" s="717"/>
      <c r="VBX152" s="717"/>
      <c r="VBY152" s="717"/>
      <c r="VBZ152" s="717"/>
      <c r="VCA152" s="717"/>
      <c r="VCB152" s="717"/>
      <c r="VCC152" s="717"/>
      <c r="VCD152" s="717"/>
      <c r="VCE152" s="717"/>
      <c r="VCF152" s="717"/>
      <c r="VCG152" s="717"/>
      <c r="VCH152" s="717"/>
      <c r="VCI152" s="717"/>
      <c r="VCJ152" s="717"/>
      <c r="VCK152" s="717"/>
      <c r="VCL152" s="717"/>
      <c r="VCM152" s="717"/>
      <c r="VCN152" s="717"/>
      <c r="VCO152" s="717"/>
      <c r="VCP152" s="717"/>
      <c r="VCQ152" s="717"/>
      <c r="VCR152" s="717"/>
      <c r="VCS152" s="717"/>
      <c r="VCT152" s="717"/>
      <c r="VCU152" s="717"/>
      <c r="VCV152" s="717"/>
      <c r="VCW152" s="717"/>
      <c r="VCX152" s="717"/>
      <c r="VCY152" s="717"/>
      <c r="VCZ152" s="717"/>
      <c r="VDA152" s="717"/>
      <c r="VDB152" s="717"/>
      <c r="VDC152" s="717"/>
      <c r="VDD152" s="717"/>
      <c r="VDE152" s="717"/>
      <c r="VDF152" s="717"/>
      <c r="VDG152" s="717"/>
      <c r="VDH152" s="717"/>
      <c r="VDI152" s="717"/>
      <c r="VDJ152" s="717"/>
      <c r="VDK152" s="717"/>
      <c r="VDL152" s="717"/>
      <c r="VDM152" s="717"/>
      <c r="VDN152" s="717"/>
      <c r="VDO152" s="717"/>
      <c r="VDP152" s="717"/>
      <c r="VDQ152" s="717"/>
      <c r="VDR152" s="717"/>
      <c r="VDS152" s="717"/>
      <c r="VDT152" s="717"/>
      <c r="VDU152" s="717"/>
      <c r="VDV152" s="717"/>
      <c r="VDW152" s="717"/>
      <c r="VDX152" s="717"/>
      <c r="VDY152" s="717"/>
      <c r="VDZ152" s="717"/>
      <c r="VEA152" s="717"/>
      <c r="VEB152" s="717"/>
      <c r="VEC152" s="717"/>
      <c r="VED152" s="717"/>
      <c r="VEE152" s="717"/>
      <c r="VEF152" s="717"/>
      <c r="VEG152" s="717"/>
      <c r="VEH152" s="717"/>
      <c r="VEI152" s="717"/>
      <c r="VEJ152" s="717"/>
      <c r="VEK152" s="717"/>
      <c r="VEL152" s="717"/>
      <c r="VEM152" s="717"/>
      <c r="VEN152" s="717"/>
      <c r="VEO152" s="717"/>
      <c r="VEP152" s="717"/>
      <c r="VEQ152" s="717"/>
      <c r="VER152" s="717"/>
      <c r="VES152" s="717"/>
      <c r="VET152" s="717"/>
      <c r="VEU152" s="717"/>
      <c r="VEV152" s="717"/>
      <c r="VEW152" s="717"/>
      <c r="VEX152" s="717"/>
      <c r="VEY152" s="717"/>
      <c r="VEZ152" s="717"/>
      <c r="VFA152" s="717"/>
      <c r="VFB152" s="717"/>
      <c r="VFC152" s="717"/>
      <c r="VFD152" s="717"/>
      <c r="VFE152" s="717"/>
      <c r="VFF152" s="717"/>
      <c r="VFG152" s="717"/>
      <c r="VFH152" s="717"/>
      <c r="VFI152" s="717"/>
      <c r="VFJ152" s="717"/>
      <c r="VFK152" s="717"/>
      <c r="VFL152" s="717"/>
      <c r="VFM152" s="717"/>
      <c r="VFN152" s="717"/>
      <c r="VFO152" s="717"/>
      <c r="VFP152" s="717"/>
      <c r="VFQ152" s="717"/>
      <c r="VFR152" s="717"/>
      <c r="VFS152" s="717"/>
      <c r="VFT152" s="717"/>
      <c r="VFU152" s="717"/>
      <c r="VFV152" s="717"/>
      <c r="VFW152" s="717"/>
      <c r="VFX152" s="717"/>
      <c r="VFY152" s="717"/>
      <c r="VFZ152" s="717"/>
      <c r="VGA152" s="717"/>
      <c r="VGB152" s="717"/>
      <c r="VGC152" s="717"/>
      <c r="VGD152" s="717"/>
      <c r="VGE152" s="717"/>
      <c r="VGF152" s="717"/>
      <c r="VGG152" s="717"/>
      <c r="VGH152" s="717"/>
      <c r="VGI152" s="717"/>
      <c r="VGJ152" s="717"/>
      <c r="VGK152" s="717"/>
      <c r="VGL152" s="717"/>
      <c r="VGM152" s="717"/>
      <c r="VGN152" s="717"/>
      <c r="VGO152" s="717"/>
      <c r="VGP152" s="717"/>
      <c r="VGQ152" s="717"/>
      <c r="VGR152" s="717"/>
      <c r="VGS152" s="717"/>
      <c r="VGT152" s="717"/>
      <c r="VGU152" s="717"/>
      <c r="VGV152" s="717"/>
      <c r="VGW152" s="717"/>
      <c r="VGX152" s="717"/>
      <c r="VGY152" s="717"/>
      <c r="VGZ152" s="717"/>
      <c r="VHA152" s="717"/>
      <c r="VHB152" s="717"/>
      <c r="VHC152" s="717"/>
      <c r="VHD152" s="717"/>
      <c r="VHE152" s="717"/>
      <c r="VHF152" s="717"/>
      <c r="VHG152" s="717"/>
      <c r="VHH152" s="717"/>
      <c r="VHI152" s="717"/>
      <c r="VHJ152" s="717"/>
      <c r="VHK152" s="717"/>
      <c r="VHL152" s="717"/>
      <c r="VHM152" s="717"/>
      <c r="VHN152" s="717"/>
      <c r="VHO152" s="717"/>
      <c r="VHP152" s="717"/>
      <c r="VHQ152" s="717"/>
      <c r="VHR152" s="717"/>
      <c r="VHS152" s="717"/>
      <c r="VHT152" s="717"/>
      <c r="VHU152" s="717"/>
      <c r="VHV152" s="717"/>
      <c r="VHW152" s="717"/>
      <c r="VHX152" s="717"/>
      <c r="VHY152" s="717"/>
      <c r="VHZ152" s="717"/>
      <c r="VIA152" s="717"/>
      <c r="VIB152" s="717"/>
      <c r="VIC152" s="717"/>
      <c r="VID152" s="717"/>
      <c r="VIE152" s="717"/>
      <c r="VIF152" s="717"/>
      <c r="VIG152" s="717"/>
      <c r="VIH152" s="717"/>
      <c r="VII152" s="717"/>
      <c r="VIJ152" s="717"/>
      <c r="VIK152" s="717"/>
      <c r="VIL152" s="717"/>
      <c r="VIM152" s="717"/>
      <c r="VIN152" s="717"/>
      <c r="VIO152" s="717"/>
      <c r="VIP152" s="717"/>
      <c r="VIQ152" s="717"/>
      <c r="VIR152" s="717"/>
      <c r="VIS152" s="717"/>
      <c r="VIT152" s="717"/>
      <c r="VIU152" s="717"/>
      <c r="VIV152" s="717"/>
      <c r="VIW152" s="717"/>
      <c r="VIX152" s="717"/>
      <c r="VIY152" s="717"/>
      <c r="VIZ152" s="717"/>
      <c r="VJA152" s="717"/>
      <c r="VJB152" s="717"/>
      <c r="VJC152" s="717"/>
      <c r="VJD152" s="717"/>
      <c r="VJE152" s="717"/>
      <c r="VJF152" s="717"/>
      <c r="VJG152" s="717"/>
      <c r="VJH152" s="717"/>
      <c r="VJI152" s="717"/>
      <c r="VJJ152" s="717"/>
      <c r="VJK152" s="717"/>
      <c r="VJL152" s="717"/>
      <c r="VJM152" s="717"/>
      <c r="VJN152" s="717"/>
      <c r="VJO152" s="717"/>
      <c r="VJP152" s="717"/>
      <c r="VJQ152" s="717"/>
      <c r="VJR152" s="717"/>
      <c r="VJS152" s="717"/>
      <c r="VJT152" s="717"/>
      <c r="VJU152" s="717"/>
      <c r="VJV152" s="717"/>
      <c r="VJW152" s="717"/>
      <c r="VJX152" s="717"/>
      <c r="VJY152" s="717"/>
      <c r="VJZ152" s="717"/>
      <c r="VKA152" s="717"/>
      <c r="VKB152" s="717"/>
      <c r="VKC152" s="717"/>
      <c r="VKD152" s="717"/>
      <c r="VKE152" s="717"/>
      <c r="VKF152" s="717"/>
      <c r="VKG152" s="717"/>
      <c r="VKH152" s="717"/>
      <c r="VKI152" s="717"/>
      <c r="VKJ152" s="717"/>
      <c r="VKK152" s="717"/>
      <c r="VKL152" s="717"/>
      <c r="VKM152" s="717"/>
      <c r="VKN152" s="717"/>
      <c r="VKO152" s="717"/>
      <c r="VKP152" s="717"/>
      <c r="VKQ152" s="717"/>
      <c r="VKR152" s="717"/>
      <c r="VKS152" s="717"/>
      <c r="VKT152" s="717"/>
      <c r="VKU152" s="717"/>
      <c r="VKV152" s="717"/>
      <c r="VKW152" s="717"/>
      <c r="VKX152" s="717"/>
      <c r="VKY152" s="717"/>
      <c r="VKZ152" s="717"/>
      <c r="VLA152" s="717"/>
      <c r="VLB152" s="717"/>
      <c r="VLC152" s="717"/>
      <c r="VLD152" s="717"/>
      <c r="VLE152" s="717"/>
      <c r="VLF152" s="717"/>
      <c r="VLG152" s="717"/>
      <c r="VLH152" s="717"/>
      <c r="VLI152" s="717"/>
      <c r="VLJ152" s="717"/>
      <c r="VLK152" s="717"/>
      <c r="VLL152" s="717"/>
      <c r="VLM152" s="717"/>
      <c r="VLN152" s="717"/>
      <c r="VLO152" s="717"/>
      <c r="VLP152" s="717"/>
      <c r="VLQ152" s="717"/>
      <c r="VLR152" s="717"/>
      <c r="VLS152" s="717"/>
      <c r="VLT152" s="717"/>
      <c r="VLU152" s="717"/>
      <c r="VLV152" s="717"/>
      <c r="VLW152" s="717"/>
      <c r="VLX152" s="717"/>
      <c r="VLY152" s="717"/>
      <c r="VLZ152" s="717"/>
      <c r="VMA152" s="717"/>
      <c r="VMB152" s="717"/>
      <c r="VMC152" s="717"/>
      <c r="VMD152" s="717"/>
      <c r="VME152" s="717"/>
      <c r="VMF152" s="717"/>
      <c r="VMG152" s="717"/>
      <c r="VMH152" s="717"/>
      <c r="VMI152" s="717"/>
      <c r="VMJ152" s="717"/>
      <c r="VMK152" s="717"/>
      <c r="VML152" s="717"/>
      <c r="VMM152" s="717"/>
      <c r="VMN152" s="717"/>
      <c r="VMO152" s="717"/>
      <c r="VMP152" s="717"/>
      <c r="VMQ152" s="717"/>
      <c r="VMR152" s="717"/>
      <c r="VMS152" s="717"/>
      <c r="VMT152" s="717"/>
      <c r="VMU152" s="717"/>
      <c r="VMV152" s="717"/>
      <c r="VMW152" s="717"/>
      <c r="VMX152" s="717"/>
      <c r="VMY152" s="717"/>
      <c r="VMZ152" s="717"/>
      <c r="VNA152" s="717"/>
      <c r="VNB152" s="717"/>
      <c r="VNC152" s="717"/>
      <c r="VND152" s="717"/>
      <c r="VNE152" s="717"/>
      <c r="VNF152" s="717"/>
      <c r="VNG152" s="717"/>
      <c r="VNH152" s="717"/>
      <c r="VNI152" s="717"/>
      <c r="VNJ152" s="717"/>
      <c r="VNK152" s="717"/>
      <c r="VNL152" s="717"/>
      <c r="VNM152" s="717"/>
      <c r="VNN152" s="717"/>
      <c r="VNO152" s="717"/>
      <c r="VNP152" s="717"/>
      <c r="VNQ152" s="717"/>
      <c r="VNR152" s="717"/>
      <c r="VNS152" s="717"/>
      <c r="VNT152" s="717"/>
      <c r="VNU152" s="717"/>
      <c r="VNV152" s="717"/>
      <c r="VNW152" s="717"/>
      <c r="VNX152" s="717"/>
      <c r="VNY152" s="717"/>
      <c r="VNZ152" s="717"/>
      <c r="VOA152" s="717"/>
      <c r="VOB152" s="717"/>
      <c r="VOC152" s="717"/>
      <c r="VOD152" s="717"/>
      <c r="VOE152" s="717"/>
      <c r="VOF152" s="717"/>
      <c r="VOG152" s="717"/>
      <c r="VOH152" s="717"/>
      <c r="VOI152" s="717"/>
      <c r="VOJ152" s="717"/>
      <c r="VOK152" s="717"/>
      <c r="VOL152" s="717"/>
      <c r="VOM152" s="717"/>
      <c r="VON152" s="717"/>
      <c r="VOO152" s="717"/>
      <c r="VOP152" s="717"/>
      <c r="VOQ152" s="717"/>
      <c r="VOR152" s="717"/>
      <c r="VOS152" s="717"/>
      <c r="VOT152" s="717"/>
      <c r="VOU152" s="717"/>
      <c r="VOV152" s="717"/>
      <c r="VOW152" s="717"/>
      <c r="VOX152" s="717"/>
      <c r="VOY152" s="717"/>
      <c r="VOZ152" s="717"/>
      <c r="VPA152" s="717"/>
      <c r="VPB152" s="717"/>
      <c r="VPC152" s="717"/>
      <c r="VPD152" s="717"/>
      <c r="VPE152" s="717"/>
      <c r="VPF152" s="717"/>
      <c r="VPG152" s="717"/>
      <c r="VPH152" s="717"/>
      <c r="VPI152" s="717"/>
      <c r="VPJ152" s="717"/>
      <c r="VPK152" s="717"/>
      <c r="VPL152" s="717"/>
      <c r="VPM152" s="717"/>
      <c r="VPN152" s="717"/>
      <c r="VPO152" s="717"/>
      <c r="VPP152" s="717"/>
      <c r="VPQ152" s="717"/>
      <c r="VPR152" s="717"/>
      <c r="VPS152" s="717"/>
      <c r="VPT152" s="717"/>
      <c r="VPU152" s="717"/>
      <c r="VPV152" s="717"/>
      <c r="VPW152" s="717"/>
      <c r="VPX152" s="717"/>
      <c r="VPY152" s="717"/>
      <c r="VPZ152" s="717"/>
      <c r="VQA152" s="717"/>
      <c r="VQB152" s="717"/>
      <c r="VQC152" s="717"/>
      <c r="VQD152" s="717"/>
      <c r="VQE152" s="717"/>
      <c r="VQF152" s="717"/>
      <c r="VQG152" s="717"/>
      <c r="VQH152" s="717"/>
      <c r="VQI152" s="717"/>
      <c r="VQJ152" s="717"/>
      <c r="VQK152" s="717"/>
      <c r="VQL152" s="717"/>
      <c r="VQM152" s="717"/>
      <c r="VQN152" s="717"/>
      <c r="VQO152" s="717"/>
      <c r="VQP152" s="717"/>
      <c r="VQQ152" s="717"/>
      <c r="VQR152" s="717"/>
      <c r="VQS152" s="717"/>
      <c r="VQT152" s="717"/>
      <c r="VQU152" s="717"/>
      <c r="VQV152" s="717"/>
      <c r="VQW152" s="717"/>
      <c r="VQX152" s="717"/>
      <c r="VQY152" s="717"/>
      <c r="VQZ152" s="717"/>
      <c r="VRA152" s="717"/>
      <c r="VRB152" s="717"/>
      <c r="VRC152" s="717"/>
      <c r="VRD152" s="717"/>
      <c r="VRE152" s="717"/>
      <c r="VRF152" s="717"/>
      <c r="VRG152" s="717"/>
      <c r="VRH152" s="717"/>
      <c r="VRI152" s="717"/>
      <c r="VRJ152" s="717"/>
      <c r="VRK152" s="717"/>
      <c r="VRL152" s="717"/>
      <c r="VRM152" s="717"/>
      <c r="VRN152" s="717"/>
      <c r="VRO152" s="717"/>
      <c r="VRP152" s="717"/>
      <c r="VRQ152" s="717"/>
      <c r="VRR152" s="717"/>
      <c r="VRS152" s="717"/>
      <c r="VRT152" s="717"/>
      <c r="VRU152" s="717"/>
      <c r="VRV152" s="717"/>
      <c r="VRW152" s="717"/>
      <c r="VRX152" s="717"/>
      <c r="VRY152" s="717"/>
      <c r="VRZ152" s="717"/>
      <c r="VSA152" s="717"/>
      <c r="VSB152" s="717"/>
      <c r="VSC152" s="717"/>
      <c r="VSD152" s="717"/>
      <c r="VSE152" s="717"/>
      <c r="VSF152" s="717"/>
      <c r="VSG152" s="717"/>
      <c r="VSH152" s="717"/>
      <c r="VSI152" s="717"/>
      <c r="VSJ152" s="717"/>
      <c r="VSK152" s="717"/>
      <c r="VSL152" s="717"/>
      <c r="VSM152" s="717"/>
      <c r="VSN152" s="717"/>
      <c r="VSO152" s="717"/>
      <c r="VSP152" s="717"/>
      <c r="VSQ152" s="717"/>
      <c r="VSR152" s="717"/>
      <c r="VSS152" s="717"/>
      <c r="VST152" s="717"/>
      <c r="VSU152" s="717"/>
      <c r="VSV152" s="717"/>
      <c r="VSW152" s="717"/>
      <c r="VSX152" s="717"/>
      <c r="VSY152" s="717"/>
      <c r="VSZ152" s="717"/>
      <c r="VTA152" s="717"/>
      <c r="VTB152" s="717"/>
      <c r="VTC152" s="717"/>
      <c r="VTD152" s="717"/>
      <c r="VTE152" s="717"/>
      <c r="VTF152" s="717"/>
      <c r="VTG152" s="717"/>
      <c r="VTH152" s="717"/>
      <c r="VTI152" s="717"/>
      <c r="VTJ152" s="717"/>
      <c r="VTK152" s="717"/>
      <c r="VTL152" s="717"/>
      <c r="VTM152" s="717"/>
      <c r="VTN152" s="717"/>
      <c r="VTO152" s="717"/>
      <c r="VTP152" s="717"/>
      <c r="VTQ152" s="717"/>
      <c r="VTR152" s="717"/>
      <c r="VTS152" s="717"/>
      <c r="VTT152" s="717"/>
      <c r="VTU152" s="717"/>
      <c r="VTV152" s="717"/>
      <c r="VTW152" s="717"/>
      <c r="VTX152" s="717"/>
      <c r="VTY152" s="717"/>
      <c r="VTZ152" s="717"/>
      <c r="VUA152" s="717"/>
      <c r="VUB152" s="717"/>
      <c r="VUC152" s="717"/>
      <c r="VUD152" s="717"/>
      <c r="VUE152" s="717"/>
      <c r="VUF152" s="717"/>
      <c r="VUG152" s="717"/>
      <c r="VUH152" s="717"/>
      <c r="VUI152" s="717"/>
      <c r="VUJ152" s="717"/>
      <c r="VUK152" s="717"/>
      <c r="VUL152" s="717"/>
      <c r="VUM152" s="717"/>
      <c r="VUN152" s="717"/>
      <c r="VUO152" s="717"/>
      <c r="VUP152" s="717"/>
      <c r="VUQ152" s="717"/>
      <c r="VUR152" s="717"/>
      <c r="VUS152" s="717"/>
      <c r="VUT152" s="717"/>
      <c r="VUU152" s="717"/>
      <c r="VUV152" s="717"/>
      <c r="VUW152" s="717"/>
      <c r="VUX152" s="717"/>
      <c r="VUY152" s="717"/>
      <c r="VUZ152" s="717"/>
      <c r="VVA152" s="717"/>
      <c r="VVB152" s="717"/>
      <c r="VVC152" s="717"/>
      <c r="VVD152" s="717"/>
      <c r="VVE152" s="717"/>
      <c r="VVF152" s="717"/>
      <c r="VVG152" s="717"/>
      <c r="VVH152" s="717"/>
      <c r="VVI152" s="717"/>
      <c r="VVJ152" s="717"/>
      <c r="VVK152" s="717"/>
      <c r="VVL152" s="717"/>
      <c r="VVM152" s="717"/>
      <c r="VVN152" s="717"/>
      <c r="VVO152" s="717"/>
      <c r="VVP152" s="717"/>
      <c r="VVQ152" s="717"/>
      <c r="VVR152" s="717"/>
      <c r="VVS152" s="717"/>
      <c r="VVT152" s="717"/>
      <c r="VVU152" s="717"/>
      <c r="VVV152" s="717"/>
      <c r="VVW152" s="717"/>
      <c r="VVX152" s="717"/>
      <c r="VVY152" s="717"/>
      <c r="VVZ152" s="717"/>
      <c r="VWA152" s="717"/>
      <c r="VWB152" s="717"/>
      <c r="VWC152" s="717"/>
      <c r="VWD152" s="717"/>
      <c r="VWE152" s="717"/>
      <c r="VWF152" s="717"/>
      <c r="VWG152" s="717"/>
      <c r="VWH152" s="717"/>
      <c r="VWI152" s="717"/>
      <c r="VWJ152" s="717"/>
      <c r="VWK152" s="717"/>
      <c r="VWL152" s="717"/>
      <c r="VWM152" s="717"/>
      <c r="VWN152" s="717"/>
      <c r="VWO152" s="717"/>
      <c r="VWP152" s="717"/>
      <c r="VWQ152" s="717"/>
      <c r="VWR152" s="717"/>
      <c r="VWS152" s="717"/>
      <c r="VWT152" s="717"/>
      <c r="VWU152" s="717"/>
      <c r="VWV152" s="717"/>
      <c r="VWW152" s="717"/>
      <c r="VWX152" s="717"/>
      <c r="VWY152" s="717"/>
      <c r="VWZ152" s="717"/>
      <c r="VXA152" s="717"/>
      <c r="VXB152" s="717"/>
      <c r="VXC152" s="717"/>
      <c r="VXD152" s="717"/>
      <c r="VXE152" s="717"/>
      <c r="VXF152" s="717"/>
      <c r="VXG152" s="717"/>
      <c r="VXH152" s="717"/>
      <c r="VXI152" s="717"/>
      <c r="VXJ152" s="717"/>
      <c r="VXK152" s="717"/>
      <c r="VXL152" s="717"/>
      <c r="VXM152" s="717"/>
      <c r="VXN152" s="717"/>
      <c r="VXO152" s="717"/>
      <c r="VXP152" s="717"/>
      <c r="VXQ152" s="717"/>
      <c r="VXR152" s="717"/>
      <c r="VXS152" s="717"/>
      <c r="VXT152" s="717"/>
      <c r="VXU152" s="717"/>
      <c r="VXV152" s="717"/>
      <c r="VXW152" s="717"/>
      <c r="VXX152" s="717"/>
      <c r="VXY152" s="717"/>
      <c r="VXZ152" s="717"/>
      <c r="VYA152" s="717"/>
      <c r="VYB152" s="717"/>
      <c r="VYC152" s="717"/>
      <c r="VYD152" s="717"/>
      <c r="VYE152" s="717"/>
      <c r="VYF152" s="717"/>
      <c r="VYG152" s="717"/>
      <c r="VYH152" s="717"/>
      <c r="VYI152" s="717"/>
      <c r="VYJ152" s="717"/>
      <c r="VYK152" s="717"/>
      <c r="VYL152" s="717"/>
      <c r="VYM152" s="717"/>
      <c r="VYN152" s="717"/>
      <c r="VYO152" s="717"/>
      <c r="VYP152" s="717"/>
      <c r="VYQ152" s="717"/>
      <c r="VYR152" s="717"/>
      <c r="VYS152" s="717"/>
      <c r="VYT152" s="717"/>
      <c r="VYU152" s="717"/>
      <c r="VYV152" s="717"/>
      <c r="VYW152" s="717"/>
      <c r="VYX152" s="717"/>
      <c r="VYY152" s="717"/>
      <c r="VYZ152" s="717"/>
      <c r="VZA152" s="717"/>
      <c r="VZB152" s="717"/>
      <c r="VZC152" s="717"/>
      <c r="VZD152" s="717"/>
      <c r="VZE152" s="717"/>
      <c r="VZF152" s="717"/>
      <c r="VZG152" s="717"/>
      <c r="VZH152" s="717"/>
      <c r="VZI152" s="717"/>
      <c r="VZJ152" s="717"/>
      <c r="VZK152" s="717"/>
      <c r="VZL152" s="717"/>
      <c r="VZM152" s="717"/>
      <c r="VZN152" s="717"/>
      <c r="VZO152" s="717"/>
      <c r="VZP152" s="717"/>
      <c r="VZQ152" s="717"/>
      <c r="VZR152" s="717"/>
      <c r="VZS152" s="717"/>
      <c r="VZT152" s="717"/>
      <c r="VZU152" s="717"/>
      <c r="VZV152" s="717"/>
      <c r="VZW152" s="717"/>
      <c r="VZX152" s="717"/>
      <c r="VZY152" s="717"/>
      <c r="VZZ152" s="717"/>
      <c r="WAA152" s="717"/>
      <c r="WAB152" s="717"/>
      <c r="WAC152" s="717"/>
      <c r="WAD152" s="717"/>
      <c r="WAE152" s="717"/>
      <c r="WAF152" s="717"/>
      <c r="WAG152" s="717"/>
      <c r="WAH152" s="717"/>
      <c r="WAI152" s="717"/>
      <c r="WAJ152" s="717"/>
      <c r="WAK152" s="717"/>
      <c r="WAL152" s="717"/>
      <c r="WAM152" s="717"/>
      <c r="WAN152" s="717"/>
      <c r="WAO152" s="717"/>
      <c r="WAP152" s="717"/>
      <c r="WAQ152" s="717"/>
      <c r="WAR152" s="717"/>
      <c r="WAS152" s="717"/>
      <c r="WAT152" s="717"/>
      <c r="WAU152" s="717"/>
      <c r="WAV152" s="717"/>
      <c r="WAW152" s="717"/>
      <c r="WAX152" s="717"/>
      <c r="WAY152" s="717"/>
      <c r="WAZ152" s="717"/>
      <c r="WBA152" s="717"/>
      <c r="WBB152" s="717"/>
      <c r="WBC152" s="717"/>
      <c r="WBD152" s="717"/>
      <c r="WBE152" s="717"/>
      <c r="WBF152" s="717"/>
      <c r="WBG152" s="717"/>
      <c r="WBH152" s="717"/>
      <c r="WBI152" s="717"/>
      <c r="WBJ152" s="717"/>
      <c r="WBK152" s="717"/>
      <c r="WBL152" s="717"/>
      <c r="WBM152" s="717"/>
      <c r="WBN152" s="717"/>
      <c r="WBO152" s="717"/>
      <c r="WBP152" s="717"/>
      <c r="WBQ152" s="717"/>
      <c r="WBR152" s="717"/>
      <c r="WBS152" s="717"/>
      <c r="WBT152" s="717"/>
      <c r="WBU152" s="717"/>
      <c r="WBV152" s="717"/>
      <c r="WBW152" s="717"/>
      <c r="WBX152" s="717"/>
      <c r="WBY152" s="717"/>
      <c r="WBZ152" s="717"/>
      <c r="WCA152" s="717"/>
      <c r="WCB152" s="717"/>
      <c r="WCC152" s="717"/>
      <c r="WCD152" s="717"/>
      <c r="WCE152" s="717"/>
      <c r="WCF152" s="717"/>
      <c r="WCG152" s="717"/>
      <c r="WCH152" s="717"/>
      <c r="WCI152" s="717"/>
      <c r="WCJ152" s="717"/>
      <c r="WCK152" s="717"/>
      <c r="WCL152" s="717"/>
      <c r="WCM152" s="717"/>
      <c r="WCN152" s="717"/>
      <c r="WCO152" s="717"/>
      <c r="WCP152" s="717"/>
      <c r="WCQ152" s="717"/>
      <c r="WCR152" s="717"/>
      <c r="WCS152" s="717"/>
      <c r="WCT152" s="717"/>
      <c r="WCU152" s="717"/>
      <c r="WCV152" s="717"/>
      <c r="WCW152" s="717"/>
      <c r="WCX152" s="717"/>
      <c r="WCY152" s="717"/>
      <c r="WCZ152" s="717"/>
      <c r="WDA152" s="717"/>
      <c r="WDB152" s="717"/>
      <c r="WDC152" s="717"/>
      <c r="WDD152" s="717"/>
      <c r="WDE152" s="717"/>
      <c r="WDF152" s="717"/>
      <c r="WDG152" s="717"/>
      <c r="WDH152" s="717"/>
      <c r="WDI152" s="717"/>
      <c r="WDJ152" s="717"/>
      <c r="WDK152" s="717"/>
      <c r="WDL152" s="717"/>
      <c r="WDM152" s="717"/>
      <c r="WDN152" s="717"/>
      <c r="WDO152" s="717"/>
      <c r="WDP152" s="717"/>
      <c r="WDQ152" s="717"/>
      <c r="WDR152" s="717"/>
      <c r="WDS152" s="717"/>
      <c r="WDT152" s="717"/>
      <c r="WDU152" s="717"/>
      <c r="WDV152" s="717"/>
      <c r="WDW152" s="717"/>
      <c r="WDX152" s="717"/>
      <c r="WDY152" s="717"/>
      <c r="WDZ152" s="717"/>
      <c r="WEA152" s="717"/>
      <c r="WEB152" s="717"/>
      <c r="WEC152" s="717"/>
      <c r="WED152" s="717"/>
      <c r="WEE152" s="717"/>
      <c r="WEF152" s="717"/>
      <c r="WEG152" s="717"/>
      <c r="WEH152" s="717"/>
      <c r="WEI152" s="717"/>
      <c r="WEJ152" s="717"/>
      <c r="WEK152" s="717"/>
      <c r="WEL152" s="717"/>
      <c r="WEM152" s="717"/>
      <c r="WEN152" s="717"/>
      <c r="WEO152" s="717"/>
      <c r="WEP152" s="717"/>
      <c r="WEQ152" s="717"/>
      <c r="WER152" s="717"/>
      <c r="WES152" s="717"/>
      <c r="WET152" s="717"/>
      <c r="WEU152" s="717"/>
      <c r="WEV152" s="717"/>
      <c r="WEW152" s="717"/>
      <c r="WEX152" s="717"/>
      <c r="WEY152" s="717"/>
      <c r="WEZ152" s="717"/>
      <c r="WFA152" s="717"/>
      <c r="WFB152" s="717"/>
      <c r="WFC152" s="717"/>
      <c r="WFD152" s="717"/>
      <c r="WFE152" s="717"/>
      <c r="WFF152" s="717"/>
      <c r="WFG152" s="717"/>
      <c r="WFH152" s="717"/>
      <c r="WFI152" s="717"/>
      <c r="WFJ152" s="717"/>
      <c r="WFK152" s="717"/>
      <c r="WFL152" s="717"/>
      <c r="WFM152" s="717"/>
      <c r="WFN152" s="717"/>
      <c r="WFO152" s="717"/>
      <c r="WFP152" s="717"/>
      <c r="WFQ152" s="717"/>
      <c r="WFR152" s="717"/>
      <c r="WFS152" s="717"/>
      <c r="WFT152" s="717"/>
      <c r="WFU152" s="717"/>
      <c r="WFV152" s="717"/>
      <c r="WFW152" s="717"/>
      <c r="WFX152" s="717"/>
      <c r="WFY152" s="717"/>
      <c r="WFZ152" s="717"/>
      <c r="WGA152" s="717"/>
      <c r="WGB152" s="717"/>
      <c r="WGC152" s="717"/>
      <c r="WGD152" s="717"/>
      <c r="WGE152" s="717"/>
      <c r="WGF152" s="717"/>
      <c r="WGG152" s="717"/>
      <c r="WGH152" s="717"/>
      <c r="WGI152" s="717"/>
      <c r="WGJ152" s="717"/>
      <c r="WGK152" s="717"/>
      <c r="WGL152" s="717"/>
      <c r="WGM152" s="717"/>
      <c r="WGN152" s="717"/>
      <c r="WGO152" s="717"/>
      <c r="WGP152" s="717"/>
      <c r="WGQ152" s="717"/>
      <c r="WGR152" s="717"/>
      <c r="WGS152" s="717"/>
      <c r="WGT152" s="717"/>
      <c r="WGU152" s="717"/>
      <c r="WGV152" s="717"/>
      <c r="WGW152" s="717"/>
      <c r="WGX152" s="717"/>
      <c r="WGY152" s="717"/>
      <c r="WGZ152" s="717"/>
      <c r="WHA152" s="717"/>
      <c r="WHB152" s="717"/>
      <c r="WHC152" s="717"/>
      <c r="WHD152" s="717"/>
      <c r="WHE152" s="717"/>
      <c r="WHF152" s="717"/>
      <c r="WHG152" s="717"/>
      <c r="WHH152" s="717"/>
      <c r="WHI152" s="717"/>
      <c r="WHJ152" s="717"/>
      <c r="WHK152" s="717"/>
      <c r="WHL152" s="717"/>
      <c r="WHM152" s="717"/>
      <c r="WHN152" s="717"/>
      <c r="WHO152" s="717"/>
      <c r="WHP152" s="717"/>
      <c r="WHQ152" s="717"/>
      <c r="WHR152" s="717"/>
      <c r="WHS152" s="717"/>
      <c r="WHT152" s="717"/>
      <c r="WHU152" s="717"/>
      <c r="WHV152" s="717"/>
      <c r="WHW152" s="717"/>
      <c r="WHX152" s="717"/>
      <c r="WHY152" s="717"/>
      <c r="WHZ152" s="717"/>
      <c r="WIA152" s="717"/>
      <c r="WIB152" s="717"/>
      <c r="WIC152" s="717"/>
      <c r="WID152" s="717"/>
      <c r="WIE152" s="717"/>
      <c r="WIF152" s="717"/>
      <c r="WIG152" s="717"/>
      <c r="WIH152" s="717"/>
      <c r="WII152" s="717"/>
      <c r="WIJ152" s="717"/>
      <c r="WIK152" s="717"/>
      <c r="WIL152" s="717"/>
      <c r="WIM152" s="717"/>
      <c r="WIN152" s="717"/>
      <c r="WIO152" s="717"/>
      <c r="WIP152" s="717"/>
      <c r="WIQ152" s="717"/>
      <c r="WIR152" s="717"/>
      <c r="WIS152" s="717"/>
      <c r="WIT152" s="717"/>
      <c r="WIU152" s="717"/>
      <c r="WIV152" s="717"/>
      <c r="WIW152" s="717"/>
      <c r="WIX152" s="717"/>
      <c r="WIY152" s="717"/>
      <c r="WIZ152" s="717"/>
      <c r="WJA152" s="717"/>
      <c r="WJB152" s="717"/>
      <c r="WJC152" s="717"/>
      <c r="WJD152" s="717"/>
      <c r="WJE152" s="717"/>
      <c r="WJF152" s="717"/>
      <c r="WJG152" s="717"/>
      <c r="WJH152" s="717"/>
      <c r="WJI152" s="717"/>
      <c r="WJJ152" s="717"/>
      <c r="WJK152" s="717"/>
      <c r="WJL152" s="717"/>
      <c r="WJM152" s="717"/>
      <c r="WJN152" s="717"/>
      <c r="WJO152" s="717"/>
      <c r="WJP152" s="717"/>
      <c r="WJQ152" s="717"/>
      <c r="WJR152" s="717"/>
      <c r="WJS152" s="717"/>
      <c r="WJT152" s="717"/>
      <c r="WJU152" s="717"/>
      <c r="WJV152" s="717"/>
      <c r="WJW152" s="717"/>
      <c r="WJX152" s="717"/>
      <c r="WJY152" s="717"/>
      <c r="WJZ152" s="717"/>
      <c r="WKA152" s="717"/>
      <c r="WKB152" s="717"/>
      <c r="WKC152" s="717"/>
      <c r="WKD152" s="717"/>
      <c r="WKE152" s="717"/>
      <c r="WKF152" s="717"/>
      <c r="WKG152" s="717"/>
      <c r="WKH152" s="717"/>
      <c r="WKI152" s="717"/>
      <c r="WKJ152" s="717"/>
      <c r="WKK152" s="717"/>
      <c r="WKL152" s="717"/>
      <c r="WKM152" s="717"/>
      <c r="WKN152" s="717"/>
      <c r="WKO152" s="717"/>
      <c r="WKP152" s="717"/>
      <c r="WKQ152" s="717"/>
      <c r="WKR152" s="717"/>
      <c r="WKS152" s="717"/>
      <c r="WKT152" s="717"/>
      <c r="WKU152" s="717"/>
      <c r="WKV152" s="717"/>
      <c r="WKW152" s="717"/>
      <c r="WKX152" s="717"/>
      <c r="WKY152" s="717"/>
      <c r="WKZ152" s="717"/>
      <c r="WLA152" s="717"/>
      <c r="WLB152" s="717"/>
      <c r="WLC152" s="717"/>
      <c r="WLD152" s="717"/>
      <c r="WLE152" s="717"/>
      <c r="WLF152" s="717"/>
      <c r="WLG152" s="717"/>
      <c r="WLH152" s="717"/>
      <c r="WLI152" s="717"/>
      <c r="WLJ152" s="717"/>
      <c r="WLK152" s="717"/>
      <c r="WLL152" s="717"/>
      <c r="WLM152" s="717"/>
      <c r="WLN152" s="717"/>
      <c r="WLO152" s="717"/>
      <c r="WLP152" s="717"/>
      <c r="WLQ152" s="717"/>
      <c r="WLR152" s="717"/>
      <c r="WLS152" s="717"/>
      <c r="WLT152" s="717"/>
      <c r="WLU152" s="717"/>
      <c r="WLV152" s="717"/>
      <c r="WLW152" s="717"/>
      <c r="WLX152" s="717"/>
      <c r="WLY152" s="717"/>
      <c r="WLZ152" s="717"/>
      <c r="WMA152" s="717"/>
      <c r="WMB152" s="717"/>
      <c r="WMC152" s="717"/>
      <c r="WMD152" s="717"/>
      <c r="WME152" s="717"/>
      <c r="WMF152" s="717"/>
      <c r="WMG152" s="717"/>
      <c r="WMH152" s="717"/>
      <c r="WMI152" s="717"/>
      <c r="WMJ152" s="717"/>
      <c r="WMK152" s="717"/>
      <c r="WML152" s="717"/>
      <c r="WMM152" s="717"/>
      <c r="WMN152" s="717"/>
      <c r="WMO152" s="717"/>
      <c r="WMP152" s="717"/>
      <c r="WMQ152" s="717"/>
      <c r="WMR152" s="717"/>
      <c r="WMS152" s="717"/>
      <c r="WMT152" s="717"/>
      <c r="WMU152" s="717"/>
      <c r="WMV152" s="717"/>
      <c r="WMW152" s="717"/>
      <c r="WMX152" s="717"/>
      <c r="WMY152" s="717"/>
      <c r="WMZ152" s="717"/>
      <c r="WNA152" s="717"/>
      <c r="WNB152" s="717"/>
      <c r="WNC152" s="717"/>
      <c r="WND152" s="717"/>
      <c r="WNE152" s="717"/>
      <c r="WNF152" s="717"/>
      <c r="WNG152" s="717"/>
      <c r="WNH152" s="717"/>
      <c r="WNI152" s="717"/>
      <c r="WNJ152" s="717"/>
      <c r="WNK152" s="717"/>
      <c r="WNL152" s="717"/>
      <c r="WNM152" s="717"/>
      <c r="WNN152" s="717"/>
      <c r="WNO152" s="717"/>
      <c r="WNP152" s="717"/>
      <c r="WNQ152" s="717"/>
      <c r="WNR152" s="717"/>
      <c r="WNS152" s="717"/>
      <c r="WNT152" s="717"/>
      <c r="WNU152" s="717"/>
      <c r="WNV152" s="717"/>
      <c r="WNW152" s="717"/>
      <c r="WNX152" s="717"/>
      <c r="WNY152" s="717"/>
      <c r="WNZ152" s="717"/>
      <c r="WOA152" s="717"/>
      <c r="WOB152" s="717"/>
      <c r="WOC152" s="717"/>
      <c r="WOD152" s="717"/>
      <c r="WOE152" s="717"/>
      <c r="WOF152" s="717"/>
      <c r="WOG152" s="717"/>
      <c r="WOH152" s="717"/>
      <c r="WOI152" s="717"/>
      <c r="WOJ152" s="717"/>
      <c r="WOK152" s="717"/>
      <c r="WOL152" s="717"/>
      <c r="WOM152" s="717"/>
      <c r="WON152" s="717"/>
      <c r="WOO152" s="717"/>
      <c r="WOP152" s="717"/>
      <c r="WOQ152" s="717"/>
      <c r="WOR152" s="717"/>
      <c r="WOS152" s="717"/>
      <c r="WOT152" s="717"/>
      <c r="WOU152" s="717"/>
      <c r="WOV152" s="717"/>
      <c r="WOW152" s="717"/>
      <c r="WOX152" s="717"/>
      <c r="WOY152" s="717"/>
      <c r="WOZ152" s="717"/>
      <c r="WPA152" s="717"/>
      <c r="WPB152" s="717"/>
      <c r="WPC152" s="717"/>
      <c r="WPD152" s="717"/>
      <c r="WPE152" s="717"/>
      <c r="WPF152" s="717"/>
      <c r="WPG152" s="717"/>
      <c r="WPH152" s="717"/>
      <c r="WPI152" s="717"/>
      <c r="WPJ152" s="717"/>
      <c r="WPK152" s="717"/>
      <c r="WPL152" s="717"/>
      <c r="WPM152" s="717"/>
      <c r="WPN152" s="717"/>
      <c r="WPO152" s="717"/>
      <c r="WPP152" s="717"/>
      <c r="WPQ152" s="717"/>
      <c r="WPR152" s="717"/>
      <c r="WPS152" s="717"/>
      <c r="WPT152" s="717"/>
      <c r="WPU152" s="717"/>
      <c r="WPV152" s="717"/>
      <c r="WPW152" s="717"/>
      <c r="WPX152" s="717"/>
      <c r="WPY152" s="717"/>
      <c r="WPZ152" s="717"/>
      <c r="WQA152" s="717"/>
      <c r="WQB152" s="717"/>
      <c r="WQC152" s="717"/>
      <c r="WQD152" s="717"/>
      <c r="WQE152" s="717"/>
      <c r="WQF152" s="717"/>
      <c r="WQG152" s="717"/>
      <c r="WQH152" s="717"/>
      <c r="WQI152" s="717"/>
      <c r="WQJ152" s="717"/>
      <c r="WQK152" s="717"/>
      <c r="WQL152" s="717"/>
      <c r="WQM152" s="717"/>
      <c r="WQN152" s="717"/>
      <c r="WQO152" s="717"/>
      <c r="WQP152" s="717"/>
      <c r="WQQ152" s="717"/>
      <c r="WQR152" s="717"/>
      <c r="WQS152" s="717"/>
      <c r="WQT152" s="717"/>
      <c r="WQU152" s="717"/>
      <c r="WQV152" s="717"/>
      <c r="WQW152" s="717"/>
      <c r="WQX152" s="717"/>
      <c r="WQY152" s="717"/>
      <c r="WQZ152" s="717"/>
      <c r="WRA152" s="717"/>
      <c r="WRB152" s="717"/>
      <c r="WRC152" s="717"/>
      <c r="WRD152" s="717"/>
      <c r="WRE152" s="717"/>
      <c r="WRF152" s="717"/>
      <c r="WRG152" s="717"/>
      <c r="WRH152" s="717"/>
      <c r="WRI152" s="717"/>
      <c r="WRJ152" s="717"/>
      <c r="WRK152" s="717"/>
      <c r="WRL152" s="717"/>
      <c r="WRM152" s="717"/>
      <c r="WRN152" s="717"/>
      <c r="WRO152" s="717"/>
      <c r="WRP152" s="717"/>
      <c r="WRQ152" s="717"/>
      <c r="WRR152" s="717"/>
      <c r="WRS152" s="717"/>
      <c r="WRT152" s="717"/>
      <c r="WRU152" s="717"/>
      <c r="WRV152" s="717"/>
      <c r="WRW152" s="717"/>
      <c r="WRX152" s="717"/>
      <c r="WRY152" s="717"/>
      <c r="WRZ152" s="717"/>
      <c r="WSA152" s="717"/>
      <c r="WSB152" s="717"/>
      <c r="WSC152" s="717"/>
      <c r="WSD152" s="717"/>
      <c r="WSE152" s="717"/>
      <c r="WSF152" s="717"/>
      <c r="WSG152" s="717"/>
      <c r="WSH152" s="717"/>
      <c r="WSI152" s="717"/>
      <c r="WSJ152" s="717"/>
      <c r="WSK152" s="717"/>
      <c r="WSL152" s="717"/>
      <c r="WSM152" s="717"/>
      <c r="WSN152" s="717"/>
      <c r="WSO152" s="717"/>
      <c r="WSP152" s="717"/>
      <c r="WSQ152" s="717"/>
      <c r="WSR152" s="717"/>
      <c r="WSS152" s="717"/>
      <c r="WST152" s="717"/>
      <c r="WSU152" s="717"/>
      <c r="WSV152" s="717"/>
      <c r="WSW152" s="717"/>
      <c r="WSX152" s="717"/>
      <c r="WSY152" s="717"/>
      <c r="WSZ152" s="717"/>
      <c r="WTA152" s="717"/>
      <c r="WTB152" s="717"/>
      <c r="WTC152" s="717"/>
      <c r="WTD152" s="717"/>
      <c r="WTE152" s="717"/>
      <c r="WTF152" s="717"/>
      <c r="WTG152" s="717"/>
      <c r="WTH152" s="717"/>
      <c r="WTI152" s="717"/>
      <c r="WTJ152" s="717"/>
      <c r="WTK152" s="717"/>
      <c r="WTL152" s="717"/>
      <c r="WTM152" s="717"/>
      <c r="WTN152" s="717"/>
      <c r="WTO152" s="717"/>
      <c r="WTP152" s="717"/>
      <c r="WTQ152" s="717"/>
      <c r="WTR152" s="717"/>
      <c r="WTS152" s="717"/>
      <c r="WTT152" s="717"/>
      <c r="WTU152" s="717"/>
      <c r="WTV152" s="717"/>
      <c r="WTW152" s="717"/>
      <c r="WTX152" s="717"/>
      <c r="WTY152" s="717"/>
      <c r="WTZ152" s="717"/>
      <c r="WUA152" s="717"/>
      <c r="WUB152" s="717"/>
      <c r="WUC152" s="717"/>
      <c r="WUD152" s="717"/>
      <c r="WUE152" s="717"/>
      <c r="WUF152" s="717"/>
      <c r="WUG152" s="717"/>
      <c r="WUH152" s="717"/>
      <c r="WUI152" s="717"/>
      <c r="WUJ152" s="717"/>
      <c r="WUK152" s="717"/>
      <c r="WUL152" s="717"/>
      <c r="WUM152" s="717"/>
      <c r="WUN152" s="717"/>
      <c r="WUO152" s="717"/>
      <c r="WUP152" s="717"/>
      <c r="WUQ152" s="717"/>
      <c r="WUR152" s="717"/>
      <c r="WUS152" s="717"/>
      <c r="WUT152" s="717"/>
      <c r="WUU152" s="717"/>
      <c r="WUV152" s="717"/>
      <c r="WUW152" s="717"/>
      <c r="WUX152" s="717"/>
      <c r="WUY152" s="717"/>
      <c r="WUZ152" s="717"/>
      <c r="WVA152" s="717"/>
      <c r="WVB152" s="717"/>
      <c r="WVC152" s="717"/>
      <c r="WVD152" s="717"/>
      <c r="WVE152" s="717"/>
      <c r="WVF152" s="717"/>
      <c r="WVG152" s="717"/>
      <c r="WVH152" s="717"/>
      <c r="WVI152" s="717"/>
      <c r="WVJ152" s="717"/>
      <c r="WVK152" s="717"/>
      <c r="WVL152" s="717"/>
      <c r="WVM152" s="717"/>
      <c r="WVN152" s="717"/>
      <c r="WVO152" s="717"/>
      <c r="WVP152" s="717"/>
      <c r="WVQ152" s="717"/>
      <c r="WVR152" s="717"/>
      <c r="WVS152" s="717"/>
      <c r="WVT152" s="717"/>
      <c r="WVU152" s="717"/>
      <c r="WVV152" s="717"/>
      <c r="WVW152" s="717"/>
      <c r="WVX152" s="717"/>
      <c r="WVY152" s="717"/>
      <c r="WVZ152" s="717"/>
      <c r="WWA152" s="717"/>
      <c r="WWB152" s="717"/>
      <c r="WWC152" s="717"/>
      <c r="WWD152" s="717"/>
      <c r="WWE152" s="717"/>
      <c r="WWF152" s="717"/>
      <c r="WWG152" s="717"/>
      <c r="WWH152" s="717"/>
      <c r="WWI152" s="717"/>
      <c r="WWJ152" s="717"/>
      <c r="WWK152" s="717"/>
      <c r="WWL152" s="717"/>
      <c r="WWM152" s="717"/>
      <c r="WWN152" s="717"/>
      <c r="WWO152" s="717"/>
      <c r="WWP152" s="717"/>
      <c r="WWQ152" s="717"/>
      <c r="WWR152" s="717"/>
      <c r="WWS152" s="717"/>
      <c r="WWT152" s="717"/>
      <c r="WWU152" s="717"/>
      <c r="WWV152" s="717"/>
      <c r="WWW152" s="717"/>
      <c r="WWX152" s="717"/>
      <c r="WWY152" s="717"/>
      <c r="WWZ152" s="717"/>
      <c r="WXA152" s="717"/>
      <c r="WXB152" s="717"/>
      <c r="WXC152" s="717"/>
      <c r="WXD152" s="717"/>
      <c r="WXE152" s="717"/>
      <c r="WXF152" s="717"/>
      <c r="WXG152" s="717"/>
      <c r="WXH152" s="717"/>
      <c r="WXI152" s="717"/>
      <c r="WXJ152" s="717"/>
      <c r="WXK152" s="717"/>
      <c r="WXL152" s="717"/>
      <c r="WXM152" s="717"/>
      <c r="WXN152" s="717"/>
      <c r="WXO152" s="717"/>
      <c r="WXP152" s="717"/>
      <c r="WXQ152" s="717"/>
      <c r="WXR152" s="717"/>
      <c r="WXS152" s="717"/>
      <c r="WXT152" s="717"/>
      <c r="WXU152" s="717"/>
      <c r="WXV152" s="717"/>
      <c r="WXW152" s="717"/>
      <c r="WXX152" s="717"/>
      <c r="WXY152" s="717"/>
      <c r="WXZ152" s="717"/>
      <c r="WYA152" s="717"/>
      <c r="WYB152" s="717"/>
      <c r="WYC152" s="717"/>
      <c r="WYD152" s="717"/>
      <c r="WYE152" s="717"/>
      <c r="WYF152" s="717"/>
      <c r="WYG152" s="717"/>
      <c r="WYH152" s="717"/>
      <c r="WYI152" s="717"/>
      <c r="WYJ152" s="717"/>
      <c r="WYK152" s="717"/>
      <c r="WYL152" s="717"/>
      <c r="WYM152" s="717"/>
      <c r="WYN152" s="717"/>
      <c r="WYO152" s="717"/>
      <c r="WYP152" s="717"/>
      <c r="WYQ152" s="717"/>
      <c r="WYR152" s="717"/>
      <c r="WYS152" s="717"/>
      <c r="WYT152" s="717"/>
      <c r="WYU152" s="717"/>
      <c r="WYV152" s="717"/>
      <c r="WYW152" s="717"/>
      <c r="WYX152" s="717"/>
      <c r="WYY152" s="717"/>
      <c r="WYZ152" s="717"/>
      <c r="WZA152" s="717"/>
      <c r="WZB152" s="717"/>
      <c r="WZC152" s="717"/>
      <c r="WZD152" s="717"/>
      <c r="WZE152" s="717"/>
      <c r="WZF152" s="717"/>
      <c r="WZG152" s="717"/>
      <c r="WZH152" s="717"/>
      <c r="WZI152" s="717"/>
      <c r="WZJ152" s="717"/>
      <c r="WZK152" s="717"/>
      <c r="WZL152" s="717"/>
      <c r="WZM152" s="717"/>
      <c r="WZN152" s="717"/>
      <c r="WZO152" s="717"/>
      <c r="WZP152" s="717"/>
      <c r="WZQ152" s="717"/>
      <c r="WZR152" s="717"/>
      <c r="WZS152" s="717"/>
      <c r="WZT152" s="717"/>
      <c r="WZU152" s="717"/>
      <c r="WZV152" s="717"/>
      <c r="WZW152" s="717"/>
      <c r="WZX152" s="717"/>
      <c r="WZY152" s="717"/>
      <c r="WZZ152" s="717"/>
      <c r="XAA152" s="717"/>
      <c r="XAB152" s="717"/>
      <c r="XAC152" s="717"/>
      <c r="XAD152" s="717"/>
      <c r="XAE152" s="717"/>
      <c r="XAF152" s="717"/>
      <c r="XAG152" s="717"/>
      <c r="XAH152" s="717"/>
      <c r="XAI152" s="717"/>
      <c r="XAJ152" s="717"/>
      <c r="XAK152" s="717"/>
      <c r="XAL152" s="717"/>
      <c r="XAM152" s="717"/>
      <c r="XAN152" s="717"/>
      <c r="XAO152" s="717"/>
      <c r="XAP152" s="717"/>
      <c r="XAQ152" s="717"/>
      <c r="XAR152" s="717"/>
      <c r="XAS152" s="717"/>
      <c r="XAT152" s="717"/>
      <c r="XAU152" s="717"/>
      <c r="XAV152" s="717"/>
      <c r="XAW152" s="717"/>
      <c r="XAX152" s="717"/>
      <c r="XAY152" s="717"/>
      <c r="XAZ152" s="717"/>
      <c r="XBA152" s="717"/>
      <c r="XBB152" s="717"/>
      <c r="XBC152" s="717"/>
      <c r="XBD152" s="717"/>
      <c r="XBE152" s="717"/>
      <c r="XBF152" s="717"/>
      <c r="XBG152" s="717"/>
      <c r="XBH152" s="717"/>
      <c r="XBI152" s="717"/>
      <c r="XBJ152" s="717"/>
      <c r="XBK152" s="717"/>
      <c r="XBL152" s="717"/>
      <c r="XBM152" s="717"/>
      <c r="XBN152" s="717"/>
      <c r="XBO152" s="717"/>
      <c r="XBP152" s="717"/>
      <c r="XBQ152" s="717"/>
      <c r="XBR152" s="717"/>
      <c r="XBS152" s="717"/>
      <c r="XBT152" s="717"/>
      <c r="XBU152" s="717"/>
      <c r="XBV152" s="717"/>
      <c r="XBW152" s="717"/>
      <c r="XBX152" s="717"/>
      <c r="XBY152" s="717"/>
      <c r="XBZ152" s="717"/>
      <c r="XCA152" s="717"/>
      <c r="XCB152" s="717"/>
      <c r="XCC152" s="717"/>
      <c r="XCD152" s="717"/>
      <c r="XCE152" s="717"/>
      <c r="XCF152" s="717"/>
      <c r="XCG152" s="717"/>
      <c r="XCH152" s="717"/>
      <c r="XCI152" s="717"/>
      <c r="XCJ152" s="717"/>
      <c r="XCK152" s="717"/>
      <c r="XCL152" s="717"/>
      <c r="XCM152" s="717"/>
      <c r="XCN152" s="717"/>
      <c r="XCO152" s="717"/>
      <c r="XCP152" s="717"/>
      <c r="XCQ152" s="717"/>
      <c r="XCR152" s="717"/>
      <c r="XCS152" s="717"/>
      <c r="XCT152" s="717"/>
      <c r="XCU152" s="717"/>
      <c r="XCV152" s="717"/>
      <c r="XCW152" s="717"/>
      <c r="XCX152" s="717"/>
      <c r="XCY152" s="717"/>
      <c r="XCZ152" s="717"/>
      <c r="XDA152" s="717"/>
      <c r="XDB152" s="717"/>
      <c r="XDC152" s="717"/>
      <c r="XDD152" s="717"/>
      <c r="XDE152" s="717"/>
      <c r="XDF152" s="717"/>
      <c r="XDG152" s="717"/>
      <c r="XDH152" s="717"/>
      <c r="XDI152" s="717"/>
      <c r="XDJ152" s="717"/>
      <c r="XDK152" s="717"/>
      <c r="XDL152" s="717"/>
      <c r="XDM152" s="717"/>
      <c r="XDN152" s="717"/>
      <c r="XDO152" s="717"/>
      <c r="XDP152" s="717"/>
      <c r="XDQ152" s="717"/>
      <c r="XDR152" s="717"/>
      <c r="XDS152" s="717"/>
      <c r="XDT152" s="717"/>
      <c r="XDU152" s="717"/>
      <c r="XDV152" s="717"/>
      <c r="XDW152" s="717"/>
      <c r="XDX152" s="717"/>
      <c r="XDY152" s="717"/>
      <c r="XDZ152" s="717"/>
      <c r="XEA152" s="717"/>
      <c r="XEB152" s="717"/>
      <c r="XEC152" s="717"/>
      <c r="XED152" s="717"/>
      <c r="XEE152" s="717"/>
      <c r="XEF152" s="717"/>
      <c r="XEG152" s="717"/>
      <c r="XEH152" s="717"/>
      <c r="XEI152" s="717"/>
      <c r="XEJ152" s="717"/>
      <c r="XEK152" s="717"/>
      <c r="XEL152" s="717"/>
      <c r="XEM152" s="717"/>
      <c r="XEN152" s="717"/>
      <c r="XEO152" s="717"/>
      <c r="XEP152" s="717"/>
      <c r="XEQ152" s="717"/>
      <c r="XER152" s="717"/>
      <c r="XES152" s="717"/>
      <c r="XET152" s="717"/>
      <c r="XEU152" s="717"/>
      <c r="XEV152" s="717"/>
      <c r="XEW152" s="717"/>
      <c r="XEX152" s="717"/>
      <c r="XEY152" s="717"/>
      <c r="XEZ152" s="717"/>
    </row>
    <row r="153" spans="1:16380" s="518" customFormat="1">
      <c r="B153" s="519">
        <v>6</v>
      </c>
      <c r="C153" s="750"/>
      <c r="D153" s="745"/>
      <c r="E153" s="745"/>
      <c r="F153" s="746"/>
      <c r="G153" s="751"/>
      <c r="H153" s="751" t="s">
        <v>5</v>
      </c>
      <c r="I153" s="752">
        <f>SUM(I151:I152)</f>
        <v>308</v>
      </c>
      <c r="J153" s="531">
        <f t="shared" ref="J153:AG153" si="465">SUM(J151:J152)</f>
        <v>18337000.000000015</v>
      </c>
      <c r="K153" s="532">
        <f t="shared" si="465"/>
        <v>0</v>
      </c>
      <c r="L153" s="531">
        <f t="shared" si="465"/>
        <v>-20420599.999999985</v>
      </c>
      <c r="M153" s="531">
        <f t="shared" si="465"/>
        <v>38757600</v>
      </c>
      <c r="N153" s="532">
        <f t="shared" si="465"/>
        <v>35234182</v>
      </c>
      <c r="O153" s="532">
        <f t="shared" si="465"/>
        <v>3523418</v>
      </c>
      <c r="P153" s="532">
        <f t="shared" si="465"/>
        <v>0</v>
      </c>
      <c r="Q153" s="589">
        <f t="shared" si="465"/>
        <v>2282311.8400000129</v>
      </c>
      <c r="R153" s="790">
        <f t="shared" si="454"/>
        <v>0.12446484375852163</v>
      </c>
      <c r="S153" s="590">
        <f t="shared" si="465"/>
        <v>2282311.8400000129</v>
      </c>
      <c r="T153" s="710">
        <f t="shared" si="465"/>
        <v>0</v>
      </c>
      <c r="U153" s="711">
        <f t="shared" si="465"/>
        <v>0</v>
      </c>
      <c r="V153" s="531">
        <f t="shared" si="465"/>
        <v>0</v>
      </c>
      <c r="W153" s="710">
        <f t="shared" si="465"/>
        <v>0</v>
      </c>
      <c r="X153" s="711">
        <f t="shared" si="465"/>
        <v>3475.0407272727271</v>
      </c>
      <c r="Y153" s="711">
        <f t="shared" si="465"/>
        <v>104251.22181818183</v>
      </c>
      <c r="Z153" s="531">
        <f t="shared" si="465"/>
        <v>0</v>
      </c>
      <c r="AA153" s="711">
        <f t="shared" si="465"/>
        <v>15573600</v>
      </c>
      <c r="AB153" s="711">
        <f t="shared" si="465"/>
        <v>1557360</v>
      </c>
      <c r="AC153" s="711">
        <f t="shared" si="465"/>
        <v>840974.40000000014</v>
      </c>
      <c r="AD153" s="711">
        <f t="shared" si="465"/>
        <v>84097.440000000031</v>
      </c>
      <c r="AE153" s="711">
        <f t="shared" si="465"/>
        <v>151200</v>
      </c>
      <c r="AF153" s="712">
        <f t="shared" si="465"/>
        <v>30240</v>
      </c>
      <c r="AG153" s="711">
        <f t="shared" si="465"/>
        <v>16054688.16</v>
      </c>
      <c r="AH153" s="578"/>
      <c r="AI153" s="615"/>
    </row>
  </sheetData>
  <autoFilter ref="A3:XEZ137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G141:AG142"/>
    <mergeCell ref="L141:L142"/>
    <mergeCell ref="N141:O141"/>
    <mergeCell ref="Q141:S141"/>
    <mergeCell ref="T141:U141"/>
    <mergeCell ref="V141:V142"/>
    <mergeCell ref="W141:W142"/>
    <mergeCell ref="X141:Y141"/>
    <mergeCell ref="Z141:Z142"/>
    <mergeCell ref="AA141:AB141"/>
    <mergeCell ref="AC141:AD141"/>
    <mergeCell ref="AE141:AE142"/>
    <mergeCell ref="AE3:AE4"/>
    <mergeCell ref="AG3:AG4"/>
    <mergeCell ref="B141:B142"/>
    <mergeCell ref="C141:C142"/>
    <mergeCell ref="D141:D142"/>
    <mergeCell ref="E141:E142"/>
    <mergeCell ref="F141:F142"/>
    <mergeCell ref="G141:H141"/>
    <mergeCell ref="J141:J142"/>
    <mergeCell ref="K141:K142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35"/>
  <sheetViews>
    <sheetView zoomScale="85" zoomScaleNormal="85" workbookViewId="0">
      <pane xSplit="11" ySplit="5" topLeftCell="L6" activePane="bottomRight" state="frozen"/>
      <selection pane="topRight"/>
      <selection pane="bottomLeft"/>
      <selection pane="bottomRight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6.625" style="510" customWidth="1"/>
    <col min="5" max="5" width="4.375" style="507" customWidth="1"/>
    <col min="6" max="6" width="7.125" style="509" bestFit="1" customWidth="1"/>
    <col min="7" max="8" width="7.75" style="509" customWidth="1"/>
    <col min="9" max="9" width="8.625" style="62" customWidth="1"/>
    <col min="10" max="10" width="13.625" style="62" customWidth="1"/>
    <col min="11" max="11" width="4.5" style="509" customWidth="1"/>
    <col min="12" max="12" width="3.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10.87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8.5" style="62" customWidth="1"/>
    <col min="26" max="26" width="3.875" style="62" customWidth="1"/>
    <col min="27" max="27" width="11.25" style="62" customWidth="1"/>
    <col min="28" max="28" width="10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6" width="6.375" style="614" customWidth="1"/>
    <col min="37" max="37" width="6.625" style="686" customWidth="1"/>
    <col min="38" max="16384" width="8.75" style="62"/>
  </cols>
  <sheetData>
    <row r="1" spans="1:37" ht="2.4500000000000002" customHeight="1"/>
    <row r="2" spans="1:37" ht="26.25">
      <c r="B2" s="501" t="s">
        <v>100</v>
      </c>
      <c r="F2" s="513"/>
      <c r="G2" s="513"/>
      <c r="H2" s="513"/>
      <c r="I2" s="672"/>
      <c r="N2" s="514"/>
      <c r="P2" s="515"/>
      <c r="AF2" s="682">
        <f>AF18/I18</f>
        <v>109.09090909090908</v>
      </c>
      <c r="AH2" s="62"/>
      <c r="AI2" s="62"/>
      <c r="AJ2" s="62"/>
    </row>
    <row r="3" spans="1:37">
      <c r="A3" s="509"/>
      <c r="B3" s="509"/>
      <c r="D3" s="509"/>
      <c r="E3" s="509"/>
      <c r="N3" s="514"/>
      <c r="P3" s="515"/>
      <c r="T3" s="511"/>
      <c r="U3" s="511"/>
      <c r="AA3" s="559"/>
      <c r="AB3" s="559"/>
      <c r="AC3" s="559"/>
      <c r="AD3" s="634" t="s">
        <v>942</v>
      </c>
      <c r="AE3" s="559"/>
      <c r="AF3" s="559"/>
      <c r="AG3" s="559"/>
    </row>
    <row r="4" spans="1:37" s="507" customFormat="1">
      <c r="B4" s="968" t="s">
        <v>107</v>
      </c>
      <c r="C4" s="970" t="s">
        <v>815</v>
      </c>
      <c r="D4" s="972" t="s">
        <v>272</v>
      </c>
      <c r="E4" s="974" t="s">
        <v>22</v>
      </c>
      <c r="F4" s="968" t="s">
        <v>3</v>
      </c>
      <c r="G4" s="976" t="s">
        <v>843</v>
      </c>
      <c r="H4" s="976"/>
      <c r="I4" s="548" t="s">
        <v>817</v>
      </c>
      <c r="J4" s="977" t="s">
        <v>946</v>
      </c>
      <c r="K4" s="979" t="s">
        <v>939</v>
      </c>
      <c r="L4" s="1021" t="s">
        <v>853</v>
      </c>
      <c r="M4" s="675" t="s">
        <v>5</v>
      </c>
      <c r="N4" s="983" t="s">
        <v>819</v>
      </c>
      <c r="O4" s="983"/>
      <c r="P4" s="632" t="s">
        <v>941</v>
      </c>
      <c r="Q4" s="984" t="s">
        <v>842</v>
      </c>
      <c r="R4" s="984"/>
      <c r="S4" s="984"/>
      <c r="T4" s="967" t="s">
        <v>852</v>
      </c>
      <c r="U4" s="967"/>
      <c r="V4" s="987" t="s">
        <v>857</v>
      </c>
      <c r="W4" s="987" t="s">
        <v>858</v>
      </c>
      <c r="X4" s="989" t="s">
        <v>856</v>
      </c>
      <c r="Y4" s="989"/>
      <c r="Z4" s="1025" t="s">
        <v>853</v>
      </c>
      <c r="AA4" s="992" t="s">
        <v>819</v>
      </c>
      <c r="AB4" s="992"/>
      <c r="AC4" s="992" t="s">
        <v>849</v>
      </c>
      <c r="AD4" s="992"/>
      <c r="AE4" s="985" t="s">
        <v>820</v>
      </c>
      <c r="AF4" s="560" t="s">
        <v>851</v>
      </c>
      <c r="AG4" s="985" t="s">
        <v>32</v>
      </c>
      <c r="AH4" s="635" t="s">
        <v>943</v>
      </c>
      <c r="AI4" s="636" t="s">
        <v>915</v>
      </c>
      <c r="AJ4" s="636"/>
      <c r="AK4" s="687"/>
    </row>
    <row r="5" spans="1:37" s="508" customFormat="1">
      <c r="B5" s="1017"/>
      <c r="C5" s="1018"/>
      <c r="D5" s="1019"/>
      <c r="E5" s="1020"/>
      <c r="F5" s="1017"/>
      <c r="G5" s="549" t="s">
        <v>214</v>
      </c>
      <c r="H5" s="549" t="s">
        <v>213</v>
      </c>
      <c r="I5" s="549" t="s">
        <v>213</v>
      </c>
      <c r="J5" s="1028"/>
      <c r="K5" s="1023"/>
      <c r="L5" s="1022"/>
      <c r="M5" s="631" t="s">
        <v>940</v>
      </c>
      <c r="N5" s="580" t="s">
        <v>854</v>
      </c>
      <c r="O5" s="580" t="s">
        <v>855</v>
      </c>
      <c r="P5" s="633" t="s">
        <v>820</v>
      </c>
      <c r="Q5" s="551" t="s">
        <v>64</v>
      </c>
      <c r="R5" s="611" t="s">
        <v>892</v>
      </c>
      <c r="S5" s="551" t="s">
        <v>65</v>
      </c>
      <c r="T5" s="581" t="s">
        <v>825</v>
      </c>
      <c r="U5" s="581" t="s">
        <v>837</v>
      </c>
      <c r="V5" s="1027"/>
      <c r="W5" s="1027"/>
      <c r="X5" s="579" t="s">
        <v>214</v>
      </c>
      <c r="Y5" s="579" t="s">
        <v>213</v>
      </c>
      <c r="Z5" s="1026"/>
      <c r="AA5" s="550" t="s">
        <v>0</v>
      </c>
      <c r="AB5" s="550" t="s">
        <v>1</v>
      </c>
      <c r="AC5" s="550" t="s">
        <v>850</v>
      </c>
      <c r="AD5" s="550" t="s">
        <v>1</v>
      </c>
      <c r="AE5" s="1024"/>
      <c r="AF5" s="561">
        <v>0.2</v>
      </c>
      <c r="AG5" s="1024"/>
      <c r="AH5" s="613" t="s">
        <v>896</v>
      </c>
      <c r="AI5" s="636" t="s">
        <v>897</v>
      </c>
      <c r="AJ5" s="636"/>
      <c r="AK5" s="688"/>
    </row>
    <row r="6" spans="1:37" ht="16.149999999999999" customHeight="1">
      <c r="A6" s="194"/>
      <c r="B6" s="536" t="s">
        <v>1008</v>
      </c>
      <c r="C6" s="582">
        <v>11</v>
      </c>
      <c r="D6" s="538" t="s">
        <v>256</v>
      </c>
      <c r="E6" s="539">
        <v>24</v>
      </c>
      <c r="F6" s="585" t="s">
        <v>105</v>
      </c>
      <c r="G6" s="674">
        <v>650</v>
      </c>
      <c r="H6" s="576">
        <f>G6*E6</f>
        <v>15600</v>
      </c>
      <c r="I6" s="572">
        <v>638</v>
      </c>
      <c r="J6" s="591">
        <f>H6*I6</f>
        <v>9952800</v>
      </c>
      <c r="K6" s="564">
        <v>0</v>
      </c>
      <c r="L6" s="565">
        <f>J6-M6</f>
        <v>0</v>
      </c>
      <c r="M6" s="565">
        <f>N6+O6-P6</f>
        <v>9952800</v>
      </c>
      <c r="N6" s="566">
        <f>J6/1.1</f>
        <v>9048000</v>
      </c>
      <c r="O6" s="566">
        <f>N6*0.1</f>
        <v>904800</v>
      </c>
      <c r="P6" s="565">
        <v>0</v>
      </c>
      <c r="Q6" s="541">
        <f>J6-AG6</f>
        <v>983328.28799999878</v>
      </c>
      <c r="R6" s="612">
        <f t="shared" ref="R6:R16" si="0">Q6/J6</f>
        <v>9.879916083916071E-2</v>
      </c>
      <c r="S6" s="542">
        <f>Q6-U6</f>
        <v>863328.28799999878</v>
      </c>
      <c r="T6" s="524" t="s">
        <v>98</v>
      </c>
      <c r="U6" s="562">
        <v>120000</v>
      </c>
      <c r="V6" s="544" t="s">
        <v>90</v>
      </c>
      <c r="W6" s="540" t="s">
        <v>89</v>
      </c>
      <c r="X6" s="545">
        <f>Y6/E6</f>
        <v>585.78054545454552</v>
      </c>
      <c r="Y6" s="545">
        <f>(AA6+AB6-AC6-AD6-AE6)/I6</f>
        <v>14058.733090909092</v>
      </c>
      <c r="Z6" s="565">
        <f>AH6-Y6</f>
        <v>0</v>
      </c>
      <c r="AA6" s="546">
        <v>8783520</v>
      </c>
      <c r="AB6" s="546">
        <v>878352</v>
      </c>
      <c r="AC6" s="547">
        <v>474310.08000000007</v>
      </c>
      <c r="AD6" s="547">
        <v>47431.008000000009</v>
      </c>
      <c r="AE6" s="547">
        <v>170659.19999999998</v>
      </c>
      <c r="AF6" s="557">
        <f>AE6*$AF$5</f>
        <v>34131.839999999997</v>
      </c>
      <c r="AG6" s="546">
        <v>8969471.7120000012</v>
      </c>
      <c r="AH6" s="643">
        <f>AG6/I6</f>
        <v>14058.733090909092</v>
      </c>
      <c r="AI6" s="644" t="s">
        <v>1009</v>
      </c>
      <c r="AJ6" s="644"/>
    </row>
    <row r="7" spans="1:37" ht="16.149999999999999" customHeight="1">
      <c r="A7" s="194"/>
      <c r="B7" s="536" t="s">
        <v>1008</v>
      </c>
      <c r="C7" s="587">
        <v>11</v>
      </c>
      <c r="D7" s="538" t="s">
        <v>256</v>
      </c>
      <c r="E7" s="539">
        <v>24</v>
      </c>
      <c r="F7" s="585" t="s">
        <v>105</v>
      </c>
      <c r="G7" s="674">
        <v>650</v>
      </c>
      <c r="H7" s="576">
        <f t="shared" ref="H7:H16" si="1">G7*E7</f>
        <v>15600</v>
      </c>
      <c r="I7" s="572">
        <v>638</v>
      </c>
      <c r="J7" s="592">
        <f>H7*I7</f>
        <v>9952800</v>
      </c>
      <c r="K7" s="564">
        <v>0</v>
      </c>
      <c r="L7" s="568">
        <f>J7-M7</f>
        <v>0</v>
      </c>
      <c r="M7" s="568">
        <f>N7+O7-P7</f>
        <v>9952800</v>
      </c>
      <c r="N7" s="569">
        <f>J7/1.1</f>
        <v>9048000</v>
      </c>
      <c r="O7" s="569">
        <f t="shared" ref="O7:O16" si="2">N7*0.1</f>
        <v>904800</v>
      </c>
      <c r="P7" s="568">
        <v>0</v>
      </c>
      <c r="Q7" s="541">
        <f>J7-AG7</f>
        <v>983328.28799999878</v>
      </c>
      <c r="R7" s="612">
        <f t="shared" si="0"/>
        <v>9.879916083916071E-2</v>
      </c>
      <c r="S7" s="523">
        <f>Q7-U7</f>
        <v>863328.28799999878</v>
      </c>
      <c r="T7" s="524" t="s">
        <v>98</v>
      </c>
      <c r="U7" s="562">
        <v>120000</v>
      </c>
      <c r="V7" s="544" t="s">
        <v>90</v>
      </c>
      <c r="W7" s="540" t="s">
        <v>89</v>
      </c>
      <c r="X7" s="526">
        <f>Y7/E7</f>
        <v>585.78054545454552</v>
      </c>
      <c r="Y7" s="526">
        <f>(AA7+AB7-AC7-AD7-AE7)/I7</f>
        <v>14058.733090909092</v>
      </c>
      <c r="Z7" s="565">
        <f t="shared" ref="Z7:Z16" si="3">AH7-Y7</f>
        <v>0</v>
      </c>
      <c r="AA7" s="546">
        <v>8783520</v>
      </c>
      <c r="AB7" s="546">
        <v>878352</v>
      </c>
      <c r="AC7" s="547">
        <v>474310.08000000007</v>
      </c>
      <c r="AD7" s="547">
        <v>47431.008000000009</v>
      </c>
      <c r="AE7" s="547">
        <v>170659.19999999998</v>
      </c>
      <c r="AF7" s="557">
        <f t="shared" ref="AF7:AF16" si="4">AE7*$AF$5</f>
        <v>34131.839999999997</v>
      </c>
      <c r="AG7" s="546">
        <v>8969471.7120000012</v>
      </c>
      <c r="AH7" s="643">
        <f t="shared" ref="AH7:AH16" si="5">AG7/I7</f>
        <v>14058.733090909092</v>
      </c>
      <c r="AI7" s="644" t="s">
        <v>53</v>
      </c>
      <c r="AJ7" s="644"/>
    </row>
    <row r="8" spans="1:37" ht="16.149999999999999" customHeight="1">
      <c r="A8" s="194"/>
      <c r="B8" s="536" t="s">
        <v>1008</v>
      </c>
      <c r="C8" s="587">
        <v>21</v>
      </c>
      <c r="D8" s="538" t="s">
        <v>256</v>
      </c>
      <c r="E8" s="539">
        <v>24</v>
      </c>
      <c r="F8" s="585" t="s">
        <v>105</v>
      </c>
      <c r="G8" s="674">
        <v>650</v>
      </c>
      <c r="H8" s="576">
        <f t="shared" si="1"/>
        <v>15600</v>
      </c>
      <c r="I8" s="572">
        <v>1496.0000000000002</v>
      </c>
      <c r="J8" s="592">
        <f>H8*I8</f>
        <v>23337600.000000004</v>
      </c>
      <c r="K8" s="564">
        <v>0</v>
      </c>
      <c r="L8" s="568">
        <f>J8-M8</f>
        <v>0</v>
      </c>
      <c r="M8" s="568">
        <f>N8+O8-P8</f>
        <v>23337600</v>
      </c>
      <c r="N8" s="569">
        <f>J8/1.1</f>
        <v>21216000</v>
      </c>
      <c r="O8" s="569">
        <f t="shared" si="2"/>
        <v>2121600</v>
      </c>
      <c r="P8" s="568">
        <v>0</v>
      </c>
      <c r="Q8" s="541">
        <f>J8-AG8</f>
        <v>2305735.2960000001</v>
      </c>
      <c r="R8" s="612">
        <f t="shared" si="0"/>
        <v>9.8799160839160821E-2</v>
      </c>
      <c r="S8" s="523">
        <f>Q8-U8</f>
        <v>2185735.2960000001</v>
      </c>
      <c r="T8" s="524" t="s">
        <v>98</v>
      </c>
      <c r="U8" s="562">
        <v>120000</v>
      </c>
      <c r="V8" s="544" t="s">
        <v>90</v>
      </c>
      <c r="W8" s="540" t="s">
        <v>89</v>
      </c>
      <c r="X8" s="526">
        <f>Y8/E8</f>
        <v>585.7805454545454</v>
      </c>
      <c r="Y8" s="526">
        <f>(AA8+AB8-AC8-AD8-AE8)/I8</f>
        <v>14058.733090909091</v>
      </c>
      <c r="Z8" s="565">
        <f t="shared" si="3"/>
        <v>0</v>
      </c>
      <c r="AA8" s="546">
        <v>20595840</v>
      </c>
      <c r="AB8" s="546">
        <v>2059584</v>
      </c>
      <c r="AC8" s="547">
        <v>1112175.3600000001</v>
      </c>
      <c r="AD8" s="547">
        <v>111217.53600000002</v>
      </c>
      <c r="AE8" s="547">
        <v>400166.39999999997</v>
      </c>
      <c r="AF8" s="557">
        <f t="shared" si="4"/>
        <v>80033.279999999999</v>
      </c>
      <c r="AG8" s="546">
        <v>21031864.704000004</v>
      </c>
      <c r="AH8" s="643">
        <f t="shared" si="5"/>
        <v>14058.733090909091</v>
      </c>
      <c r="AI8" s="644" t="s">
        <v>1010</v>
      </c>
      <c r="AJ8" s="644"/>
    </row>
    <row r="9" spans="1:37" ht="16.149999999999999" customHeight="1">
      <c r="A9" s="194"/>
      <c r="B9" s="536" t="s">
        <v>1008</v>
      </c>
      <c r="C9" s="587">
        <v>21</v>
      </c>
      <c r="D9" s="538" t="s">
        <v>256</v>
      </c>
      <c r="E9" s="539">
        <v>24</v>
      </c>
      <c r="F9" s="585" t="s">
        <v>105</v>
      </c>
      <c r="G9" s="674">
        <v>650</v>
      </c>
      <c r="H9" s="576">
        <f t="shared" si="1"/>
        <v>15600</v>
      </c>
      <c r="I9" s="572">
        <v>847.00000000000011</v>
      </c>
      <c r="J9" s="592">
        <f>H9*I9</f>
        <v>13213200.000000002</v>
      </c>
      <c r="K9" s="564">
        <v>0</v>
      </c>
      <c r="L9" s="568">
        <f>J9-M9</f>
        <v>0</v>
      </c>
      <c r="M9" s="568">
        <f>N9+O9-P9</f>
        <v>13213200</v>
      </c>
      <c r="N9" s="569">
        <f>J9/1.1</f>
        <v>12012000</v>
      </c>
      <c r="O9" s="569">
        <f t="shared" si="2"/>
        <v>1201200</v>
      </c>
      <c r="P9" s="568">
        <v>0</v>
      </c>
      <c r="Q9" s="680">
        <f>J9-AG9</f>
        <v>1305453.0720000025</v>
      </c>
      <c r="R9" s="612">
        <f t="shared" si="0"/>
        <v>9.8799160839161015E-2</v>
      </c>
      <c r="S9" s="523">
        <f>Q9-U9</f>
        <v>1185453.0720000025</v>
      </c>
      <c r="T9" s="524" t="s">
        <v>98</v>
      </c>
      <c r="U9" s="562">
        <v>120000</v>
      </c>
      <c r="V9" s="544" t="s">
        <v>90</v>
      </c>
      <c r="W9" s="540" t="s">
        <v>89</v>
      </c>
      <c r="X9" s="526">
        <f>Y9/E9</f>
        <v>585.7805454545454</v>
      </c>
      <c r="Y9" s="526">
        <f>(AA9+AB9-AC9-AD9-AE9)/I9</f>
        <v>14058.733090909089</v>
      </c>
      <c r="Z9" s="565">
        <f t="shared" si="3"/>
        <v>0</v>
      </c>
      <c r="AA9" s="546">
        <v>11660880</v>
      </c>
      <c r="AB9" s="546">
        <v>1166088</v>
      </c>
      <c r="AC9" s="547">
        <v>629687.52000000014</v>
      </c>
      <c r="AD9" s="547">
        <v>62968.752000000015</v>
      </c>
      <c r="AE9" s="547">
        <v>226564.8</v>
      </c>
      <c r="AF9" s="557">
        <f t="shared" si="4"/>
        <v>45312.959999999999</v>
      </c>
      <c r="AG9" s="546">
        <v>11907746.927999999</v>
      </c>
      <c r="AH9" s="643">
        <f t="shared" si="5"/>
        <v>14058.733090909089</v>
      </c>
      <c r="AI9" s="644" t="s">
        <v>1011</v>
      </c>
      <c r="AJ9" s="644"/>
    </row>
    <row r="10" spans="1:37" ht="16.149999999999999" customHeight="1">
      <c r="A10" s="194"/>
      <c r="B10" s="536" t="s">
        <v>1008</v>
      </c>
      <c r="C10" s="587">
        <v>21</v>
      </c>
      <c r="D10" s="538" t="s">
        <v>256</v>
      </c>
      <c r="E10" s="539">
        <v>24</v>
      </c>
      <c r="F10" s="585" t="s">
        <v>105</v>
      </c>
      <c r="G10" s="674">
        <v>650</v>
      </c>
      <c r="H10" s="576">
        <f t="shared" si="1"/>
        <v>15600</v>
      </c>
      <c r="I10" s="572">
        <v>473.00000000000006</v>
      </c>
      <c r="J10" s="592">
        <f>H10*I10</f>
        <v>7378800.0000000009</v>
      </c>
      <c r="K10" s="564">
        <v>0</v>
      </c>
      <c r="L10" s="568">
        <f>J10-M10</f>
        <v>0</v>
      </c>
      <c r="M10" s="568">
        <f>N10+O10-P10</f>
        <v>7378800</v>
      </c>
      <c r="N10" s="569">
        <f>J10/1.1</f>
        <v>6708000</v>
      </c>
      <c r="O10" s="569">
        <f t="shared" ref="O10" si="6">N10*0.1</f>
        <v>670800</v>
      </c>
      <c r="P10" s="568">
        <v>0</v>
      </c>
      <c r="Q10" s="680">
        <f>J10-AG10</f>
        <v>729019.2480000006</v>
      </c>
      <c r="R10" s="612">
        <f t="shared" si="0"/>
        <v>9.8799160839160904E-2</v>
      </c>
      <c r="S10" s="523">
        <f>Q10-U10</f>
        <v>609019.2480000006</v>
      </c>
      <c r="T10" s="524" t="s">
        <v>98</v>
      </c>
      <c r="U10" s="562">
        <v>120000</v>
      </c>
      <c r="V10" s="544" t="s">
        <v>90</v>
      </c>
      <c r="W10" s="540" t="s">
        <v>89</v>
      </c>
      <c r="X10" s="526">
        <f>Y10/E10</f>
        <v>585.7805454545454</v>
      </c>
      <c r="Y10" s="526">
        <f>(AA10+AB10-AC10-AD10-AE10)/I10</f>
        <v>14058.733090909091</v>
      </c>
      <c r="Z10" s="565">
        <f t="shared" si="3"/>
        <v>0</v>
      </c>
      <c r="AA10" s="546">
        <v>6511920</v>
      </c>
      <c r="AB10" s="546">
        <v>651192</v>
      </c>
      <c r="AC10" s="547">
        <v>351643.68000000005</v>
      </c>
      <c r="AD10" s="547">
        <v>35164.368000000009</v>
      </c>
      <c r="AE10" s="547">
        <v>126523.2</v>
      </c>
      <c r="AF10" s="557">
        <f t="shared" si="4"/>
        <v>25304.639999999999</v>
      </c>
      <c r="AG10" s="546">
        <v>6649780.7520000003</v>
      </c>
      <c r="AH10" s="643">
        <f t="shared" si="5"/>
        <v>14058.733090909091</v>
      </c>
      <c r="AI10" s="644" t="s">
        <v>1012</v>
      </c>
      <c r="AJ10" s="644"/>
    </row>
    <row r="11" spans="1:37" ht="16.149999999999999" customHeight="1">
      <c r="A11" s="194"/>
      <c r="B11" s="536" t="s">
        <v>1008</v>
      </c>
      <c r="C11" s="587">
        <v>22</v>
      </c>
      <c r="D11" s="538" t="s">
        <v>256</v>
      </c>
      <c r="E11" s="539">
        <v>24</v>
      </c>
      <c r="F11" s="585" t="s">
        <v>105</v>
      </c>
      <c r="G11" s="674">
        <v>650</v>
      </c>
      <c r="H11" s="576">
        <f t="shared" si="1"/>
        <v>15600</v>
      </c>
      <c r="I11" s="572">
        <v>803.00000000000011</v>
      </c>
      <c r="J11" s="592">
        <f t="shared" ref="J11:J15" si="7">H11*I11</f>
        <v>12526800.000000002</v>
      </c>
      <c r="K11" s="564">
        <v>0</v>
      </c>
      <c r="L11" s="596">
        <f t="shared" ref="L11:L16" si="8">J11-M11</f>
        <v>0</v>
      </c>
      <c r="M11" s="568">
        <f t="shared" ref="M11:M16" si="9">N11+O11-P11</f>
        <v>12526800</v>
      </c>
      <c r="N11" s="569">
        <f t="shared" ref="N11:N16" si="10">J11/1.1</f>
        <v>11388000</v>
      </c>
      <c r="O11" s="569">
        <f t="shared" si="2"/>
        <v>1138800</v>
      </c>
      <c r="P11" s="568">
        <v>0</v>
      </c>
      <c r="Q11" s="680">
        <f t="shared" ref="Q11:Q16" si="11">J11-AG11</f>
        <v>1237637.3280000016</v>
      </c>
      <c r="R11" s="612">
        <f t="shared" si="0"/>
        <v>9.8799160839160946E-2</v>
      </c>
      <c r="S11" s="523">
        <f t="shared" ref="S11:S16" si="12">Q11-U11</f>
        <v>1117637.3280000016</v>
      </c>
      <c r="T11" s="524" t="s">
        <v>98</v>
      </c>
      <c r="U11" s="562">
        <v>120000</v>
      </c>
      <c r="V11" s="544" t="s">
        <v>90</v>
      </c>
      <c r="W11" s="540" t="s">
        <v>89</v>
      </c>
      <c r="X11" s="526">
        <f t="shared" ref="X11:X16" si="13">Y11/E11</f>
        <v>585.7805454545454</v>
      </c>
      <c r="Y11" s="526">
        <f t="shared" ref="Y11:Y16" si="14">(AA11+AB11-AC11-AD11-AE11)/I11</f>
        <v>14058.733090909089</v>
      </c>
      <c r="Z11" s="565">
        <f t="shared" si="3"/>
        <v>0</v>
      </c>
      <c r="AA11" s="546">
        <v>11055120</v>
      </c>
      <c r="AB11" s="546">
        <v>1105512</v>
      </c>
      <c r="AC11" s="547">
        <v>596976.4800000001</v>
      </c>
      <c r="AD11" s="547">
        <v>59697.648000000016</v>
      </c>
      <c r="AE11" s="547">
        <v>214795.19999999998</v>
      </c>
      <c r="AF11" s="557">
        <f t="shared" si="4"/>
        <v>42959.040000000001</v>
      </c>
      <c r="AG11" s="546">
        <v>11289162.672</v>
      </c>
      <c r="AH11" s="643">
        <f t="shared" si="5"/>
        <v>14058.733090909089</v>
      </c>
      <c r="AI11" s="644" t="s">
        <v>1006</v>
      </c>
      <c r="AJ11" s="644"/>
    </row>
    <row r="12" spans="1:37">
      <c r="A12" s="194"/>
      <c r="B12" s="536" t="s">
        <v>1008</v>
      </c>
      <c r="C12" s="587">
        <v>25</v>
      </c>
      <c r="D12" s="538" t="s">
        <v>256</v>
      </c>
      <c r="E12" s="539">
        <v>24</v>
      </c>
      <c r="F12" s="585" t="s">
        <v>105</v>
      </c>
      <c r="G12" s="674">
        <v>650</v>
      </c>
      <c r="H12" s="576">
        <f t="shared" si="1"/>
        <v>15600</v>
      </c>
      <c r="I12" s="572">
        <v>473.00000000000006</v>
      </c>
      <c r="J12" s="592">
        <f t="shared" si="7"/>
        <v>7378800.0000000009</v>
      </c>
      <c r="K12" s="564">
        <v>0</v>
      </c>
      <c r="L12" s="568">
        <f t="shared" si="8"/>
        <v>0</v>
      </c>
      <c r="M12" s="568">
        <f t="shared" si="9"/>
        <v>7378800</v>
      </c>
      <c r="N12" s="569">
        <f t="shared" si="10"/>
        <v>6708000</v>
      </c>
      <c r="O12" s="569">
        <f t="shared" si="2"/>
        <v>670800</v>
      </c>
      <c r="P12" s="568">
        <v>0</v>
      </c>
      <c r="Q12" s="680">
        <f t="shared" si="11"/>
        <v>729019.2480000006</v>
      </c>
      <c r="R12" s="612">
        <f t="shared" si="0"/>
        <v>9.8799160839160904E-2</v>
      </c>
      <c r="S12" s="523">
        <f t="shared" si="12"/>
        <v>609019.2480000006</v>
      </c>
      <c r="T12" s="524" t="s">
        <v>98</v>
      </c>
      <c r="U12" s="562">
        <v>120000</v>
      </c>
      <c r="V12" s="544" t="s">
        <v>90</v>
      </c>
      <c r="W12" s="600" t="s">
        <v>90</v>
      </c>
      <c r="X12" s="526">
        <f t="shared" si="13"/>
        <v>585.7805454545454</v>
      </c>
      <c r="Y12" s="526">
        <f t="shared" si="14"/>
        <v>14058.733090909091</v>
      </c>
      <c r="Z12" s="565">
        <f t="shared" si="3"/>
        <v>0</v>
      </c>
      <c r="AA12" s="546">
        <v>6511920</v>
      </c>
      <c r="AB12" s="546">
        <v>651192</v>
      </c>
      <c r="AC12" s="547">
        <v>351643.68000000005</v>
      </c>
      <c r="AD12" s="547">
        <v>35164.368000000009</v>
      </c>
      <c r="AE12" s="547">
        <v>126523.2</v>
      </c>
      <c r="AF12" s="557">
        <f t="shared" si="4"/>
        <v>25304.639999999999</v>
      </c>
      <c r="AG12" s="546">
        <v>6649780.7520000003</v>
      </c>
      <c r="AH12" s="643">
        <f t="shared" si="5"/>
        <v>14058.733090909091</v>
      </c>
      <c r="AI12" s="644" t="s">
        <v>1009</v>
      </c>
      <c r="AJ12" s="644"/>
    </row>
    <row r="13" spans="1:37">
      <c r="A13" s="194"/>
      <c r="B13" s="536" t="s">
        <v>1008</v>
      </c>
      <c r="C13" s="587">
        <v>25</v>
      </c>
      <c r="D13" s="538" t="s">
        <v>256</v>
      </c>
      <c r="E13" s="539">
        <v>24</v>
      </c>
      <c r="F13" s="585" t="s">
        <v>105</v>
      </c>
      <c r="G13" s="674">
        <v>650</v>
      </c>
      <c r="H13" s="576">
        <f t="shared" si="1"/>
        <v>15600</v>
      </c>
      <c r="I13" s="572">
        <v>473.00000000000006</v>
      </c>
      <c r="J13" s="592">
        <f t="shared" si="7"/>
        <v>7378800.0000000009</v>
      </c>
      <c r="K13" s="564">
        <v>0</v>
      </c>
      <c r="L13" s="568">
        <f t="shared" si="8"/>
        <v>0</v>
      </c>
      <c r="M13" s="568">
        <f t="shared" si="9"/>
        <v>7378800</v>
      </c>
      <c r="N13" s="569">
        <f t="shared" si="10"/>
        <v>6708000</v>
      </c>
      <c r="O13" s="569">
        <f t="shared" si="2"/>
        <v>670800</v>
      </c>
      <c r="P13" s="568">
        <v>0</v>
      </c>
      <c r="Q13" s="680">
        <f t="shared" si="11"/>
        <v>729019.2480000006</v>
      </c>
      <c r="R13" s="612">
        <f t="shared" si="0"/>
        <v>9.8799160839160904E-2</v>
      </c>
      <c r="S13" s="523">
        <f t="shared" si="12"/>
        <v>609019.2480000006</v>
      </c>
      <c r="T13" s="524" t="s">
        <v>98</v>
      </c>
      <c r="U13" s="562">
        <v>120000</v>
      </c>
      <c r="V13" s="544" t="s">
        <v>90</v>
      </c>
      <c r="W13" s="540" t="s">
        <v>89</v>
      </c>
      <c r="X13" s="526">
        <f t="shared" si="13"/>
        <v>585.7805454545454</v>
      </c>
      <c r="Y13" s="526">
        <f t="shared" si="14"/>
        <v>14058.733090909091</v>
      </c>
      <c r="Z13" s="565">
        <f t="shared" si="3"/>
        <v>0</v>
      </c>
      <c r="AA13" s="546">
        <v>6511920</v>
      </c>
      <c r="AB13" s="546">
        <v>651192</v>
      </c>
      <c r="AC13" s="547">
        <v>351643.68000000005</v>
      </c>
      <c r="AD13" s="547">
        <v>35164.368000000009</v>
      </c>
      <c r="AE13" s="547">
        <v>126523.2</v>
      </c>
      <c r="AF13" s="557">
        <f t="shared" si="4"/>
        <v>25304.639999999999</v>
      </c>
      <c r="AG13" s="546">
        <v>6649780.7520000003</v>
      </c>
      <c r="AH13" s="643">
        <f t="shared" si="5"/>
        <v>14058.733090909091</v>
      </c>
      <c r="AI13" s="644" t="s">
        <v>53</v>
      </c>
      <c r="AJ13" s="644"/>
    </row>
    <row r="14" spans="1:37">
      <c r="A14" s="194"/>
      <c r="B14" s="536" t="s">
        <v>1008</v>
      </c>
      <c r="C14" s="587">
        <v>26</v>
      </c>
      <c r="D14" s="538" t="s">
        <v>256</v>
      </c>
      <c r="E14" s="539">
        <v>24</v>
      </c>
      <c r="F14" s="585" t="s">
        <v>105</v>
      </c>
      <c r="G14" s="674">
        <v>650</v>
      </c>
      <c r="H14" s="576">
        <f t="shared" si="1"/>
        <v>15600</v>
      </c>
      <c r="I14" s="572">
        <v>473.00000000000006</v>
      </c>
      <c r="J14" s="592">
        <f t="shared" si="7"/>
        <v>7378800.0000000009</v>
      </c>
      <c r="K14" s="564">
        <v>0</v>
      </c>
      <c r="L14" s="568">
        <f t="shared" si="8"/>
        <v>0</v>
      </c>
      <c r="M14" s="568">
        <f t="shared" si="9"/>
        <v>7378800</v>
      </c>
      <c r="N14" s="569">
        <f t="shared" si="10"/>
        <v>6708000</v>
      </c>
      <c r="O14" s="569">
        <f t="shared" si="2"/>
        <v>670800</v>
      </c>
      <c r="P14" s="568">
        <v>0</v>
      </c>
      <c r="Q14" s="680">
        <f t="shared" si="11"/>
        <v>729019.2480000006</v>
      </c>
      <c r="R14" s="612">
        <f t="shared" si="0"/>
        <v>9.8799160839160904E-2</v>
      </c>
      <c r="S14" s="523">
        <f t="shared" si="12"/>
        <v>609019.2480000006</v>
      </c>
      <c r="T14" s="524" t="s">
        <v>98</v>
      </c>
      <c r="U14" s="562">
        <v>120000</v>
      </c>
      <c r="V14" s="544" t="s">
        <v>90</v>
      </c>
      <c r="W14" s="540" t="s">
        <v>89</v>
      </c>
      <c r="X14" s="526">
        <f t="shared" si="13"/>
        <v>585.7805454545454</v>
      </c>
      <c r="Y14" s="526">
        <f t="shared" si="14"/>
        <v>14058.733090909091</v>
      </c>
      <c r="Z14" s="565">
        <f t="shared" si="3"/>
        <v>0</v>
      </c>
      <c r="AA14" s="546">
        <v>6511920</v>
      </c>
      <c r="AB14" s="546">
        <v>651192</v>
      </c>
      <c r="AC14" s="547">
        <v>351643.68000000005</v>
      </c>
      <c r="AD14" s="547">
        <v>35164.368000000009</v>
      </c>
      <c r="AE14" s="547">
        <v>126523.2</v>
      </c>
      <c r="AF14" s="557">
        <f t="shared" si="4"/>
        <v>25304.639999999999</v>
      </c>
      <c r="AG14" s="546">
        <v>6649780.7520000003</v>
      </c>
      <c r="AH14" s="643">
        <f t="shared" si="5"/>
        <v>14058.733090909091</v>
      </c>
      <c r="AI14" s="644" t="s">
        <v>1012</v>
      </c>
      <c r="AJ14" s="644"/>
    </row>
    <row r="15" spans="1:37">
      <c r="A15" s="194"/>
      <c r="B15" s="536" t="s">
        <v>1008</v>
      </c>
      <c r="C15" s="587">
        <v>27</v>
      </c>
      <c r="D15" s="538" t="s">
        <v>256</v>
      </c>
      <c r="E15" s="539">
        <v>24</v>
      </c>
      <c r="F15" s="585" t="s">
        <v>105</v>
      </c>
      <c r="G15" s="674">
        <v>650</v>
      </c>
      <c r="H15" s="576">
        <f t="shared" si="1"/>
        <v>15600</v>
      </c>
      <c r="I15" s="572">
        <v>880.00000000000011</v>
      </c>
      <c r="J15" s="592">
        <f t="shared" si="7"/>
        <v>13728000.000000002</v>
      </c>
      <c r="K15" s="564">
        <v>0</v>
      </c>
      <c r="L15" s="568">
        <f t="shared" si="8"/>
        <v>0</v>
      </c>
      <c r="M15" s="568">
        <f t="shared" si="9"/>
        <v>13728000</v>
      </c>
      <c r="N15" s="569">
        <f t="shared" si="10"/>
        <v>12480000</v>
      </c>
      <c r="O15" s="569">
        <f t="shared" si="2"/>
        <v>1248000</v>
      </c>
      <c r="P15" s="568">
        <v>0</v>
      </c>
      <c r="Q15" s="680">
        <f t="shared" si="11"/>
        <v>1356314.8800000027</v>
      </c>
      <c r="R15" s="612">
        <f t="shared" si="0"/>
        <v>9.8799160839161015E-2</v>
      </c>
      <c r="S15" s="523">
        <f t="shared" si="12"/>
        <v>1236314.8800000027</v>
      </c>
      <c r="T15" s="524" t="s">
        <v>98</v>
      </c>
      <c r="U15" s="562">
        <v>120000</v>
      </c>
      <c r="V15" s="544" t="s">
        <v>90</v>
      </c>
      <c r="W15" s="540" t="s">
        <v>89</v>
      </c>
      <c r="X15" s="526">
        <f t="shared" si="13"/>
        <v>585.7805454545454</v>
      </c>
      <c r="Y15" s="526">
        <f t="shared" si="14"/>
        <v>14058.733090909089</v>
      </c>
      <c r="Z15" s="565">
        <f t="shared" si="3"/>
        <v>0</v>
      </c>
      <c r="AA15" s="546">
        <v>12115200</v>
      </c>
      <c r="AB15" s="546">
        <v>1211520</v>
      </c>
      <c r="AC15" s="547">
        <v>654220.80000000005</v>
      </c>
      <c r="AD15" s="547">
        <v>65422.080000000009</v>
      </c>
      <c r="AE15" s="547">
        <v>235392</v>
      </c>
      <c r="AF15" s="557">
        <f t="shared" si="4"/>
        <v>47078.400000000001</v>
      </c>
      <c r="AG15" s="546">
        <v>12371685.119999999</v>
      </c>
      <c r="AH15" s="643">
        <f t="shared" si="5"/>
        <v>14058.733090909089</v>
      </c>
      <c r="AI15" s="644" t="s">
        <v>1013</v>
      </c>
      <c r="AJ15" s="644"/>
    </row>
    <row r="16" spans="1:37">
      <c r="A16" s="194"/>
      <c r="B16" s="536" t="s">
        <v>1008</v>
      </c>
      <c r="C16" s="587">
        <v>28</v>
      </c>
      <c r="D16" s="538" t="s">
        <v>256</v>
      </c>
      <c r="E16" s="539">
        <v>24</v>
      </c>
      <c r="F16" s="585" t="s">
        <v>105</v>
      </c>
      <c r="G16" s="674">
        <v>650</v>
      </c>
      <c r="H16" s="576">
        <f t="shared" si="1"/>
        <v>15600</v>
      </c>
      <c r="I16" s="572">
        <v>561</v>
      </c>
      <c r="J16" s="592">
        <f>H16*I16</f>
        <v>8751600</v>
      </c>
      <c r="K16" s="564">
        <v>0</v>
      </c>
      <c r="L16" s="596">
        <f t="shared" si="8"/>
        <v>0</v>
      </c>
      <c r="M16" s="568">
        <f t="shared" si="9"/>
        <v>8751600</v>
      </c>
      <c r="N16" s="569">
        <f t="shared" si="10"/>
        <v>7955999.9999999991</v>
      </c>
      <c r="O16" s="569">
        <f t="shared" si="2"/>
        <v>795600</v>
      </c>
      <c r="P16" s="568">
        <v>0</v>
      </c>
      <c r="Q16" s="680">
        <f t="shared" si="11"/>
        <v>864650.7360000005</v>
      </c>
      <c r="R16" s="612">
        <f t="shared" si="0"/>
        <v>9.8799160839160891E-2</v>
      </c>
      <c r="S16" s="523">
        <f t="shared" si="12"/>
        <v>744650.7360000005</v>
      </c>
      <c r="T16" s="524" t="s">
        <v>98</v>
      </c>
      <c r="U16" s="562">
        <v>120000</v>
      </c>
      <c r="V16" s="544" t="s">
        <v>90</v>
      </c>
      <c r="W16" s="540" t="s">
        <v>89</v>
      </c>
      <c r="X16" s="526">
        <f t="shared" si="13"/>
        <v>585.7805454545454</v>
      </c>
      <c r="Y16" s="526">
        <f t="shared" si="14"/>
        <v>14058.733090909091</v>
      </c>
      <c r="Z16" s="565">
        <f t="shared" si="3"/>
        <v>0</v>
      </c>
      <c r="AA16" s="546">
        <v>7723440</v>
      </c>
      <c r="AB16" s="546">
        <v>772344</v>
      </c>
      <c r="AC16" s="547">
        <v>417065.76000000007</v>
      </c>
      <c r="AD16" s="547">
        <v>41706.576000000008</v>
      </c>
      <c r="AE16" s="547">
        <v>150062.39999999999</v>
      </c>
      <c r="AF16" s="557">
        <f t="shared" si="4"/>
        <v>30012.48</v>
      </c>
      <c r="AG16" s="546">
        <v>7886949.2639999995</v>
      </c>
      <c r="AH16" s="643">
        <f t="shared" si="5"/>
        <v>14058.733090909091</v>
      </c>
      <c r="AI16" s="644" t="s">
        <v>55</v>
      </c>
      <c r="AJ16" s="644"/>
    </row>
    <row r="17" spans="1:37" s="518" customFormat="1">
      <c r="B17" s="536" t="s">
        <v>1008</v>
      </c>
      <c r="C17" s="554"/>
      <c r="D17" s="555"/>
      <c r="E17" s="555"/>
      <c r="F17" s="586"/>
      <c r="G17" s="556"/>
      <c r="H17" s="556" t="s">
        <v>5</v>
      </c>
      <c r="I17" s="553">
        <f>SUM(I6:I16)</f>
        <v>7755</v>
      </c>
      <c r="J17" s="531">
        <f>SUM(J6:J16)</f>
        <v>120978000</v>
      </c>
      <c r="K17" s="532"/>
      <c r="L17" s="533"/>
      <c r="M17" s="531">
        <f>SUM(M6:M16)</f>
        <v>120978000</v>
      </c>
      <c r="N17" s="532">
        <f>SUM(N6:N16)</f>
        <v>109980000</v>
      </c>
      <c r="O17" s="532">
        <f>SUM(O6:O16)</f>
        <v>10998000</v>
      </c>
      <c r="P17" s="532">
        <f>SUM(P6:P16)</f>
        <v>0</v>
      </c>
      <c r="Q17" s="589">
        <f>SUM(Q6:Q16)</f>
        <v>11952524.880000006</v>
      </c>
      <c r="R17" s="589"/>
      <c r="S17" s="590">
        <f>SUM(S6:S16)</f>
        <v>10632524.880000006</v>
      </c>
      <c r="T17" s="530"/>
      <c r="U17" s="534">
        <f>SUM(U6:U16)</f>
        <v>1320000</v>
      </c>
      <c r="V17" s="531"/>
      <c r="W17" s="530"/>
      <c r="X17" s="535"/>
      <c r="Y17" s="535"/>
      <c r="Z17" s="533"/>
      <c r="AA17" s="534">
        <f t="shared" ref="AA17:AG17" si="15">SUM(AA6:AA16)</f>
        <v>106765200</v>
      </c>
      <c r="AB17" s="534">
        <f t="shared" si="15"/>
        <v>10676520</v>
      </c>
      <c r="AC17" s="534">
        <f t="shared" si="15"/>
        <v>5765320.7999999998</v>
      </c>
      <c r="AD17" s="534">
        <f t="shared" si="15"/>
        <v>576532.08000000007</v>
      </c>
      <c r="AE17" s="534">
        <f t="shared" si="15"/>
        <v>2074391.9999999995</v>
      </c>
      <c r="AF17" s="558">
        <f t="shared" si="15"/>
        <v>414878.4</v>
      </c>
      <c r="AG17" s="534">
        <f t="shared" si="15"/>
        <v>109025475.12000003</v>
      </c>
      <c r="AH17" s="578"/>
      <c r="AI17" s="615"/>
      <c r="AJ17" s="615"/>
      <c r="AK17" s="689"/>
    </row>
    <row r="18" spans="1:37" ht="16.149999999999999" customHeight="1">
      <c r="A18" s="194"/>
      <c r="B18" s="536" t="s">
        <v>1008</v>
      </c>
      <c r="C18" s="582">
        <v>14</v>
      </c>
      <c r="D18" s="538" t="s">
        <v>116</v>
      </c>
      <c r="E18" s="539">
        <v>8</v>
      </c>
      <c r="F18" s="585" t="s">
        <v>105</v>
      </c>
      <c r="G18" s="681">
        <f t="shared" ref="G18:G35" si="16">H18/E18</f>
        <v>2550</v>
      </c>
      <c r="H18" s="571">
        <v>20400</v>
      </c>
      <c r="I18" s="572">
        <v>770.00000000000011</v>
      </c>
      <c r="J18" s="591">
        <f t="shared" ref="J18:J32" si="17">H18*I18</f>
        <v>15708000.000000002</v>
      </c>
      <c r="K18" s="564">
        <v>0</v>
      </c>
      <c r="L18" s="565">
        <f t="shared" ref="L18:L32" si="18">J18-M18</f>
        <v>0</v>
      </c>
      <c r="M18" s="565">
        <f t="shared" ref="M18:M32" si="19">N18+O18-P18</f>
        <v>15708000</v>
      </c>
      <c r="N18" s="566">
        <f t="shared" ref="N18:N32" si="20">J18/1.1</f>
        <v>14280000</v>
      </c>
      <c r="O18" s="566">
        <f>N18*0.1</f>
        <v>1428000</v>
      </c>
      <c r="P18" s="565">
        <v>0</v>
      </c>
      <c r="Q18" s="541">
        <f t="shared" ref="Q18:Q32" si="21">J18-AG18</f>
        <v>1122548.0000000019</v>
      </c>
      <c r="R18" s="612">
        <f t="shared" ref="R18:R35" si="22">Q18/J18</f>
        <v>7.1463458110517047E-2</v>
      </c>
      <c r="S18" s="542">
        <f t="shared" ref="S18:S32" si="23">Q18-U18</f>
        <v>1002548.0000000019</v>
      </c>
      <c r="T18" s="543" t="s">
        <v>839</v>
      </c>
      <c r="U18" s="562">
        <v>120000</v>
      </c>
      <c r="V18" s="544" t="s">
        <v>90</v>
      </c>
      <c r="W18" s="540" t="s">
        <v>89</v>
      </c>
      <c r="X18" s="545">
        <f t="shared" ref="X18:X32" si="24">Y18/E18</f>
        <v>2367.7681818181813</v>
      </c>
      <c r="Y18" s="545">
        <f t="shared" ref="Y18:Y32" si="25">(AA18+AB18-AC18-AD18-AE18)/I18</f>
        <v>18942.145454545451</v>
      </c>
      <c r="Z18" s="565">
        <f>AH18-Y18</f>
        <v>0</v>
      </c>
      <c r="AA18" s="546">
        <v>14420000</v>
      </c>
      <c r="AB18" s="546">
        <v>1442000</v>
      </c>
      <c r="AC18" s="547">
        <v>778680.00000000012</v>
      </c>
      <c r="AD18" s="547">
        <v>77868.000000000015</v>
      </c>
      <c r="AE18" s="547">
        <v>420000</v>
      </c>
      <c r="AF18" s="557">
        <f>AE18*$AF$5</f>
        <v>84000</v>
      </c>
      <c r="AG18" s="546">
        <v>14585452</v>
      </c>
      <c r="AH18" s="643">
        <f>AG18/I18</f>
        <v>18942.145454545451</v>
      </c>
      <c r="AI18" s="644" t="s">
        <v>1006</v>
      </c>
      <c r="AJ18" s="644"/>
      <c r="AK18" s="686">
        <v>14</v>
      </c>
    </row>
    <row r="19" spans="1:37" ht="16.149999999999999" customHeight="1">
      <c r="A19" s="194"/>
      <c r="B19" s="536" t="s">
        <v>1008</v>
      </c>
      <c r="C19" s="587">
        <v>15</v>
      </c>
      <c r="D19" s="538" t="s">
        <v>116</v>
      </c>
      <c r="E19" s="539">
        <v>8</v>
      </c>
      <c r="F19" s="585" t="s">
        <v>105</v>
      </c>
      <c r="G19" s="681">
        <f t="shared" si="16"/>
        <v>2550</v>
      </c>
      <c r="H19" s="571">
        <v>20400</v>
      </c>
      <c r="I19" s="572">
        <v>550</v>
      </c>
      <c r="J19" s="592">
        <f t="shared" si="17"/>
        <v>11220000</v>
      </c>
      <c r="K19" s="564">
        <v>0</v>
      </c>
      <c r="L19" s="568">
        <f t="shared" si="18"/>
        <v>0</v>
      </c>
      <c r="M19" s="568">
        <f t="shared" si="19"/>
        <v>11220000</v>
      </c>
      <c r="N19" s="569">
        <f t="shared" si="20"/>
        <v>10200000</v>
      </c>
      <c r="O19" s="569">
        <f t="shared" ref="O19:O35" si="26">N19*0.1</f>
        <v>1020000</v>
      </c>
      <c r="P19" s="568">
        <v>0</v>
      </c>
      <c r="Q19" s="541">
        <f t="shared" si="21"/>
        <v>801820</v>
      </c>
      <c r="R19" s="612">
        <f t="shared" si="22"/>
        <v>7.1463458110516936E-2</v>
      </c>
      <c r="S19" s="523">
        <f t="shared" si="23"/>
        <v>681820</v>
      </c>
      <c r="T19" s="524" t="s">
        <v>990</v>
      </c>
      <c r="U19" s="562">
        <v>120000</v>
      </c>
      <c r="V19" s="544" t="s">
        <v>90</v>
      </c>
      <c r="W19" s="540" t="s">
        <v>89</v>
      </c>
      <c r="X19" s="526">
        <f t="shared" si="24"/>
        <v>2367.7681818181818</v>
      </c>
      <c r="Y19" s="526">
        <f t="shared" si="25"/>
        <v>18942.145454545454</v>
      </c>
      <c r="Z19" s="565">
        <f t="shared" ref="Z19:Z35" si="27">AH19-Y19</f>
        <v>0</v>
      </c>
      <c r="AA19" s="546">
        <v>10300000</v>
      </c>
      <c r="AB19" s="546">
        <v>1030000</v>
      </c>
      <c r="AC19" s="547">
        <v>556200</v>
      </c>
      <c r="AD19" s="547">
        <v>55620</v>
      </c>
      <c r="AE19" s="547">
        <v>300000</v>
      </c>
      <c r="AF19" s="557">
        <f t="shared" ref="AF19:AF35" si="28">AE19*$AF$5</f>
        <v>60000</v>
      </c>
      <c r="AG19" s="546">
        <v>10418180</v>
      </c>
      <c r="AH19" s="643">
        <f t="shared" ref="AH19:AH35" si="29">AG19/I19</f>
        <v>18942.145454545454</v>
      </c>
      <c r="AI19" s="644" t="s">
        <v>1012</v>
      </c>
      <c r="AJ19" s="644"/>
      <c r="AK19" s="686">
        <v>15</v>
      </c>
    </row>
    <row r="20" spans="1:37" ht="16.149999999999999" customHeight="1">
      <c r="A20" s="194"/>
      <c r="B20" s="536" t="s">
        <v>1008</v>
      </c>
      <c r="C20" s="587">
        <v>15</v>
      </c>
      <c r="D20" s="538" t="s">
        <v>116</v>
      </c>
      <c r="E20" s="539">
        <v>40</v>
      </c>
      <c r="F20" s="585" t="s">
        <v>105</v>
      </c>
      <c r="G20" s="681">
        <f t="shared" si="16"/>
        <v>510</v>
      </c>
      <c r="H20" s="571">
        <v>20400</v>
      </c>
      <c r="I20" s="572">
        <v>220.00000000000003</v>
      </c>
      <c r="J20" s="592">
        <f t="shared" si="17"/>
        <v>4488000.0000000009</v>
      </c>
      <c r="K20" s="564">
        <v>0</v>
      </c>
      <c r="L20" s="568">
        <f t="shared" si="18"/>
        <v>0</v>
      </c>
      <c r="M20" s="568">
        <f t="shared" si="19"/>
        <v>4488000.0000000009</v>
      </c>
      <c r="N20" s="569">
        <f t="shared" si="20"/>
        <v>4080000.0000000005</v>
      </c>
      <c r="O20" s="569">
        <f t="shared" si="26"/>
        <v>408000.00000000006</v>
      </c>
      <c r="P20" s="568">
        <v>0</v>
      </c>
      <c r="Q20" s="541">
        <f t="shared" si="21"/>
        <v>320728.00000000093</v>
      </c>
      <c r="R20" s="612">
        <f t="shared" si="22"/>
        <v>7.1463458110517131E-2</v>
      </c>
      <c r="S20" s="523">
        <f t="shared" si="23"/>
        <v>200728.00000000093</v>
      </c>
      <c r="T20" s="524" t="s">
        <v>824</v>
      </c>
      <c r="U20" s="562">
        <v>120000</v>
      </c>
      <c r="V20" s="544" t="s">
        <v>90</v>
      </c>
      <c r="W20" s="540" t="s">
        <v>89</v>
      </c>
      <c r="X20" s="526">
        <f t="shared" si="24"/>
        <v>473.55363636363626</v>
      </c>
      <c r="Y20" s="526">
        <f t="shared" si="25"/>
        <v>18942.145454545451</v>
      </c>
      <c r="Z20" s="565">
        <f t="shared" si="27"/>
        <v>0</v>
      </c>
      <c r="AA20" s="546">
        <v>4120000</v>
      </c>
      <c r="AB20" s="546">
        <v>412000</v>
      </c>
      <c r="AC20" s="547">
        <v>222480.00000000003</v>
      </c>
      <c r="AD20" s="547">
        <v>22248.000000000004</v>
      </c>
      <c r="AE20" s="547">
        <v>120000</v>
      </c>
      <c r="AF20" s="557">
        <f t="shared" si="28"/>
        <v>24000</v>
      </c>
      <c r="AG20" s="546">
        <v>4167272</v>
      </c>
      <c r="AH20" s="643">
        <f t="shared" si="29"/>
        <v>18942.145454545451</v>
      </c>
      <c r="AI20" s="644" t="s">
        <v>1014</v>
      </c>
      <c r="AJ20" s="644"/>
      <c r="AK20" s="686">
        <v>15</v>
      </c>
    </row>
    <row r="21" spans="1:37" ht="14.65" customHeight="1">
      <c r="A21" s="194"/>
      <c r="B21" s="536" t="s">
        <v>1008</v>
      </c>
      <c r="C21" s="587">
        <v>28</v>
      </c>
      <c r="D21" s="538" t="s">
        <v>116</v>
      </c>
      <c r="E21" s="539">
        <v>8</v>
      </c>
      <c r="F21" s="585" t="s">
        <v>105</v>
      </c>
      <c r="G21" s="681">
        <f t="shared" si="16"/>
        <v>2550</v>
      </c>
      <c r="H21" s="571">
        <v>20400</v>
      </c>
      <c r="I21" s="572">
        <v>770.00000000000011</v>
      </c>
      <c r="J21" s="592">
        <f t="shared" si="17"/>
        <v>15708000.000000002</v>
      </c>
      <c r="K21" s="564">
        <v>0</v>
      </c>
      <c r="L21" s="568">
        <f t="shared" si="18"/>
        <v>0</v>
      </c>
      <c r="M21" s="568">
        <f t="shared" si="19"/>
        <v>15708000</v>
      </c>
      <c r="N21" s="569">
        <f t="shared" si="20"/>
        <v>14280000</v>
      </c>
      <c r="O21" s="569">
        <f t="shared" si="26"/>
        <v>1428000</v>
      </c>
      <c r="P21" s="568">
        <v>0</v>
      </c>
      <c r="Q21" s="680">
        <f t="shared" si="21"/>
        <v>1122548.0000000019</v>
      </c>
      <c r="R21" s="612">
        <f t="shared" si="22"/>
        <v>7.1463458110517047E-2</v>
      </c>
      <c r="S21" s="523">
        <f t="shared" si="23"/>
        <v>1002548.0000000019</v>
      </c>
      <c r="T21" s="524" t="s">
        <v>98</v>
      </c>
      <c r="U21" s="562">
        <v>120000</v>
      </c>
      <c r="V21" s="544" t="s">
        <v>90</v>
      </c>
      <c r="W21" s="540" t="s">
        <v>89</v>
      </c>
      <c r="X21" s="526">
        <f t="shared" si="24"/>
        <v>2367.7681818181813</v>
      </c>
      <c r="Y21" s="526">
        <f t="shared" si="25"/>
        <v>18942.145454545451</v>
      </c>
      <c r="Z21" s="565">
        <f t="shared" si="27"/>
        <v>0</v>
      </c>
      <c r="AA21" s="546">
        <v>14420000</v>
      </c>
      <c r="AB21" s="546">
        <v>1442000</v>
      </c>
      <c r="AC21" s="547">
        <v>778680.00000000012</v>
      </c>
      <c r="AD21" s="547">
        <v>77868.000000000015</v>
      </c>
      <c r="AE21" s="547">
        <v>420000</v>
      </c>
      <c r="AF21" s="557">
        <f t="shared" si="28"/>
        <v>84000</v>
      </c>
      <c r="AG21" s="546">
        <v>14585452</v>
      </c>
      <c r="AH21" s="643">
        <f t="shared" si="29"/>
        <v>18942.145454545451</v>
      </c>
      <c r="AI21" s="644" t="s">
        <v>1009</v>
      </c>
      <c r="AJ21" s="644"/>
      <c r="AK21" s="686">
        <v>15</v>
      </c>
    </row>
    <row r="22" spans="1:37" ht="16.149999999999999" customHeight="1">
      <c r="A22" s="194"/>
      <c r="B22" s="536" t="s">
        <v>1008</v>
      </c>
      <c r="C22" s="587">
        <v>28</v>
      </c>
      <c r="D22" s="538" t="s">
        <v>116</v>
      </c>
      <c r="E22" s="539">
        <v>8</v>
      </c>
      <c r="F22" s="585" t="s">
        <v>105</v>
      </c>
      <c r="G22" s="681">
        <f t="shared" si="16"/>
        <v>2550</v>
      </c>
      <c r="H22" s="571">
        <v>20400</v>
      </c>
      <c r="I22" s="572">
        <v>770.00000000000011</v>
      </c>
      <c r="J22" s="592">
        <f t="shared" si="17"/>
        <v>15708000.000000002</v>
      </c>
      <c r="K22" s="564">
        <v>0</v>
      </c>
      <c r="L22" s="568">
        <f t="shared" si="18"/>
        <v>0</v>
      </c>
      <c r="M22" s="568">
        <f t="shared" si="19"/>
        <v>15708000</v>
      </c>
      <c r="N22" s="569">
        <f t="shared" si="20"/>
        <v>14280000</v>
      </c>
      <c r="O22" s="569">
        <f t="shared" si="26"/>
        <v>1428000</v>
      </c>
      <c r="P22" s="568">
        <v>0</v>
      </c>
      <c r="Q22" s="680">
        <f t="shared" si="21"/>
        <v>1122548.0000000019</v>
      </c>
      <c r="R22" s="612">
        <f t="shared" si="22"/>
        <v>7.1463458110517047E-2</v>
      </c>
      <c r="S22" s="523">
        <f t="shared" si="23"/>
        <v>1002548.0000000019</v>
      </c>
      <c r="T22" s="524" t="s">
        <v>98</v>
      </c>
      <c r="U22" s="562">
        <v>120000</v>
      </c>
      <c r="V22" s="544" t="s">
        <v>90</v>
      </c>
      <c r="W22" s="540" t="s">
        <v>89</v>
      </c>
      <c r="X22" s="526">
        <f t="shared" si="24"/>
        <v>2367.7681818181813</v>
      </c>
      <c r="Y22" s="526">
        <f t="shared" si="25"/>
        <v>18942.145454545451</v>
      </c>
      <c r="Z22" s="565">
        <f t="shared" si="27"/>
        <v>0</v>
      </c>
      <c r="AA22" s="546">
        <v>14420000</v>
      </c>
      <c r="AB22" s="546">
        <v>1442000</v>
      </c>
      <c r="AC22" s="547">
        <v>778680.00000000012</v>
      </c>
      <c r="AD22" s="547">
        <v>77868.000000000015</v>
      </c>
      <c r="AE22" s="547">
        <v>420000</v>
      </c>
      <c r="AF22" s="557">
        <f t="shared" si="28"/>
        <v>84000</v>
      </c>
      <c r="AG22" s="546">
        <v>14585452</v>
      </c>
      <c r="AH22" s="643">
        <f t="shared" si="29"/>
        <v>18942.145454545451</v>
      </c>
      <c r="AI22" s="644" t="s">
        <v>53</v>
      </c>
      <c r="AJ22" s="644"/>
      <c r="AK22" s="686">
        <v>16</v>
      </c>
    </row>
    <row r="23" spans="1:37" ht="16.149999999999999" customHeight="1">
      <c r="A23" s="194"/>
      <c r="B23" s="536" t="s">
        <v>1008</v>
      </c>
      <c r="C23" s="582">
        <v>22</v>
      </c>
      <c r="D23" s="538" t="s">
        <v>116</v>
      </c>
      <c r="E23" s="539">
        <v>8</v>
      </c>
      <c r="F23" s="585" t="s">
        <v>1005</v>
      </c>
      <c r="G23" s="681">
        <f t="shared" si="16"/>
        <v>2562.5</v>
      </c>
      <c r="H23" s="674">
        <v>20500</v>
      </c>
      <c r="I23" s="572">
        <v>550</v>
      </c>
      <c r="J23" s="591">
        <f t="shared" si="17"/>
        <v>11275000</v>
      </c>
      <c r="K23" s="564">
        <v>0</v>
      </c>
      <c r="L23" s="565">
        <f t="shared" si="18"/>
        <v>0</v>
      </c>
      <c r="M23" s="565">
        <f t="shared" si="19"/>
        <v>11275000</v>
      </c>
      <c r="N23" s="566">
        <f t="shared" si="20"/>
        <v>10250000</v>
      </c>
      <c r="O23" s="566">
        <f>N23*0.1</f>
        <v>1025000</v>
      </c>
      <c r="P23" s="565">
        <v>0</v>
      </c>
      <c r="Q23" s="541">
        <f t="shared" si="21"/>
        <v>856820</v>
      </c>
      <c r="R23" s="612">
        <f t="shared" ref="R23:R32" si="30">Q23/J23</f>
        <v>7.5992904656319291E-2</v>
      </c>
      <c r="S23" s="542">
        <f t="shared" si="23"/>
        <v>736820</v>
      </c>
      <c r="T23" s="543" t="s">
        <v>839</v>
      </c>
      <c r="U23" s="562">
        <v>120000</v>
      </c>
      <c r="V23" s="544" t="s">
        <v>90</v>
      </c>
      <c r="W23" s="540" t="s">
        <v>89</v>
      </c>
      <c r="X23" s="545">
        <f t="shared" si="24"/>
        <v>2367.7681818181818</v>
      </c>
      <c r="Y23" s="545">
        <f t="shared" si="25"/>
        <v>18942.145454545454</v>
      </c>
      <c r="Z23" s="565">
        <f>AH23-Y23</f>
        <v>0</v>
      </c>
      <c r="AA23" s="546">
        <v>10300000</v>
      </c>
      <c r="AB23" s="546">
        <v>1030000</v>
      </c>
      <c r="AC23" s="547">
        <v>556200</v>
      </c>
      <c r="AD23" s="547">
        <v>55620</v>
      </c>
      <c r="AE23" s="547">
        <v>300000</v>
      </c>
      <c r="AF23" s="557">
        <f>AE23*$AF$5</f>
        <v>60000</v>
      </c>
      <c r="AG23" s="546">
        <v>10418180</v>
      </c>
      <c r="AH23" s="643">
        <f>AG23/I23</f>
        <v>18942.145454545454</v>
      </c>
      <c r="AI23" s="644" t="s">
        <v>1015</v>
      </c>
      <c r="AJ23" s="644"/>
      <c r="AK23" s="686">
        <v>19</v>
      </c>
    </row>
    <row r="24" spans="1:37" ht="16.149999999999999" customHeight="1">
      <c r="A24" s="194"/>
      <c r="B24" s="536" t="s">
        <v>1008</v>
      </c>
      <c r="C24" s="582">
        <v>22</v>
      </c>
      <c r="D24" s="538" t="s">
        <v>116</v>
      </c>
      <c r="E24" s="539">
        <v>8</v>
      </c>
      <c r="F24" s="585" t="s">
        <v>1005</v>
      </c>
      <c r="G24" s="681">
        <f t="shared" si="16"/>
        <v>2562.5</v>
      </c>
      <c r="H24" s="674">
        <v>20500</v>
      </c>
      <c r="I24" s="572">
        <v>220.00000000000003</v>
      </c>
      <c r="J24" s="592">
        <f t="shared" si="17"/>
        <v>4510000.0000000009</v>
      </c>
      <c r="K24" s="564">
        <v>0</v>
      </c>
      <c r="L24" s="568">
        <f t="shared" si="18"/>
        <v>0</v>
      </c>
      <c r="M24" s="568">
        <f t="shared" si="19"/>
        <v>4510000.0000000009</v>
      </c>
      <c r="N24" s="569">
        <f t="shared" si="20"/>
        <v>4100000.0000000005</v>
      </c>
      <c r="O24" s="569">
        <f t="shared" ref="O24:O27" si="31">N24*0.1</f>
        <v>410000.00000000006</v>
      </c>
      <c r="P24" s="568">
        <v>0</v>
      </c>
      <c r="Q24" s="541">
        <f t="shared" si="21"/>
        <v>342728.00000000093</v>
      </c>
      <c r="R24" s="612">
        <f t="shared" si="30"/>
        <v>7.5992904656319485E-2</v>
      </c>
      <c r="S24" s="523">
        <f t="shared" si="23"/>
        <v>222728.00000000093</v>
      </c>
      <c r="T24" s="524" t="s">
        <v>990</v>
      </c>
      <c r="U24" s="562">
        <v>120000</v>
      </c>
      <c r="V24" s="544" t="s">
        <v>90</v>
      </c>
      <c r="W24" s="540" t="s">
        <v>89</v>
      </c>
      <c r="X24" s="526">
        <f t="shared" si="24"/>
        <v>2367.7681818181813</v>
      </c>
      <c r="Y24" s="526">
        <f t="shared" si="25"/>
        <v>18942.145454545451</v>
      </c>
      <c r="Z24" s="565">
        <f t="shared" ref="Z24:Z27" si="32">AH24-Y24</f>
        <v>0</v>
      </c>
      <c r="AA24" s="546">
        <v>4120000</v>
      </c>
      <c r="AB24" s="546">
        <v>412000</v>
      </c>
      <c r="AC24" s="547">
        <v>222480.00000000003</v>
      </c>
      <c r="AD24" s="547">
        <v>22248.000000000004</v>
      </c>
      <c r="AE24" s="547">
        <v>120000</v>
      </c>
      <c r="AF24" s="557">
        <f t="shared" ref="AF24:AF27" si="33">AE24*$AF$5</f>
        <v>24000</v>
      </c>
      <c r="AG24" s="546">
        <v>4167272</v>
      </c>
      <c r="AH24" s="643">
        <f t="shared" ref="AH24:AH27" si="34">AG24/I24</f>
        <v>18942.145454545451</v>
      </c>
      <c r="AI24" s="644" t="s">
        <v>1010</v>
      </c>
      <c r="AJ24" s="644"/>
      <c r="AK24" s="686">
        <v>19</v>
      </c>
    </row>
    <row r="25" spans="1:37" ht="16.149999999999999" customHeight="1">
      <c r="A25" s="194"/>
      <c r="B25" s="536" t="s">
        <v>1008</v>
      </c>
      <c r="C25" s="587">
        <v>15</v>
      </c>
      <c r="D25" s="538" t="s">
        <v>116</v>
      </c>
      <c r="E25" s="539">
        <v>8</v>
      </c>
      <c r="F25" s="585" t="s">
        <v>1017</v>
      </c>
      <c r="G25" s="681">
        <f t="shared" si="16"/>
        <v>2537.5</v>
      </c>
      <c r="H25" s="674">
        <v>20300</v>
      </c>
      <c r="I25" s="572">
        <v>550</v>
      </c>
      <c r="J25" s="592">
        <f t="shared" si="17"/>
        <v>11165000</v>
      </c>
      <c r="K25" s="564">
        <v>0</v>
      </c>
      <c r="L25" s="568">
        <f t="shared" si="18"/>
        <v>0</v>
      </c>
      <c r="M25" s="568">
        <f t="shared" si="19"/>
        <v>11165000</v>
      </c>
      <c r="N25" s="569">
        <f t="shared" si="20"/>
        <v>10150000</v>
      </c>
      <c r="O25" s="569">
        <f t="shared" si="31"/>
        <v>1015000</v>
      </c>
      <c r="P25" s="568">
        <v>0</v>
      </c>
      <c r="Q25" s="541">
        <f t="shared" si="21"/>
        <v>746820</v>
      </c>
      <c r="R25" s="612">
        <f t="shared" si="30"/>
        <v>6.6889386475593365E-2</v>
      </c>
      <c r="S25" s="523">
        <f t="shared" si="23"/>
        <v>626820</v>
      </c>
      <c r="T25" s="524" t="s">
        <v>824</v>
      </c>
      <c r="U25" s="562">
        <v>120000</v>
      </c>
      <c r="V25" s="544" t="s">
        <v>90</v>
      </c>
      <c r="W25" s="540" t="s">
        <v>89</v>
      </c>
      <c r="X25" s="526">
        <f t="shared" si="24"/>
        <v>2367.7681818181818</v>
      </c>
      <c r="Y25" s="526">
        <f t="shared" si="25"/>
        <v>18942.145454545454</v>
      </c>
      <c r="Z25" s="565">
        <f t="shared" si="32"/>
        <v>0</v>
      </c>
      <c r="AA25" s="546">
        <v>10300000</v>
      </c>
      <c r="AB25" s="546">
        <v>1030000</v>
      </c>
      <c r="AC25" s="547">
        <v>556200</v>
      </c>
      <c r="AD25" s="547">
        <v>55620</v>
      </c>
      <c r="AE25" s="547">
        <v>300000</v>
      </c>
      <c r="AF25" s="557">
        <f t="shared" si="33"/>
        <v>60000</v>
      </c>
      <c r="AG25" s="546">
        <v>10418180</v>
      </c>
      <c r="AH25" s="643">
        <f t="shared" si="34"/>
        <v>18942.145454545454</v>
      </c>
      <c r="AI25" s="644" t="s">
        <v>1013</v>
      </c>
      <c r="AJ25" s="644"/>
      <c r="AK25" s="686">
        <v>19</v>
      </c>
    </row>
    <row r="26" spans="1:37" ht="16.149999999999999" customHeight="1">
      <c r="A26" s="194"/>
      <c r="B26" s="536" t="s">
        <v>1008</v>
      </c>
      <c r="C26" s="587">
        <v>22</v>
      </c>
      <c r="D26" s="538" t="s">
        <v>116</v>
      </c>
      <c r="E26" s="539">
        <v>8</v>
      </c>
      <c r="F26" s="585" t="s">
        <v>1017</v>
      </c>
      <c r="G26" s="681">
        <f t="shared" si="16"/>
        <v>2537.5</v>
      </c>
      <c r="H26" s="674">
        <v>20300</v>
      </c>
      <c r="I26" s="572">
        <v>220.00000000000003</v>
      </c>
      <c r="J26" s="592">
        <f t="shared" si="17"/>
        <v>4466000.0000000009</v>
      </c>
      <c r="K26" s="564">
        <v>0</v>
      </c>
      <c r="L26" s="568">
        <f t="shared" si="18"/>
        <v>0</v>
      </c>
      <c r="M26" s="568">
        <f t="shared" si="19"/>
        <v>4466000.0000000009</v>
      </c>
      <c r="N26" s="569">
        <f t="shared" si="20"/>
        <v>4060000.0000000005</v>
      </c>
      <c r="O26" s="569">
        <f t="shared" si="31"/>
        <v>406000.00000000006</v>
      </c>
      <c r="P26" s="568">
        <v>0</v>
      </c>
      <c r="Q26" s="680">
        <f t="shared" si="21"/>
        <v>298728.00000000093</v>
      </c>
      <c r="R26" s="612">
        <f t="shared" si="30"/>
        <v>6.6889386475593574E-2</v>
      </c>
      <c r="S26" s="523">
        <f t="shared" si="23"/>
        <v>178728.00000000093</v>
      </c>
      <c r="T26" s="524" t="s">
        <v>98</v>
      </c>
      <c r="U26" s="562">
        <v>120000</v>
      </c>
      <c r="V26" s="544" t="s">
        <v>90</v>
      </c>
      <c r="W26" s="540" t="s">
        <v>89</v>
      </c>
      <c r="X26" s="526">
        <f t="shared" si="24"/>
        <v>2367.7681818181813</v>
      </c>
      <c r="Y26" s="526">
        <f t="shared" si="25"/>
        <v>18942.145454545451</v>
      </c>
      <c r="Z26" s="565">
        <f t="shared" si="32"/>
        <v>0</v>
      </c>
      <c r="AA26" s="546">
        <v>4120000</v>
      </c>
      <c r="AB26" s="546">
        <v>412000</v>
      </c>
      <c r="AC26" s="547">
        <v>222480.00000000003</v>
      </c>
      <c r="AD26" s="547">
        <v>22248.000000000004</v>
      </c>
      <c r="AE26" s="547">
        <v>120000</v>
      </c>
      <c r="AF26" s="557">
        <f t="shared" si="33"/>
        <v>24000</v>
      </c>
      <c r="AG26" s="546">
        <v>4167272</v>
      </c>
      <c r="AH26" s="643">
        <f t="shared" si="34"/>
        <v>18942.145454545451</v>
      </c>
      <c r="AI26" s="644" t="s">
        <v>1016</v>
      </c>
      <c r="AJ26" s="644"/>
      <c r="AK26" s="686">
        <v>19</v>
      </c>
    </row>
    <row r="27" spans="1:37" ht="16.149999999999999" customHeight="1">
      <c r="A27" s="194"/>
      <c r="B27" s="536" t="s">
        <v>1008</v>
      </c>
      <c r="C27" s="587">
        <v>9</v>
      </c>
      <c r="D27" s="538" t="s">
        <v>116</v>
      </c>
      <c r="E27" s="539">
        <v>8</v>
      </c>
      <c r="F27" s="585" t="s">
        <v>102</v>
      </c>
      <c r="G27" s="681">
        <f t="shared" si="16"/>
        <v>2537.5</v>
      </c>
      <c r="H27" s="674">
        <v>20300</v>
      </c>
      <c r="I27" s="572">
        <v>770.00000000000011</v>
      </c>
      <c r="J27" s="592">
        <f t="shared" si="17"/>
        <v>15631000.000000002</v>
      </c>
      <c r="K27" s="564">
        <v>0</v>
      </c>
      <c r="L27" s="568">
        <f t="shared" si="18"/>
        <v>0</v>
      </c>
      <c r="M27" s="568">
        <f t="shared" si="19"/>
        <v>15631000</v>
      </c>
      <c r="N27" s="569">
        <f t="shared" si="20"/>
        <v>14210000</v>
      </c>
      <c r="O27" s="569">
        <f t="shared" si="31"/>
        <v>1421000</v>
      </c>
      <c r="P27" s="568">
        <v>0</v>
      </c>
      <c r="Q27" s="680">
        <f t="shared" si="21"/>
        <v>1045548.0000000019</v>
      </c>
      <c r="R27" s="612">
        <f t="shared" si="30"/>
        <v>6.688938647559349E-2</v>
      </c>
      <c r="S27" s="523">
        <f t="shared" si="23"/>
        <v>925548.00000000186</v>
      </c>
      <c r="T27" s="524" t="s">
        <v>98</v>
      </c>
      <c r="U27" s="562">
        <v>120000</v>
      </c>
      <c r="V27" s="544" t="s">
        <v>90</v>
      </c>
      <c r="W27" s="540" t="s">
        <v>89</v>
      </c>
      <c r="X27" s="526">
        <f t="shared" si="24"/>
        <v>2367.7681818181813</v>
      </c>
      <c r="Y27" s="526">
        <f t="shared" si="25"/>
        <v>18942.145454545451</v>
      </c>
      <c r="Z27" s="565">
        <f t="shared" si="32"/>
        <v>0</v>
      </c>
      <c r="AA27" s="546">
        <v>14420000</v>
      </c>
      <c r="AB27" s="546">
        <v>1442000</v>
      </c>
      <c r="AC27" s="547">
        <v>778680.00000000012</v>
      </c>
      <c r="AD27" s="547">
        <v>77868.000000000015</v>
      </c>
      <c r="AE27" s="547">
        <v>420000</v>
      </c>
      <c r="AF27" s="557">
        <f t="shared" si="33"/>
        <v>84000</v>
      </c>
      <c r="AG27" s="546">
        <v>14585452</v>
      </c>
      <c r="AH27" s="643">
        <f t="shared" si="34"/>
        <v>18942.145454545451</v>
      </c>
      <c r="AI27" s="644" t="s">
        <v>1006</v>
      </c>
      <c r="AJ27" s="644"/>
      <c r="AK27" s="686">
        <v>21</v>
      </c>
    </row>
    <row r="28" spans="1:37" ht="16.149999999999999" customHeight="1">
      <c r="A28" s="194"/>
      <c r="B28" s="536" t="s">
        <v>1008</v>
      </c>
      <c r="C28" s="582">
        <v>19</v>
      </c>
      <c r="D28" s="538" t="s">
        <v>116</v>
      </c>
      <c r="E28" s="539">
        <v>8</v>
      </c>
      <c r="F28" s="585" t="s">
        <v>102</v>
      </c>
      <c r="G28" s="681">
        <f t="shared" si="16"/>
        <v>2537.5</v>
      </c>
      <c r="H28" s="674">
        <v>20300</v>
      </c>
      <c r="I28" s="572">
        <v>550</v>
      </c>
      <c r="J28" s="591">
        <f t="shared" si="17"/>
        <v>11165000</v>
      </c>
      <c r="K28" s="564">
        <v>0</v>
      </c>
      <c r="L28" s="565">
        <f t="shared" si="18"/>
        <v>0</v>
      </c>
      <c r="M28" s="565">
        <f t="shared" si="19"/>
        <v>11165000</v>
      </c>
      <c r="N28" s="566">
        <f t="shared" si="20"/>
        <v>10150000</v>
      </c>
      <c r="O28" s="566">
        <f>N28*0.1</f>
        <v>1015000</v>
      </c>
      <c r="P28" s="565">
        <v>0</v>
      </c>
      <c r="Q28" s="541">
        <f t="shared" si="21"/>
        <v>746820</v>
      </c>
      <c r="R28" s="612">
        <f t="shared" si="30"/>
        <v>6.6889386475593365E-2</v>
      </c>
      <c r="S28" s="542">
        <f t="shared" si="23"/>
        <v>626820</v>
      </c>
      <c r="T28" s="543" t="s">
        <v>839</v>
      </c>
      <c r="U28" s="562">
        <v>120000</v>
      </c>
      <c r="V28" s="544" t="s">
        <v>90</v>
      </c>
      <c r="W28" s="540" t="s">
        <v>89</v>
      </c>
      <c r="X28" s="545">
        <f t="shared" si="24"/>
        <v>2367.7681818181818</v>
      </c>
      <c r="Y28" s="545">
        <f t="shared" si="25"/>
        <v>18942.145454545454</v>
      </c>
      <c r="Z28" s="565">
        <f>AH28-Y28</f>
        <v>0</v>
      </c>
      <c r="AA28" s="546">
        <v>10300000</v>
      </c>
      <c r="AB28" s="546">
        <v>1030000</v>
      </c>
      <c r="AC28" s="547">
        <v>556200</v>
      </c>
      <c r="AD28" s="547">
        <v>55620</v>
      </c>
      <c r="AE28" s="547">
        <v>300000</v>
      </c>
      <c r="AF28" s="557">
        <f>AE28*$AF$5</f>
        <v>60000</v>
      </c>
      <c r="AG28" s="546">
        <v>10418180</v>
      </c>
      <c r="AH28" s="643">
        <f>AG28/I28</f>
        <v>18942.145454545454</v>
      </c>
      <c r="AI28" s="644" t="s">
        <v>1012</v>
      </c>
      <c r="AJ28" s="644"/>
      <c r="AK28" s="686">
        <v>22</v>
      </c>
    </row>
    <row r="29" spans="1:37" ht="16.149999999999999" customHeight="1">
      <c r="A29" s="194"/>
      <c r="B29" s="536" t="s">
        <v>1008</v>
      </c>
      <c r="C29" s="587">
        <v>19</v>
      </c>
      <c r="D29" s="538" t="s">
        <v>116</v>
      </c>
      <c r="E29" s="539">
        <v>8</v>
      </c>
      <c r="F29" s="585" t="s">
        <v>102</v>
      </c>
      <c r="G29" s="681">
        <f t="shared" si="16"/>
        <v>2537.5</v>
      </c>
      <c r="H29" s="674">
        <v>20300</v>
      </c>
      <c r="I29" s="572">
        <v>220.00000000000003</v>
      </c>
      <c r="J29" s="592">
        <f t="shared" si="17"/>
        <v>4466000.0000000009</v>
      </c>
      <c r="K29" s="564">
        <v>0</v>
      </c>
      <c r="L29" s="568">
        <f t="shared" si="18"/>
        <v>0</v>
      </c>
      <c r="M29" s="568">
        <f t="shared" si="19"/>
        <v>4466000.0000000009</v>
      </c>
      <c r="N29" s="569">
        <f t="shared" si="20"/>
        <v>4060000.0000000005</v>
      </c>
      <c r="O29" s="569">
        <f t="shared" ref="O29:O32" si="35">N29*0.1</f>
        <v>406000.00000000006</v>
      </c>
      <c r="P29" s="568">
        <v>0</v>
      </c>
      <c r="Q29" s="541">
        <f t="shared" si="21"/>
        <v>298728.00000000093</v>
      </c>
      <c r="R29" s="612">
        <f t="shared" si="30"/>
        <v>6.6889386475593574E-2</v>
      </c>
      <c r="S29" s="523">
        <f t="shared" si="23"/>
        <v>178728.00000000093</v>
      </c>
      <c r="T29" s="524" t="s">
        <v>990</v>
      </c>
      <c r="U29" s="562">
        <v>120000</v>
      </c>
      <c r="V29" s="544" t="s">
        <v>90</v>
      </c>
      <c r="W29" s="540" t="s">
        <v>89</v>
      </c>
      <c r="X29" s="526">
        <f t="shared" si="24"/>
        <v>2367.7681818181813</v>
      </c>
      <c r="Y29" s="526">
        <f t="shared" si="25"/>
        <v>18942.145454545451</v>
      </c>
      <c r="Z29" s="565">
        <f t="shared" ref="Z29:Z32" si="36">AH29-Y29</f>
        <v>0</v>
      </c>
      <c r="AA29" s="546">
        <v>4120000</v>
      </c>
      <c r="AB29" s="546">
        <v>412000</v>
      </c>
      <c r="AC29" s="547">
        <v>222480.00000000003</v>
      </c>
      <c r="AD29" s="547">
        <v>22248.000000000004</v>
      </c>
      <c r="AE29" s="547">
        <v>120000</v>
      </c>
      <c r="AF29" s="557">
        <f t="shared" ref="AF29:AF32" si="37">AE29*$AF$5</f>
        <v>24000</v>
      </c>
      <c r="AG29" s="546">
        <v>4167272</v>
      </c>
      <c r="AH29" s="643">
        <f t="shared" ref="AH29:AH32" si="38">AG29/I29</f>
        <v>18942.145454545451</v>
      </c>
      <c r="AI29" s="644" t="s">
        <v>1014</v>
      </c>
      <c r="AJ29" s="644"/>
      <c r="AK29" s="686">
        <v>22</v>
      </c>
    </row>
    <row r="30" spans="1:37" ht="16.149999999999999" customHeight="1">
      <c r="A30" s="194"/>
      <c r="B30" s="536" t="s">
        <v>1008</v>
      </c>
      <c r="C30" s="587">
        <v>18</v>
      </c>
      <c r="D30" s="538" t="s">
        <v>116</v>
      </c>
      <c r="E30" s="539">
        <v>8</v>
      </c>
      <c r="F30" s="585" t="s">
        <v>1018</v>
      </c>
      <c r="G30" s="681">
        <f t="shared" si="16"/>
        <v>2550</v>
      </c>
      <c r="H30" s="571">
        <v>20400</v>
      </c>
      <c r="I30" s="572">
        <v>770.00000000000011</v>
      </c>
      <c r="J30" s="592">
        <f t="shared" si="17"/>
        <v>15708000.000000002</v>
      </c>
      <c r="K30" s="564">
        <v>0</v>
      </c>
      <c r="L30" s="568">
        <f t="shared" si="18"/>
        <v>0</v>
      </c>
      <c r="M30" s="568">
        <f t="shared" si="19"/>
        <v>15708000</v>
      </c>
      <c r="N30" s="569">
        <f t="shared" si="20"/>
        <v>14280000</v>
      </c>
      <c r="O30" s="569">
        <f t="shared" si="35"/>
        <v>1428000</v>
      </c>
      <c r="P30" s="568">
        <v>0</v>
      </c>
      <c r="Q30" s="541">
        <f t="shared" si="21"/>
        <v>1122548.0000000019</v>
      </c>
      <c r="R30" s="612">
        <f t="shared" si="30"/>
        <v>7.1463458110517047E-2</v>
      </c>
      <c r="S30" s="523">
        <f t="shared" si="23"/>
        <v>1002548.0000000019</v>
      </c>
      <c r="T30" s="524" t="s">
        <v>824</v>
      </c>
      <c r="U30" s="562">
        <v>120000</v>
      </c>
      <c r="V30" s="544" t="s">
        <v>90</v>
      </c>
      <c r="W30" s="540" t="s">
        <v>89</v>
      </c>
      <c r="X30" s="526">
        <f t="shared" si="24"/>
        <v>2367.7681818181813</v>
      </c>
      <c r="Y30" s="526">
        <f t="shared" si="25"/>
        <v>18942.145454545451</v>
      </c>
      <c r="Z30" s="565">
        <f t="shared" si="36"/>
        <v>0</v>
      </c>
      <c r="AA30" s="546">
        <v>14420000</v>
      </c>
      <c r="AB30" s="546">
        <v>1442000</v>
      </c>
      <c r="AC30" s="547">
        <v>778680.00000000012</v>
      </c>
      <c r="AD30" s="547">
        <v>77868.000000000015</v>
      </c>
      <c r="AE30" s="547">
        <v>420000</v>
      </c>
      <c r="AF30" s="557">
        <f t="shared" si="37"/>
        <v>84000</v>
      </c>
      <c r="AG30" s="546">
        <v>14585452</v>
      </c>
      <c r="AH30" s="643">
        <f t="shared" si="38"/>
        <v>18942.145454545451</v>
      </c>
      <c r="AI30" s="644" t="s">
        <v>1009</v>
      </c>
      <c r="AJ30" s="644"/>
      <c r="AK30" s="686">
        <v>22</v>
      </c>
    </row>
    <row r="31" spans="1:37" ht="16.149999999999999" customHeight="1">
      <c r="A31" s="194"/>
      <c r="B31" s="536" t="s">
        <v>1008</v>
      </c>
      <c r="C31" s="587">
        <v>23</v>
      </c>
      <c r="D31" s="538" t="s">
        <v>116</v>
      </c>
      <c r="E31" s="539">
        <v>8</v>
      </c>
      <c r="F31" s="585" t="s">
        <v>1018</v>
      </c>
      <c r="G31" s="681">
        <f>H31/E31</f>
        <v>2550</v>
      </c>
      <c r="H31" s="571">
        <v>20400</v>
      </c>
      <c r="I31" s="572">
        <v>770.00000000000011</v>
      </c>
      <c r="J31" s="592">
        <f t="shared" si="17"/>
        <v>15708000.000000002</v>
      </c>
      <c r="K31" s="564">
        <v>0</v>
      </c>
      <c r="L31" s="568">
        <f t="shared" si="18"/>
        <v>0</v>
      </c>
      <c r="M31" s="568">
        <f t="shared" si="19"/>
        <v>15708000</v>
      </c>
      <c r="N31" s="569">
        <f t="shared" si="20"/>
        <v>14280000</v>
      </c>
      <c r="O31" s="569">
        <f t="shared" si="35"/>
        <v>1428000</v>
      </c>
      <c r="P31" s="568">
        <v>0</v>
      </c>
      <c r="Q31" s="680">
        <f t="shared" si="21"/>
        <v>1122548.0000000019</v>
      </c>
      <c r="R31" s="612">
        <f t="shared" si="30"/>
        <v>7.1463458110517047E-2</v>
      </c>
      <c r="S31" s="523">
        <f t="shared" si="23"/>
        <v>1002548.0000000019</v>
      </c>
      <c r="T31" s="524" t="s">
        <v>98</v>
      </c>
      <c r="U31" s="562">
        <v>120000</v>
      </c>
      <c r="V31" s="544" t="s">
        <v>90</v>
      </c>
      <c r="W31" s="540" t="s">
        <v>89</v>
      </c>
      <c r="X31" s="526">
        <f t="shared" si="24"/>
        <v>2367.7681818181813</v>
      </c>
      <c r="Y31" s="526">
        <f t="shared" si="25"/>
        <v>18942.145454545451</v>
      </c>
      <c r="Z31" s="565">
        <f t="shared" si="36"/>
        <v>0</v>
      </c>
      <c r="AA31" s="546">
        <v>14420000</v>
      </c>
      <c r="AB31" s="546">
        <v>1442000</v>
      </c>
      <c r="AC31" s="547">
        <v>778680.00000000012</v>
      </c>
      <c r="AD31" s="547">
        <v>77868.000000000015</v>
      </c>
      <c r="AE31" s="547">
        <v>420000</v>
      </c>
      <c r="AF31" s="557">
        <f t="shared" si="37"/>
        <v>84000</v>
      </c>
      <c r="AG31" s="546">
        <v>14585452</v>
      </c>
      <c r="AH31" s="643">
        <f t="shared" si="38"/>
        <v>18942.145454545451</v>
      </c>
      <c r="AI31" s="644" t="s">
        <v>53</v>
      </c>
      <c r="AJ31" s="644"/>
      <c r="AK31" s="686">
        <v>23</v>
      </c>
    </row>
    <row r="32" spans="1:37" ht="16.149999999999999" customHeight="1">
      <c r="A32" s="194"/>
      <c r="B32" s="536" t="s">
        <v>1008</v>
      </c>
      <c r="C32" s="587">
        <v>23</v>
      </c>
      <c r="D32" s="538" t="s">
        <v>116</v>
      </c>
      <c r="E32" s="539">
        <v>8</v>
      </c>
      <c r="F32" s="585" t="s">
        <v>1019</v>
      </c>
      <c r="G32" s="681">
        <f t="shared" si="16"/>
        <v>2562.5</v>
      </c>
      <c r="H32" s="674">
        <v>20500</v>
      </c>
      <c r="I32" s="572">
        <v>550</v>
      </c>
      <c r="J32" s="592">
        <f t="shared" si="17"/>
        <v>11275000</v>
      </c>
      <c r="K32" s="564">
        <v>0</v>
      </c>
      <c r="L32" s="568">
        <f t="shared" si="18"/>
        <v>0</v>
      </c>
      <c r="M32" s="568">
        <f t="shared" si="19"/>
        <v>11275000</v>
      </c>
      <c r="N32" s="569">
        <f t="shared" si="20"/>
        <v>10250000</v>
      </c>
      <c r="O32" s="569">
        <f t="shared" si="35"/>
        <v>1025000</v>
      </c>
      <c r="P32" s="568">
        <v>0</v>
      </c>
      <c r="Q32" s="680">
        <f t="shared" si="21"/>
        <v>856820</v>
      </c>
      <c r="R32" s="612">
        <f t="shared" si="30"/>
        <v>7.5992904656319291E-2</v>
      </c>
      <c r="S32" s="523">
        <f t="shared" si="23"/>
        <v>736820</v>
      </c>
      <c r="T32" s="524" t="s">
        <v>98</v>
      </c>
      <c r="U32" s="562">
        <v>120000</v>
      </c>
      <c r="V32" s="544" t="s">
        <v>90</v>
      </c>
      <c r="W32" s="540" t="s">
        <v>89</v>
      </c>
      <c r="X32" s="526">
        <f t="shared" si="24"/>
        <v>2367.7681818181818</v>
      </c>
      <c r="Y32" s="526">
        <f t="shared" si="25"/>
        <v>18942.145454545454</v>
      </c>
      <c r="Z32" s="565">
        <f t="shared" si="36"/>
        <v>0</v>
      </c>
      <c r="AA32" s="546">
        <v>10300000</v>
      </c>
      <c r="AB32" s="546">
        <v>1030000</v>
      </c>
      <c r="AC32" s="547">
        <v>556200</v>
      </c>
      <c r="AD32" s="547">
        <v>55620</v>
      </c>
      <c r="AE32" s="547">
        <v>300000</v>
      </c>
      <c r="AF32" s="557">
        <f t="shared" si="37"/>
        <v>60000</v>
      </c>
      <c r="AG32" s="546">
        <v>10418180</v>
      </c>
      <c r="AH32" s="643">
        <f t="shared" si="38"/>
        <v>18942.145454545454</v>
      </c>
      <c r="AI32" s="644" t="s">
        <v>1015</v>
      </c>
      <c r="AJ32" s="644"/>
      <c r="AK32" s="686">
        <v>23</v>
      </c>
    </row>
    <row r="33" spans="1:37">
      <c r="A33" s="194"/>
      <c r="B33" s="536" t="s">
        <v>1008</v>
      </c>
      <c r="C33" s="587">
        <v>23</v>
      </c>
      <c r="D33" s="538" t="s">
        <v>116</v>
      </c>
      <c r="E33" s="539">
        <v>8</v>
      </c>
      <c r="F33" s="585" t="s">
        <v>1019</v>
      </c>
      <c r="G33" s="681">
        <f t="shared" si="16"/>
        <v>2562.5</v>
      </c>
      <c r="H33" s="674">
        <v>20500</v>
      </c>
      <c r="I33" s="572">
        <v>220.00000000000003</v>
      </c>
      <c r="J33" s="592">
        <f t="shared" ref="J33:J41" si="39">H33*I33</f>
        <v>4510000.0000000009</v>
      </c>
      <c r="K33" s="564">
        <v>0</v>
      </c>
      <c r="L33" s="568">
        <f t="shared" ref="L33:L35" si="40">J33-M33</f>
        <v>0</v>
      </c>
      <c r="M33" s="568">
        <f t="shared" ref="M33:M35" si="41">N33+O33-P33</f>
        <v>4510000.0000000009</v>
      </c>
      <c r="N33" s="569">
        <f t="shared" ref="N33:N35" si="42">J33/1.1</f>
        <v>4100000.0000000005</v>
      </c>
      <c r="O33" s="569">
        <f t="shared" si="26"/>
        <v>410000.00000000006</v>
      </c>
      <c r="P33" s="568">
        <v>0</v>
      </c>
      <c r="Q33" s="680">
        <f t="shared" ref="Q33:Q35" si="43">J33-AG33</f>
        <v>342728.00000000093</v>
      </c>
      <c r="R33" s="612">
        <f t="shared" si="22"/>
        <v>7.5992904656319485E-2</v>
      </c>
      <c r="S33" s="523">
        <f t="shared" ref="S33:S35" si="44">Q33-U33</f>
        <v>222728.00000000093</v>
      </c>
      <c r="T33" s="524" t="s">
        <v>839</v>
      </c>
      <c r="U33" s="562">
        <v>120000</v>
      </c>
      <c r="V33" s="544" t="s">
        <v>90</v>
      </c>
      <c r="W33" s="600" t="s">
        <v>90</v>
      </c>
      <c r="X33" s="526">
        <f t="shared" ref="X33:X35" si="45">Y33/E33</f>
        <v>2367.7681818181813</v>
      </c>
      <c r="Y33" s="526">
        <f t="shared" ref="Y33:Y35" si="46">(AA33+AB33-AC33-AD33-AE33)/I33</f>
        <v>18942.145454545451</v>
      </c>
      <c r="Z33" s="565">
        <f t="shared" si="27"/>
        <v>0</v>
      </c>
      <c r="AA33" s="546">
        <v>4120000</v>
      </c>
      <c r="AB33" s="546">
        <v>412000</v>
      </c>
      <c r="AC33" s="547">
        <v>222480.00000000003</v>
      </c>
      <c r="AD33" s="547">
        <v>22248.000000000004</v>
      </c>
      <c r="AE33" s="547">
        <v>120000</v>
      </c>
      <c r="AF33" s="557">
        <f t="shared" si="28"/>
        <v>24000</v>
      </c>
      <c r="AG33" s="546">
        <v>4167272</v>
      </c>
      <c r="AH33" s="643">
        <f t="shared" si="29"/>
        <v>18942.145454545451</v>
      </c>
      <c r="AI33" s="644" t="s">
        <v>1010</v>
      </c>
      <c r="AJ33" s="644"/>
      <c r="AK33" s="686">
        <v>23</v>
      </c>
    </row>
    <row r="34" spans="1:37">
      <c r="A34" s="194"/>
      <c r="B34" s="536" t="s">
        <v>1008</v>
      </c>
      <c r="C34" s="587">
        <v>21</v>
      </c>
      <c r="D34" s="538" t="s">
        <v>116</v>
      </c>
      <c r="E34" s="539">
        <v>8</v>
      </c>
      <c r="F34" s="585" t="s">
        <v>1020</v>
      </c>
      <c r="G34" s="681">
        <f t="shared" si="16"/>
        <v>2562.5</v>
      </c>
      <c r="H34" s="674">
        <v>20500</v>
      </c>
      <c r="I34" s="572">
        <v>770.00000000000011</v>
      </c>
      <c r="J34" s="592">
        <f t="shared" si="39"/>
        <v>15785000.000000002</v>
      </c>
      <c r="K34" s="564">
        <v>0</v>
      </c>
      <c r="L34" s="568">
        <f t="shared" si="40"/>
        <v>0</v>
      </c>
      <c r="M34" s="568">
        <f t="shared" si="41"/>
        <v>15785000</v>
      </c>
      <c r="N34" s="569">
        <f t="shared" si="42"/>
        <v>14350000</v>
      </c>
      <c r="O34" s="569">
        <f t="shared" si="26"/>
        <v>1435000</v>
      </c>
      <c r="P34" s="568">
        <v>0</v>
      </c>
      <c r="Q34" s="680">
        <f t="shared" si="43"/>
        <v>1199548.0000000019</v>
      </c>
      <c r="R34" s="612">
        <f t="shared" si="22"/>
        <v>7.5992904656319402E-2</v>
      </c>
      <c r="S34" s="523">
        <f t="shared" si="44"/>
        <v>1079548.0000000019</v>
      </c>
      <c r="T34" s="524" t="s">
        <v>824</v>
      </c>
      <c r="U34" s="562">
        <v>120000</v>
      </c>
      <c r="V34" s="544" t="s">
        <v>90</v>
      </c>
      <c r="W34" s="540" t="s">
        <v>89</v>
      </c>
      <c r="X34" s="526">
        <f t="shared" si="45"/>
        <v>2367.7681818181813</v>
      </c>
      <c r="Y34" s="526">
        <f t="shared" si="46"/>
        <v>18942.145454545451</v>
      </c>
      <c r="Z34" s="565">
        <f t="shared" si="27"/>
        <v>0</v>
      </c>
      <c r="AA34" s="546">
        <v>14420000</v>
      </c>
      <c r="AB34" s="546">
        <v>1442000</v>
      </c>
      <c r="AC34" s="547">
        <v>778680.00000000012</v>
      </c>
      <c r="AD34" s="547">
        <v>77868.000000000015</v>
      </c>
      <c r="AE34" s="547">
        <v>420000</v>
      </c>
      <c r="AF34" s="557">
        <f t="shared" si="28"/>
        <v>84000</v>
      </c>
      <c r="AG34" s="546">
        <v>14585452</v>
      </c>
      <c r="AH34" s="643">
        <f t="shared" si="29"/>
        <v>18942.145454545451</v>
      </c>
      <c r="AI34" s="644" t="s">
        <v>1006</v>
      </c>
      <c r="AJ34" s="644"/>
      <c r="AK34" s="686">
        <v>28</v>
      </c>
    </row>
    <row r="35" spans="1:37">
      <c r="A35" s="194"/>
      <c r="B35" s="536" t="s">
        <v>1008</v>
      </c>
      <c r="C35" s="587">
        <v>19</v>
      </c>
      <c r="D35" s="538" t="s">
        <v>116</v>
      </c>
      <c r="E35" s="539">
        <v>8</v>
      </c>
      <c r="F35" s="585" t="s">
        <v>172</v>
      </c>
      <c r="G35" s="681">
        <f t="shared" si="16"/>
        <v>2537.5</v>
      </c>
      <c r="H35" s="674">
        <v>20300</v>
      </c>
      <c r="I35" s="572">
        <v>770.00000000000011</v>
      </c>
      <c r="J35" s="592">
        <f t="shared" si="39"/>
        <v>15631000.000000002</v>
      </c>
      <c r="K35" s="564">
        <v>0</v>
      </c>
      <c r="L35" s="568">
        <f t="shared" si="40"/>
        <v>0</v>
      </c>
      <c r="M35" s="568">
        <f t="shared" si="41"/>
        <v>15631000</v>
      </c>
      <c r="N35" s="569">
        <f t="shared" si="42"/>
        <v>14210000</v>
      </c>
      <c r="O35" s="569">
        <f t="shared" si="26"/>
        <v>1421000</v>
      </c>
      <c r="P35" s="568">
        <v>0</v>
      </c>
      <c r="Q35" s="680">
        <f t="shared" si="43"/>
        <v>1045548.0000000019</v>
      </c>
      <c r="R35" s="612">
        <f t="shared" si="22"/>
        <v>6.688938647559349E-2</v>
      </c>
      <c r="S35" s="523">
        <f t="shared" si="44"/>
        <v>925548.00000000186</v>
      </c>
      <c r="T35" s="524" t="s">
        <v>98</v>
      </c>
      <c r="U35" s="562">
        <v>120000</v>
      </c>
      <c r="V35" s="544" t="s">
        <v>90</v>
      </c>
      <c r="W35" s="540" t="s">
        <v>89</v>
      </c>
      <c r="X35" s="526">
        <f t="shared" si="45"/>
        <v>2367.7681818181813</v>
      </c>
      <c r="Y35" s="526">
        <f t="shared" si="46"/>
        <v>18942.145454545451</v>
      </c>
      <c r="Z35" s="565">
        <f t="shared" si="27"/>
        <v>0</v>
      </c>
      <c r="AA35" s="546">
        <v>14420000</v>
      </c>
      <c r="AB35" s="546">
        <v>1442000</v>
      </c>
      <c r="AC35" s="547">
        <v>778680.00000000012</v>
      </c>
      <c r="AD35" s="547">
        <v>77868.000000000015</v>
      </c>
      <c r="AE35" s="547">
        <v>420000</v>
      </c>
      <c r="AF35" s="557">
        <f t="shared" si="28"/>
        <v>84000</v>
      </c>
      <c r="AG35" s="546">
        <v>14585452</v>
      </c>
      <c r="AH35" s="643">
        <f t="shared" si="29"/>
        <v>18942.145454545451</v>
      </c>
      <c r="AI35" s="644" t="s">
        <v>53</v>
      </c>
      <c r="AJ35" s="644"/>
      <c r="AK35" s="686">
        <v>28</v>
      </c>
    </row>
    <row r="36" spans="1:37" s="518" customFormat="1">
      <c r="B36" s="536" t="s">
        <v>1008</v>
      </c>
      <c r="C36" s="554"/>
      <c r="D36" s="555"/>
      <c r="E36" s="555"/>
      <c r="F36" s="586"/>
      <c r="G36" s="556"/>
      <c r="H36" s="556" t="s">
        <v>5</v>
      </c>
      <c r="I36" s="553">
        <f>SUM(I18:I35)</f>
        <v>10010</v>
      </c>
      <c r="J36" s="531">
        <f>SUM(J18:J35)</f>
        <v>204127000</v>
      </c>
      <c r="K36" s="532"/>
      <c r="L36" s="533"/>
      <c r="M36" s="531">
        <f>SUM(M18:M35)</f>
        <v>204127000</v>
      </c>
      <c r="N36" s="532">
        <f>SUM(N18:N35)</f>
        <v>185570000</v>
      </c>
      <c r="O36" s="532">
        <f>SUM(O18:O35)</f>
        <v>18557000</v>
      </c>
      <c r="P36" s="532">
        <f>SUM(P18:P35)</f>
        <v>0</v>
      </c>
      <c r="Q36" s="589">
        <f>SUM(Q18:Q35)</f>
        <v>14516124.000000019</v>
      </c>
      <c r="R36" s="589"/>
      <c r="S36" s="590">
        <f>SUM(S18:S35)</f>
        <v>12356124.000000019</v>
      </c>
      <c r="T36" s="530"/>
      <c r="U36" s="534">
        <f>SUM(U18:U35)</f>
        <v>2160000</v>
      </c>
      <c r="V36" s="531"/>
      <c r="W36" s="530"/>
      <c r="X36" s="535"/>
      <c r="Y36" s="535"/>
      <c r="Z36" s="533"/>
      <c r="AA36" s="534">
        <f t="shared" ref="AA36:AG36" si="47">SUM(AA18:AA35)</f>
        <v>187460000</v>
      </c>
      <c r="AB36" s="534">
        <f t="shared" si="47"/>
        <v>18746000</v>
      </c>
      <c r="AC36" s="534">
        <f t="shared" si="47"/>
        <v>10122840</v>
      </c>
      <c r="AD36" s="534">
        <f t="shared" si="47"/>
        <v>1012284</v>
      </c>
      <c r="AE36" s="534">
        <f t="shared" si="47"/>
        <v>5460000</v>
      </c>
      <c r="AF36" s="558">
        <f t="shared" si="47"/>
        <v>1092000</v>
      </c>
      <c r="AG36" s="534">
        <f t="shared" si="47"/>
        <v>189610876</v>
      </c>
      <c r="AH36" s="578"/>
      <c r="AI36" s="615"/>
      <c r="AJ36" s="615"/>
      <c r="AK36" s="689"/>
    </row>
    <row r="37" spans="1:37">
      <c r="A37" s="194"/>
      <c r="B37" s="536" t="s">
        <v>1008</v>
      </c>
      <c r="C37" s="587">
        <v>22</v>
      </c>
      <c r="D37" s="588" t="s">
        <v>1021</v>
      </c>
      <c r="E37" s="539">
        <v>8</v>
      </c>
      <c r="F37" s="585" t="s">
        <v>221</v>
      </c>
      <c r="G37" s="674">
        <v>2968</v>
      </c>
      <c r="H37" s="576">
        <f>G37*E37</f>
        <v>23744</v>
      </c>
      <c r="I37" s="572">
        <v>418</v>
      </c>
      <c r="J37" s="592">
        <f t="shared" si="39"/>
        <v>9924992</v>
      </c>
      <c r="K37" s="564">
        <v>0</v>
      </c>
      <c r="L37" s="568">
        <f t="shared" ref="L37:L38" si="48">J37-M37</f>
        <v>0</v>
      </c>
      <c r="M37" s="568">
        <f t="shared" ref="M37:M38" si="49">N37+O37-P37</f>
        <v>9924992</v>
      </c>
      <c r="N37" s="569">
        <f t="shared" ref="N37:N38" si="50">J37/1.1</f>
        <v>9022720</v>
      </c>
      <c r="O37" s="569">
        <f t="shared" ref="O37:O38" si="51">N37*0.1</f>
        <v>902272</v>
      </c>
      <c r="P37" s="568">
        <v>0</v>
      </c>
      <c r="Q37" s="680">
        <f t="shared" ref="Q37:Q41" si="52">J37-AG37</f>
        <v>1021559.1679999996</v>
      </c>
      <c r="R37" s="612">
        <f t="shared" ref="R37:R38" si="53">Q37/J37</f>
        <v>0.10292795883361917</v>
      </c>
      <c r="S37" s="523">
        <f t="shared" ref="S37:S38" si="54">Q37-U37</f>
        <v>1021559.1679999996</v>
      </c>
      <c r="T37" s="524" t="s">
        <v>824</v>
      </c>
      <c r="U37" s="562">
        <v>0</v>
      </c>
      <c r="V37" s="544" t="s">
        <v>90</v>
      </c>
      <c r="W37" s="540" t="s">
        <v>89</v>
      </c>
      <c r="X37" s="526">
        <f t="shared" ref="X37:X38" si="55">Y37/E37</f>
        <v>2662.5098181818184</v>
      </c>
      <c r="Y37" s="526">
        <f t="shared" ref="Y37:Y38" si="56">(AA37+AB37-AC37-AD37-AE37)/I37</f>
        <v>21300.078545454548</v>
      </c>
      <c r="Z37" s="565">
        <f t="shared" ref="Z37:Z38" si="57">AH37-Y37</f>
        <v>0</v>
      </c>
      <c r="AA37" s="546">
        <v>8718720</v>
      </c>
      <c r="AB37" s="546">
        <v>871872</v>
      </c>
      <c r="AC37" s="547">
        <v>470810.88000000006</v>
      </c>
      <c r="AD37" s="547">
        <v>47081.088000000011</v>
      </c>
      <c r="AE37" s="547">
        <v>169267.20000000001</v>
      </c>
      <c r="AF37" s="557">
        <f t="shared" ref="AF37:AF38" si="58">AE37*$AF$5</f>
        <v>33853.440000000002</v>
      </c>
      <c r="AG37" s="546">
        <v>8903432.8320000004</v>
      </c>
      <c r="AH37" s="643">
        <f t="shared" ref="AH37:AH38" si="59">AG37/I37</f>
        <v>21300.078545454548</v>
      </c>
      <c r="AI37" s="644" t="s">
        <v>147</v>
      </c>
      <c r="AJ37" s="644"/>
      <c r="AK37" s="686">
        <v>28</v>
      </c>
    </row>
    <row r="38" spans="1:37">
      <c r="A38" s="194"/>
      <c r="B38" s="536" t="s">
        <v>1008</v>
      </c>
      <c r="C38" s="587">
        <v>22</v>
      </c>
      <c r="D38" s="588" t="s">
        <v>1021</v>
      </c>
      <c r="E38" s="539">
        <v>8</v>
      </c>
      <c r="F38" s="585" t="s">
        <v>221</v>
      </c>
      <c r="G38" s="674">
        <v>2968</v>
      </c>
      <c r="H38" s="576">
        <f>G38*E38</f>
        <v>23744</v>
      </c>
      <c r="I38" s="572">
        <v>418</v>
      </c>
      <c r="J38" s="592">
        <f t="shared" si="39"/>
        <v>9924992</v>
      </c>
      <c r="K38" s="564">
        <v>0</v>
      </c>
      <c r="L38" s="568">
        <f t="shared" si="48"/>
        <v>0</v>
      </c>
      <c r="M38" s="568">
        <f t="shared" si="49"/>
        <v>9924992</v>
      </c>
      <c r="N38" s="569">
        <f t="shared" si="50"/>
        <v>9022720</v>
      </c>
      <c r="O38" s="569">
        <f t="shared" si="51"/>
        <v>902272</v>
      </c>
      <c r="P38" s="568">
        <v>0</v>
      </c>
      <c r="Q38" s="680">
        <f t="shared" si="52"/>
        <v>1021559.1679999996</v>
      </c>
      <c r="R38" s="612">
        <f t="shared" si="53"/>
        <v>0.10292795883361917</v>
      </c>
      <c r="S38" s="523">
        <f t="shared" si="54"/>
        <v>1021559.1679999996</v>
      </c>
      <c r="T38" s="524" t="s">
        <v>98</v>
      </c>
      <c r="U38" s="562">
        <v>0</v>
      </c>
      <c r="V38" s="544" t="s">
        <v>90</v>
      </c>
      <c r="W38" s="540" t="s">
        <v>89</v>
      </c>
      <c r="X38" s="526">
        <f t="shared" si="55"/>
        <v>2662.5098181818184</v>
      </c>
      <c r="Y38" s="526">
        <f t="shared" si="56"/>
        <v>21300.078545454548</v>
      </c>
      <c r="Z38" s="565">
        <f t="shared" si="57"/>
        <v>0</v>
      </c>
      <c r="AA38" s="546">
        <v>8718720</v>
      </c>
      <c r="AB38" s="546">
        <v>871872</v>
      </c>
      <c r="AC38" s="547">
        <v>470810.88000000006</v>
      </c>
      <c r="AD38" s="547">
        <v>47081.088000000011</v>
      </c>
      <c r="AE38" s="547">
        <v>169267.20000000001</v>
      </c>
      <c r="AF38" s="557">
        <f t="shared" si="58"/>
        <v>33853.440000000002</v>
      </c>
      <c r="AG38" s="546">
        <v>8903432.8320000004</v>
      </c>
      <c r="AH38" s="643">
        <f t="shared" si="59"/>
        <v>21300.078545454548</v>
      </c>
      <c r="AI38" s="644" t="s">
        <v>53</v>
      </c>
      <c r="AJ38" s="644"/>
      <c r="AK38" s="686">
        <v>28</v>
      </c>
    </row>
    <row r="39" spans="1:37" s="518" customFormat="1">
      <c r="B39" s="536" t="s">
        <v>1008</v>
      </c>
      <c r="C39" s="554"/>
      <c r="D39" s="555"/>
      <c r="E39" s="555"/>
      <c r="F39" s="586"/>
      <c r="G39" s="556"/>
      <c r="H39" s="556" t="s">
        <v>5</v>
      </c>
      <c r="I39" s="553">
        <f>SUM(I37:I38)</f>
        <v>836</v>
      </c>
      <c r="J39" s="531">
        <f t="shared" ref="J39:U39" si="60">SUM(J37:J38)</f>
        <v>19849984</v>
      </c>
      <c r="K39" s="532">
        <f t="shared" si="60"/>
        <v>0</v>
      </c>
      <c r="L39" s="533">
        <f t="shared" si="60"/>
        <v>0</v>
      </c>
      <c r="M39" s="531">
        <f t="shared" si="60"/>
        <v>19849984</v>
      </c>
      <c r="N39" s="532">
        <f t="shared" si="60"/>
        <v>18045440</v>
      </c>
      <c r="O39" s="532">
        <f t="shared" si="60"/>
        <v>1804544</v>
      </c>
      <c r="P39" s="532">
        <f t="shared" si="60"/>
        <v>0</v>
      </c>
      <c r="Q39" s="589">
        <f t="shared" si="60"/>
        <v>2043118.3359999992</v>
      </c>
      <c r="R39" s="589">
        <f t="shared" si="60"/>
        <v>0.20585591766723835</v>
      </c>
      <c r="S39" s="590">
        <f t="shared" si="60"/>
        <v>2043118.3359999992</v>
      </c>
      <c r="T39" s="530">
        <f t="shared" si="60"/>
        <v>0</v>
      </c>
      <c r="U39" s="534">
        <f t="shared" si="60"/>
        <v>0</v>
      </c>
      <c r="V39" s="531"/>
      <c r="W39" s="530"/>
      <c r="X39" s="535"/>
      <c r="Y39" s="535"/>
      <c r="Z39" s="533"/>
      <c r="AA39" s="534">
        <f t="shared" ref="AA39:AG39" si="61">SUM(AA21:AA38)</f>
        <v>363517440</v>
      </c>
      <c r="AB39" s="534">
        <f t="shared" si="61"/>
        <v>36351744</v>
      </c>
      <c r="AC39" s="534">
        <f t="shared" si="61"/>
        <v>19629941.759999998</v>
      </c>
      <c r="AD39" s="534">
        <f t="shared" si="61"/>
        <v>1962994.176</v>
      </c>
      <c r="AE39" s="534">
        <f t="shared" si="61"/>
        <v>10418534.399999999</v>
      </c>
      <c r="AF39" s="558">
        <f t="shared" si="61"/>
        <v>2083706.8799999999</v>
      </c>
      <c r="AG39" s="534">
        <f t="shared" si="61"/>
        <v>367857713.66400003</v>
      </c>
      <c r="AH39" s="578"/>
      <c r="AI39" s="615"/>
      <c r="AJ39" s="615"/>
      <c r="AK39" s="689"/>
    </row>
    <row r="40" spans="1:37">
      <c r="A40" s="194"/>
      <c r="B40" s="536" t="s">
        <v>1008</v>
      </c>
      <c r="C40" s="587">
        <v>22</v>
      </c>
      <c r="D40" s="588" t="s">
        <v>1022</v>
      </c>
      <c r="E40" s="539">
        <v>8</v>
      </c>
      <c r="F40" s="585" t="s">
        <v>102</v>
      </c>
      <c r="G40" s="681">
        <f>H40/E40</f>
        <v>3662.5</v>
      </c>
      <c r="H40" s="674">
        <v>29300</v>
      </c>
      <c r="I40" s="572">
        <v>40</v>
      </c>
      <c r="J40" s="592">
        <f t="shared" si="39"/>
        <v>1172000</v>
      </c>
      <c r="K40" s="564">
        <v>0</v>
      </c>
      <c r="L40" s="568">
        <f t="shared" ref="L40:L41" si="62">J40-M40</f>
        <v>0</v>
      </c>
      <c r="M40" s="568">
        <f t="shared" ref="M40:M41" si="63">N40+O40-P40</f>
        <v>1172000</v>
      </c>
      <c r="N40" s="569">
        <f t="shared" ref="N40:N41" si="64">J40/1.1</f>
        <v>1065454.5454545454</v>
      </c>
      <c r="O40" s="569">
        <f t="shared" ref="O40:O41" si="65">N40*0.1</f>
        <v>106545.45454545454</v>
      </c>
      <c r="P40" s="568">
        <v>0</v>
      </c>
      <c r="Q40" s="680">
        <f>J40-AG40</f>
        <v>23670.847999999998</v>
      </c>
      <c r="R40" s="612">
        <f t="shared" ref="R40:R41" si="66">Q40/J40</f>
        <v>2.019696928327645E-2</v>
      </c>
      <c r="S40" s="683">
        <f t="shared" ref="S40:S41" si="67">Q40-U40</f>
        <v>23670.847999999998</v>
      </c>
      <c r="T40" s="524" t="s">
        <v>824</v>
      </c>
      <c r="U40" s="562">
        <v>0</v>
      </c>
      <c r="V40" s="544" t="s">
        <v>90</v>
      </c>
      <c r="W40" s="540" t="s">
        <v>89</v>
      </c>
      <c r="X40" s="526">
        <f t="shared" ref="X40:X41" si="68">Y40/E40</f>
        <v>3588.5286000000001</v>
      </c>
      <c r="Y40" s="526">
        <f t="shared" ref="Y40:Y41" si="69">(AA40+AB40-AC40-AD40-AE40)/I40</f>
        <v>28708.228800000001</v>
      </c>
      <c r="Z40" s="565">
        <f t="shared" ref="Z40:Z41" si="70">AH40-Y40</f>
        <v>0</v>
      </c>
      <c r="AA40" s="546">
        <v>1113920</v>
      </c>
      <c r="AB40" s="546">
        <v>111392</v>
      </c>
      <c r="AC40" s="547">
        <v>60151.680000000008</v>
      </c>
      <c r="AD40" s="547">
        <v>6015.1680000000015</v>
      </c>
      <c r="AE40" s="547">
        <v>10816</v>
      </c>
      <c r="AF40" s="557">
        <f t="shared" ref="AF40:AF41" si="71">AE40*$AF$5</f>
        <v>2163.2000000000003</v>
      </c>
      <c r="AG40" s="546">
        <v>1148329.152</v>
      </c>
      <c r="AH40" s="643">
        <f t="shared" ref="AH40:AH41" si="72">AG40/I40</f>
        <v>28708.228800000001</v>
      </c>
      <c r="AI40" s="644" t="s">
        <v>149</v>
      </c>
      <c r="AJ40" s="644"/>
      <c r="AK40" s="686">
        <v>28</v>
      </c>
    </row>
    <row r="41" spans="1:37">
      <c r="A41" s="194"/>
      <c r="B41" s="536" t="s">
        <v>1008</v>
      </c>
      <c r="C41" s="587">
        <v>22</v>
      </c>
      <c r="D41" s="588" t="s">
        <v>1023</v>
      </c>
      <c r="E41" s="539">
        <v>8</v>
      </c>
      <c r="F41" s="585" t="s">
        <v>102</v>
      </c>
      <c r="G41" s="681">
        <f>H41/E41</f>
        <v>3750</v>
      </c>
      <c r="H41" s="674">
        <v>30000</v>
      </c>
      <c r="I41" s="572">
        <v>40</v>
      </c>
      <c r="J41" s="592">
        <f t="shared" si="39"/>
        <v>1200000</v>
      </c>
      <c r="K41" s="564">
        <v>0</v>
      </c>
      <c r="L41" s="568">
        <f t="shared" si="62"/>
        <v>0</v>
      </c>
      <c r="M41" s="568">
        <f t="shared" si="63"/>
        <v>1200000</v>
      </c>
      <c r="N41" s="569">
        <f t="shared" si="64"/>
        <v>1090909.0909090908</v>
      </c>
      <c r="O41" s="569">
        <f t="shared" si="65"/>
        <v>109090.90909090909</v>
      </c>
      <c r="P41" s="568">
        <v>0</v>
      </c>
      <c r="Q41" s="680">
        <f t="shared" si="52"/>
        <v>23293.567999999737</v>
      </c>
      <c r="R41" s="612">
        <f t="shared" si="66"/>
        <v>1.9411306666666447E-2</v>
      </c>
      <c r="S41" s="683">
        <f t="shared" si="67"/>
        <v>23293.567999999737</v>
      </c>
      <c r="T41" s="524" t="s">
        <v>824</v>
      </c>
      <c r="U41" s="562">
        <v>0</v>
      </c>
      <c r="V41" s="544" t="s">
        <v>90</v>
      </c>
      <c r="W41" s="540" t="s">
        <v>89</v>
      </c>
      <c r="X41" s="526">
        <f t="shared" si="68"/>
        <v>3677.2076000000006</v>
      </c>
      <c r="Y41" s="526">
        <f t="shared" si="69"/>
        <v>29417.660800000005</v>
      </c>
      <c r="Z41" s="565">
        <f t="shared" si="70"/>
        <v>0</v>
      </c>
      <c r="AA41" s="546">
        <v>1166720</v>
      </c>
      <c r="AB41" s="546">
        <v>116672</v>
      </c>
      <c r="AC41" s="547">
        <v>63002.880000000005</v>
      </c>
      <c r="AD41" s="547">
        <v>6300.2880000000005</v>
      </c>
      <c r="AE41" s="547">
        <v>37382.400000000001</v>
      </c>
      <c r="AF41" s="557">
        <f t="shared" si="71"/>
        <v>7476.4800000000005</v>
      </c>
      <c r="AG41" s="546">
        <v>1176706.4320000003</v>
      </c>
      <c r="AH41" s="643">
        <f t="shared" si="72"/>
        <v>29417.660800000005</v>
      </c>
      <c r="AI41" s="644" t="s">
        <v>149</v>
      </c>
      <c r="AJ41" s="644"/>
      <c r="AK41" s="686">
        <v>28</v>
      </c>
    </row>
    <row r="42" spans="1:37" s="518" customFormat="1">
      <c r="B42" s="536" t="s">
        <v>1008</v>
      </c>
      <c r="C42" s="554"/>
      <c r="D42" s="555"/>
      <c r="E42" s="555"/>
      <c r="F42" s="586"/>
      <c r="G42" s="556"/>
      <c r="H42" s="556" t="s">
        <v>5</v>
      </c>
      <c r="I42" s="553">
        <f>SUM(I40:I41)</f>
        <v>80</v>
      </c>
      <c r="J42" s="531">
        <f t="shared" ref="J42:U42" si="73">SUM(J40:J41)</f>
        <v>2372000</v>
      </c>
      <c r="K42" s="532">
        <f t="shared" si="73"/>
        <v>0</v>
      </c>
      <c r="L42" s="533">
        <f t="shared" si="73"/>
        <v>0</v>
      </c>
      <c r="M42" s="531">
        <f t="shared" si="73"/>
        <v>2372000</v>
      </c>
      <c r="N42" s="532">
        <f t="shared" si="73"/>
        <v>2156363.6363636362</v>
      </c>
      <c r="O42" s="532">
        <f t="shared" si="73"/>
        <v>215636.36363636365</v>
      </c>
      <c r="P42" s="532">
        <f t="shared" si="73"/>
        <v>0</v>
      </c>
      <c r="Q42" s="589">
        <f t="shared" si="73"/>
        <v>46964.415999999736</v>
      </c>
      <c r="R42" s="589">
        <f t="shared" si="73"/>
        <v>3.96082759499429E-2</v>
      </c>
      <c r="S42" s="590">
        <f t="shared" si="73"/>
        <v>46964.415999999736</v>
      </c>
      <c r="T42" s="530">
        <f t="shared" si="73"/>
        <v>0</v>
      </c>
      <c r="U42" s="534">
        <f t="shared" si="73"/>
        <v>0</v>
      </c>
      <c r="V42" s="531"/>
      <c r="W42" s="530"/>
      <c r="X42" s="535"/>
      <c r="Y42" s="535"/>
      <c r="Z42" s="533"/>
      <c r="AA42" s="534">
        <f t="shared" ref="AA42:AG42" si="74">SUM(AA24:AA41)</f>
        <v>690175520</v>
      </c>
      <c r="AB42" s="534">
        <f t="shared" si="74"/>
        <v>69017552</v>
      </c>
      <c r="AC42" s="534">
        <f t="shared" si="74"/>
        <v>37269478.079999998</v>
      </c>
      <c r="AD42" s="534">
        <f t="shared" si="74"/>
        <v>3726947.8080000002</v>
      </c>
      <c r="AE42" s="534">
        <f t="shared" si="74"/>
        <v>19745267.199999996</v>
      </c>
      <c r="AF42" s="558">
        <f t="shared" si="74"/>
        <v>3949053.44</v>
      </c>
      <c r="AG42" s="534">
        <f t="shared" si="74"/>
        <v>698451378.91200006</v>
      </c>
      <c r="AH42" s="578"/>
      <c r="AI42" s="615"/>
      <c r="AJ42" s="615"/>
      <c r="AK42" s="689"/>
    </row>
    <row r="43" spans="1:37">
      <c r="A43" s="194"/>
      <c r="B43" s="536" t="s">
        <v>1008</v>
      </c>
      <c r="C43" s="587">
        <v>20</v>
      </c>
      <c r="D43" s="64" t="s">
        <v>1024</v>
      </c>
      <c r="E43" s="539">
        <v>8</v>
      </c>
      <c r="F43" s="585" t="s">
        <v>1026</v>
      </c>
      <c r="G43" s="681">
        <f>H43/E43</f>
        <v>4000</v>
      </c>
      <c r="H43" s="674">
        <v>32000</v>
      </c>
      <c r="I43" s="572">
        <v>168</v>
      </c>
      <c r="J43" s="592">
        <f>H43*I43</f>
        <v>5376000</v>
      </c>
      <c r="K43" s="564">
        <v>0</v>
      </c>
      <c r="L43" s="568">
        <f t="shared" ref="L43:L44" si="75">J43-M43</f>
        <v>0</v>
      </c>
      <c r="M43" s="568">
        <f t="shared" ref="M43:M44" si="76">N43+O43-P43</f>
        <v>5375999.9999999991</v>
      </c>
      <c r="N43" s="569">
        <f t="shared" ref="N43:N44" si="77">J43/1.1</f>
        <v>4887272.7272727266</v>
      </c>
      <c r="O43" s="569">
        <f t="shared" ref="O43:O44" si="78">N43*0.1</f>
        <v>488727.27272727271</v>
      </c>
      <c r="P43" s="568">
        <v>0</v>
      </c>
      <c r="Q43" s="680">
        <f t="shared" ref="Q43:Q44" si="79">J43-AG43</f>
        <v>459491.42399999965</v>
      </c>
      <c r="R43" s="612">
        <f t="shared" ref="R43:R44" si="80">Q43/J43</f>
        <v>8.5470874999999932E-2</v>
      </c>
      <c r="S43" s="523">
        <f t="shared" ref="S43:S44" si="81">Q43-U43</f>
        <v>459491.42399999965</v>
      </c>
      <c r="T43" s="524" t="s">
        <v>824</v>
      </c>
      <c r="U43" s="562">
        <v>0</v>
      </c>
      <c r="V43" s="544" t="s">
        <v>90</v>
      </c>
      <c r="W43" s="540" t="s">
        <v>89</v>
      </c>
      <c r="X43" s="526">
        <f t="shared" ref="X43:X44" si="82">Y43/E43</f>
        <v>3658.1165000000001</v>
      </c>
      <c r="Y43" s="526">
        <f t="shared" ref="Y43:Y44" si="83">(AA43+AB43-AC43-AD43-AE43)/I43</f>
        <v>29264.932000000001</v>
      </c>
      <c r="Z43" s="565">
        <f t="shared" ref="Z43:Z44" si="84">AH43-Y43</f>
        <v>0</v>
      </c>
      <c r="AA43" s="546">
        <v>5191872</v>
      </c>
      <c r="AB43" s="546">
        <v>519187.20000000001</v>
      </c>
      <c r="AC43" s="547">
        <v>493227.84</v>
      </c>
      <c r="AD43" s="547">
        <v>49322.784000000007</v>
      </c>
      <c r="AE43" s="547">
        <v>252000</v>
      </c>
      <c r="AF43" s="557">
        <v>252000</v>
      </c>
      <c r="AG43" s="546">
        <v>4916508.5760000004</v>
      </c>
      <c r="AH43" s="643">
        <f t="shared" ref="AH43:AH44" si="85">AG43/I43</f>
        <v>29264.932000000001</v>
      </c>
      <c r="AI43" s="644" t="s">
        <v>149</v>
      </c>
      <c r="AJ43" s="644"/>
      <c r="AK43" s="686">
        <v>28</v>
      </c>
    </row>
    <row r="44" spans="1:37">
      <c r="A44" s="194"/>
      <c r="B44" s="536" t="s">
        <v>1008</v>
      </c>
      <c r="C44" s="587">
        <v>20</v>
      </c>
      <c r="D44" s="64" t="s">
        <v>1025</v>
      </c>
      <c r="E44" s="539">
        <v>8</v>
      </c>
      <c r="F44" s="585" t="s">
        <v>1026</v>
      </c>
      <c r="G44" s="681">
        <f t="shared" ref="G44" si="86">H44/E44</f>
        <v>4000</v>
      </c>
      <c r="H44" s="674">
        <v>32000</v>
      </c>
      <c r="I44" s="572">
        <v>170</v>
      </c>
      <c r="J44" s="592">
        <f t="shared" ref="J44" si="87">H44*I44</f>
        <v>5440000</v>
      </c>
      <c r="K44" s="564">
        <v>0</v>
      </c>
      <c r="L44" s="568">
        <f t="shared" si="75"/>
        <v>0</v>
      </c>
      <c r="M44" s="568">
        <f t="shared" si="76"/>
        <v>5439999.9999999991</v>
      </c>
      <c r="N44" s="569">
        <f t="shared" si="77"/>
        <v>4945454.5454545449</v>
      </c>
      <c r="O44" s="569">
        <f t="shared" si="78"/>
        <v>494545.45454545453</v>
      </c>
      <c r="P44" s="568">
        <v>0</v>
      </c>
      <c r="Q44" s="680">
        <f t="shared" si="79"/>
        <v>464961.55999999959</v>
      </c>
      <c r="R44" s="612">
        <f t="shared" si="80"/>
        <v>8.5470874999999918E-2</v>
      </c>
      <c r="S44" s="523">
        <f t="shared" si="81"/>
        <v>464961.55999999959</v>
      </c>
      <c r="T44" s="524" t="s">
        <v>824</v>
      </c>
      <c r="U44" s="562">
        <v>0</v>
      </c>
      <c r="V44" s="544" t="s">
        <v>90</v>
      </c>
      <c r="W44" s="540" t="s">
        <v>89</v>
      </c>
      <c r="X44" s="526">
        <f t="shared" si="82"/>
        <v>3658.1165000000001</v>
      </c>
      <c r="Y44" s="526">
        <f t="shared" si="83"/>
        <v>29264.932000000001</v>
      </c>
      <c r="Z44" s="565">
        <f t="shared" si="84"/>
        <v>0</v>
      </c>
      <c r="AA44" s="546">
        <v>5253680</v>
      </c>
      <c r="AB44" s="546">
        <v>525368</v>
      </c>
      <c r="AC44" s="547">
        <v>499099.60000000003</v>
      </c>
      <c r="AD44" s="547">
        <v>49909.960000000006</v>
      </c>
      <c r="AE44" s="547">
        <v>255000</v>
      </c>
      <c r="AF44" s="557">
        <v>255000</v>
      </c>
      <c r="AG44" s="546">
        <v>4975038.4400000004</v>
      </c>
      <c r="AH44" s="643">
        <f t="shared" si="85"/>
        <v>29264.932000000001</v>
      </c>
      <c r="AI44" s="644" t="s">
        <v>149</v>
      </c>
      <c r="AJ44" s="644"/>
      <c r="AK44" s="686">
        <v>28</v>
      </c>
    </row>
    <row r="45" spans="1:37" s="518" customFormat="1">
      <c r="B45" s="536" t="s">
        <v>1008</v>
      </c>
      <c r="C45" s="554"/>
      <c r="D45" s="555"/>
      <c r="E45" s="555"/>
      <c r="F45" s="586"/>
      <c r="G45" s="556"/>
      <c r="H45" s="556" t="s">
        <v>5</v>
      </c>
      <c r="I45" s="553">
        <f>SUM(I43:I44)</f>
        <v>338</v>
      </c>
      <c r="J45" s="531">
        <f t="shared" ref="J45:U45" si="88">SUM(J43:J44)</f>
        <v>10816000</v>
      </c>
      <c r="K45" s="532">
        <f t="shared" si="88"/>
        <v>0</v>
      </c>
      <c r="L45" s="533">
        <f t="shared" si="88"/>
        <v>0</v>
      </c>
      <c r="M45" s="531">
        <f t="shared" si="88"/>
        <v>10815999.999999998</v>
      </c>
      <c r="N45" s="532">
        <f t="shared" si="88"/>
        <v>9832727.2727272715</v>
      </c>
      <c r="O45" s="532">
        <f t="shared" si="88"/>
        <v>983272.72727272729</v>
      </c>
      <c r="P45" s="532">
        <f t="shared" si="88"/>
        <v>0</v>
      </c>
      <c r="Q45" s="589">
        <f t="shared" si="88"/>
        <v>924452.98399999924</v>
      </c>
      <c r="R45" s="589">
        <f t="shared" si="88"/>
        <v>0.17094174999999984</v>
      </c>
      <c r="S45" s="590">
        <f t="shared" si="88"/>
        <v>924452.98399999924</v>
      </c>
      <c r="T45" s="530">
        <f t="shared" si="88"/>
        <v>0</v>
      </c>
      <c r="U45" s="534">
        <f t="shared" si="88"/>
        <v>0</v>
      </c>
      <c r="V45" s="531"/>
      <c r="W45" s="530"/>
      <c r="X45" s="535"/>
      <c r="Y45" s="535"/>
      <c r="Z45" s="533"/>
      <c r="AA45" s="534">
        <v>10445552</v>
      </c>
      <c r="AB45" s="534">
        <v>1044555.2</v>
      </c>
      <c r="AC45" s="534">
        <v>992327.44000000006</v>
      </c>
      <c r="AD45" s="534">
        <v>99232.744000000006</v>
      </c>
      <c r="AE45" s="534">
        <v>507000</v>
      </c>
      <c r="AF45" s="558">
        <f>SUM(AF27:AF44)</f>
        <v>8297106.8799999999</v>
      </c>
      <c r="AG45" s="534">
        <f>SUM(AG27:AG44)</f>
        <v>1388041580.8400002</v>
      </c>
      <c r="AH45" s="578"/>
      <c r="AI45" s="615"/>
      <c r="AJ45" s="615"/>
      <c r="AK45" s="689"/>
    </row>
    <row r="46" spans="1:37">
      <c r="A46" s="194"/>
      <c r="B46" s="536" t="s">
        <v>1008</v>
      </c>
      <c r="C46" s="587">
        <v>21</v>
      </c>
      <c r="D46" s="64" t="s">
        <v>1024</v>
      </c>
      <c r="E46" s="539">
        <v>8</v>
      </c>
      <c r="F46" s="585" t="s">
        <v>1026</v>
      </c>
      <c r="G46" s="681">
        <f>H46/E46</f>
        <v>4000</v>
      </c>
      <c r="H46" s="674">
        <v>32000</v>
      </c>
      <c r="I46" s="572">
        <v>245</v>
      </c>
      <c r="J46" s="592">
        <f t="shared" ref="J46:J47" si="89">H46*I46</f>
        <v>7840000</v>
      </c>
      <c r="K46" s="564">
        <v>0</v>
      </c>
      <c r="L46" s="568">
        <f t="shared" ref="L46:L47" si="90">J46-M46</f>
        <v>0</v>
      </c>
      <c r="M46" s="568">
        <f t="shared" ref="M46:M47" si="91">N46+O46-P46</f>
        <v>7839999.9999999991</v>
      </c>
      <c r="N46" s="569">
        <f t="shared" ref="N46:N47" si="92">J46/1.1</f>
        <v>7127272.7272727266</v>
      </c>
      <c r="O46" s="569">
        <f t="shared" ref="O46:O47" si="93">N46*0.1</f>
        <v>712727.27272727271</v>
      </c>
      <c r="P46" s="568">
        <v>0</v>
      </c>
      <c r="Q46" s="680">
        <f t="shared" ref="Q46:Q47" si="94">J46-AG46</f>
        <v>670091.65999999922</v>
      </c>
      <c r="R46" s="612">
        <f t="shared" ref="R46:R47" si="95">Q46/J46</f>
        <v>8.5470874999999905E-2</v>
      </c>
      <c r="S46" s="523">
        <f t="shared" ref="S46:S47" si="96">Q46-U46</f>
        <v>670091.65999999922</v>
      </c>
      <c r="T46" s="524" t="s">
        <v>824</v>
      </c>
      <c r="U46" s="562">
        <v>0</v>
      </c>
      <c r="V46" s="544" t="s">
        <v>90</v>
      </c>
      <c r="W46" s="540" t="s">
        <v>89</v>
      </c>
      <c r="X46" s="526">
        <f t="shared" ref="X46:X47" si="97">Y46/E46</f>
        <v>3658.1165000000005</v>
      </c>
      <c r="Y46" s="526">
        <f t="shared" ref="Y46:Y47" si="98">(AA46+AB46-AC46-AD46-AE46)/I46</f>
        <v>29264.932000000004</v>
      </c>
      <c r="Z46" s="565">
        <f t="shared" ref="Z46:Z47" si="99">AH46-Y46</f>
        <v>0</v>
      </c>
      <c r="AA46" s="546">
        <v>7571480</v>
      </c>
      <c r="AB46" s="546">
        <v>757148</v>
      </c>
      <c r="AC46" s="547">
        <v>719290.6</v>
      </c>
      <c r="AD46" s="547">
        <v>71929.06</v>
      </c>
      <c r="AE46" s="547">
        <v>367500</v>
      </c>
      <c r="AF46" s="557">
        <f t="shared" ref="AF46:AF47" si="100">AE46*$AF$5</f>
        <v>73500</v>
      </c>
      <c r="AG46" s="546">
        <v>7169908.3400000008</v>
      </c>
      <c r="AH46" s="643">
        <f t="shared" ref="AH46:AH47" si="101">AG46/I46</f>
        <v>29264.932000000004</v>
      </c>
      <c r="AI46" s="644" t="s">
        <v>149</v>
      </c>
      <c r="AJ46" s="644"/>
      <c r="AK46" s="686">
        <v>28</v>
      </c>
    </row>
    <row r="47" spans="1:37">
      <c r="A47" s="194"/>
      <c r="B47" s="536" t="s">
        <v>1008</v>
      </c>
      <c r="C47" s="587">
        <v>19</v>
      </c>
      <c r="D47" s="64" t="s">
        <v>1025</v>
      </c>
      <c r="E47" s="539">
        <v>8</v>
      </c>
      <c r="F47" s="585" t="s">
        <v>1026</v>
      </c>
      <c r="G47" s="681">
        <f t="shared" ref="G47" si="102">H47/E47</f>
        <v>4000</v>
      </c>
      <c r="H47" s="674">
        <v>32000</v>
      </c>
      <c r="I47" s="572">
        <v>250</v>
      </c>
      <c r="J47" s="592">
        <f t="shared" si="89"/>
        <v>8000000</v>
      </c>
      <c r="K47" s="564">
        <v>0</v>
      </c>
      <c r="L47" s="568">
        <f t="shared" si="90"/>
        <v>0</v>
      </c>
      <c r="M47" s="568">
        <f t="shared" si="91"/>
        <v>8000000</v>
      </c>
      <c r="N47" s="569">
        <f t="shared" si="92"/>
        <v>7272727.2727272725</v>
      </c>
      <c r="O47" s="569">
        <f t="shared" si="93"/>
        <v>727272.72727272729</v>
      </c>
      <c r="P47" s="568">
        <v>0</v>
      </c>
      <c r="Q47" s="680">
        <f t="shared" si="94"/>
        <v>683767</v>
      </c>
      <c r="R47" s="612">
        <f t="shared" si="95"/>
        <v>8.5470875000000002E-2</v>
      </c>
      <c r="S47" s="523">
        <f t="shared" si="96"/>
        <v>683767</v>
      </c>
      <c r="T47" s="524" t="s">
        <v>824</v>
      </c>
      <c r="U47" s="562">
        <v>0</v>
      </c>
      <c r="V47" s="544" t="s">
        <v>90</v>
      </c>
      <c r="W47" s="540" t="s">
        <v>89</v>
      </c>
      <c r="X47" s="526">
        <f t="shared" si="97"/>
        <v>3658.1165000000001</v>
      </c>
      <c r="Y47" s="526">
        <f t="shared" si="98"/>
        <v>29264.932000000001</v>
      </c>
      <c r="Z47" s="565">
        <f t="shared" si="99"/>
        <v>0</v>
      </c>
      <c r="AA47" s="546">
        <v>7726000</v>
      </c>
      <c r="AB47" s="546">
        <v>772600</v>
      </c>
      <c r="AC47" s="547">
        <v>733970</v>
      </c>
      <c r="AD47" s="547">
        <v>73397</v>
      </c>
      <c r="AE47" s="547">
        <v>375000</v>
      </c>
      <c r="AF47" s="557">
        <f t="shared" si="100"/>
        <v>75000</v>
      </c>
      <c r="AG47" s="546">
        <v>7316233</v>
      </c>
      <c r="AH47" s="643">
        <f t="shared" si="101"/>
        <v>29264.932000000001</v>
      </c>
      <c r="AI47" s="644" t="s">
        <v>149</v>
      </c>
      <c r="AJ47" s="644"/>
      <c r="AK47" s="686">
        <v>28</v>
      </c>
    </row>
    <row r="48" spans="1:37" s="518" customFormat="1">
      <c r="B48" s="536" t="s">
        <v>1008</v>
      </c>
      <c r="C48" s="554"/>
      <c r="D48" s="555"/>
      <c r="E48" s="555"/>
      <c r="F48" s="586"/>
      <c r="G48" s="556"/>
      <c r="H48" s="556" t="s">
        <v>5</v>
      </c>
      <c r="I48" s="553">
        <f>SUM(I46:I47)</f>
        <v>495</v>
      </c>
      <c r="J48" s="531">
        <f t="shared" ref="J48" si="103">SUM(J46:J47)</f>
        <v>15840000</v>
      </c>
      <c r="K48" s="532">
        <f t="shared" ref="K48" si="104">SUM(K46:K47)</f>
        <v>0</v>
      </c>
      <c r="L48" s="533">
        <f t="shared" ref="L48" si="105">SUM(L46:L47)</f>
        <v>0</v>
      </c>
      <c r="M48" s="531">
        <f t="shared" ref="M48" si="106">SUM(M46:M47)</f>
        <v>15840000</v>
      </c>
      <c r="N48" s="532">
        <f t="shared" ref="N48" si="107">SUM(N46:N47)</f>
        <v>14400000</v>
      </c>
      <c r="O48" s="532">
        <f t="shared" ref="O48" si="108">SUM(O46:O47)</f>
        <v>1440000</v>
      </c>
      <c r="P48" s="532">
        <f t="shared" ref="P48" si="109">SUM(P46:P47)</f>
        <v>0</v>
      </c>
      <c r="Q48" s="589">
        <f t="shared" ref="Q48" si="110">SUM(Q46:Q47)</f>
        <v>1353858.6599999992</v>
      </c>
      <c r="R48" s="589">
        <f t="shared" ref="R48" si="111">SUM(R46:R47)</f>
        <v>0.17094174999999989</v>
      </c>
      <c r="S48" s="590">
        <f t="shared" ref="S48" si="112">SUM(S46:S47)</f>
        <v>1353858.6599999992</v>
      </c>
      <c r="T48" s="530">
        <f t="shared" ref="T48" si="113">SUM(T46:T47)</f>
        <v>0</v>
      </c>
      <c r="U48" s="553">
        <f t="shared" ref="U48" si="114">SUM(U46:U47)</f>
        <v>0</v>
      </c>
      <c r="V48" s="531"/>
      <c r="W48" s="530"/>
      <c r="X48" s="535"/>
      <c r="Y48" s="535"/>
      <c r="Z48" s="533"/>
      <c r="AA48" s="534">
        <f t="shared" ref="AA48:AG48" si="115">SUM(AA30:AA47)</f>
        <v>1369159624</v>
      </c>
      <c r="AB48" s="534">
        <f t="shared" si="115"/>
        <v>136915962.39999998</v>
      </c>
      <c r="AC48" s="534">
        <f t="shared" si="115"/>
        <v>75418351.639999986</v>
      </c>
      <c r="AD48" s="534">
        <f t="shared" si="115"/>
        <v>7541835.1639999999</v>
      </c>
      <c r="AE48" s="534">
        <f t="shared" si="115"/>
        <v>39867034.399999991</v>
      </c>
      <c r="AF48" s="558">
        <f t="shared" si="115"/>
        <v>16574713.76</v>
      </c>
      <c r="AG48" s="534">
        <f t="shared" si="115"/>
        <v>2761398399.0200005</v>
      </c>
      <c r="AH48" s="578"/>
      <c r="AI48" s="615"/>
      <c r="AJ48" s="615"/>
      <c r="AK48" s="689"/>
    </row>
    <row r="49" spans="1:37" ht="16.149999999999999" customHeight="1">
      <c r="A49" s="194"/>
      <c r="B49" s="536" t="s">
        <v>1008</v>
      </c>
      <c r="C49" s="587">
        <v>22</v>
      </c>
      <c r="D49" s="64" t="s">
        <v>198</v>
      </c>
      <c r="E49" s="539">
        <v>24</v>
      </c>
      <c r="F49" s="585" t="s">
        <v>102</v>
      </c>
      <c r="G49" s="681">
        <f t="shared" ref="G49:G52" si="116">H49/E49</f>
        <v>550</v>
      </c>
      <c r="H49" s="674">
        <v>13200</v>
      </c>
      <c r="I49" s="572">
        <v>255</v>
      </c>
      <c r="J49" s="592">
        <f>H49*I49</f>
        <v>3366000</v>
      </c>
      <c r="K49" s="564">
        <v>0</v>
      </c>
      <c r="L49" s="568">
        <f>J49-M49</f>
        <v>0</v>
      </c>
      <c r="M49" s="568">
        <f>N49+O49-P49</f>
        <v>3365999.9999999995</v>
      </c>
      <c r="N49" s="569">
        <f>J49/1.1</f>
        <v>3059999.9999999995</v>
      </c>
      <c r="O49" s="569">
        <f t="shared" ref="O49:O52" si="117">N49*0.1</f>
        <v>305999.99999999994</v>
      </c>
      <c r="P49" s="568">
        <v>0</v>
      </c>
      <c r="Q49" s="680">
        <f>J49-AG49</f>
        <v>476473.82400000002</v>
      </c>
      <c r="R49" s="612">
        <f t="shared" ref="R49:R52" si="118">Q49/J49</f>
        <v>0.14155490909090909</v>
      </c>
      <c r="S49" s="523">
        <f>Q49-U49</f>
        <v>476473.82400000002</v>
      </c>
      <c r="T49" s="524" t="s">
        <v>98</v>
      </c>
      <c r="U49" s="562">
        <v>0</v>
      </c>
      <c r="V49" s="544" t="s">
        <v>90</v>
      </c>
      <c r="W49" s="540" t="s">
        <v>89</v>
      </c>
      <c r="X49" s="526">
        <f>Y49/E49</f>
        <v>472.14480000000003</v>
      </c>
      <c r="Y49" s="526">
        <f>(AA49+AB49-AC49-AD49-AE49)/I49</f>
        <v>11331.475200000001</v>
      </c>
      <c r="Z49" s="565">
        <f t="shared" ref="Z49:Z52" si="119">AH49-Y49</f>
        <v>0</v>
      </c>
      <c r="AA49" s="546">
        <v>2802960</v>
      </c>
      <c r="AB49" s="546">
        <v>280296</v>
      </c>
      <c r="AC49" s="547">
        <v>151359.84000000003</v>
      </c>
      <c r="AD49" s="547">
        <v>15135.984000000004</v>
      </c>
      <c r="AE49" s="547">
        <v>27234</v>
      </c>
      <c r="AF49" s="557">
        <f t="shared" ref="AF49:AF52" si="120">AE49*$AF$5</f>
        <v>5446.8</v>
      </c>
      <c r="AG49" s="546">
        <v>2889526.176</v>
      </c>
      <c r="AH49" s="643">
        <f t="shared" ref="AH49:AH52" si="121">AG49/I49</f>
        <v>11331.475200000001</v>
      </c>
      <c r="AI49" s="644" t="s">
        <v>1015</v>
      </c>
      <c r="AJ49" s="644"/>
      <c r="AK49" s="686">
        <v>23</v>
      </c>
    </row>
    <row r="50" spans="1:37">
      <c r="A50" s="194"/>
      <c r="B50" s="536" t="s">
        <v>1008</v>
      </c>
      <c r="C50" s="587">
        <v>25</v>
      </c>
      <c r="D50" s="64" t="s">
        <v>198</v>
      </c>
      <c r="E50" s="539">
        <v>24</v>
      </c>
      <c r="F50" s="585" t="s">
        <v>105</v>
      </c>
      <c r="G50" s="681">
        <f t="shared" si="116"/>
        <v>550</v>
      </c>
      <c r="H50" s="674">
        <v>13200</v>
      </c>
      <c r="I50" s="572">
        <v>130</v>
      </c>
      <c r="J50" s="592">
        <f t="shared" ref="J50:J52" si="122">H50*I50</f>
        <v>1716000</v>
      </c>
      <c r="K50" s="564">
        <v>0</v>
      </c>
      <c r="L50" s="568">
        <f t="shared" ref="L50:L52" si="123">J50-M50</f>
        <v>0</v>
      </c>
      <c r="M50" s="568">
        <f t="shared" ref="M50:M52" si="124">N50+O50-P50</f>
        <v>1715999.9999999998</v>
      </c>
      <c r="N50" s="569">
        <f t="shared" ref="N50:N52" si="125">J50/1.1</f>
        <v>1559999.9999999998</v>
      </c>
      <c r="O50" s="569">
        <f t="shared" si="117"/>
        <v>155999.99999999997</v>
      </c>
      <c r="P50" s="568">
        <v>0</v>
      </c>
      <c r="Q50" s="680">
        <f t="shared" ref="Q50:Q52" si="126">J50-AG50</f>
        <v>242908.22400000016</v>
      </c>
      <c r="R50" s="612">
        <f t="shared" si="118"/>
        <v>0.14155490909090918</v>
      </c>
      <c r="S50" s="523">
        <f t="shared" ref="S50:S52" si="127">Q50-U50</f>
        <v>242908.22400000016</v>
      </c>
      <c r="T50" s="524" t="s">
        <v>839</v>
      </c>
      <c r="U50" s="562">
        <v>0</v>
      </c>
      <c r="V50" s="544" t="s">
        <v>90</v>
      </c>
      <c r="W50" s="600" t="s">
        <v>90</v>
      </c>
      <c r="X50" s="526">
        <f t="shared" ref="X50:X52" si="128">Y50/E50</f>
        <v>472.14479999999998</v>
      </c>
      <c r="Y50" s="526">
        <f t="shared" ref="Y50:Y52" si="129">(AA50+AB50-AC50-AD50-AE50)/I50</f>
        <v>11331.475199999999</v>
      </c>
      <c r="Z50" s="565">
        <f t="shared" si="119"/>
        <v>0</v>
      </c>
      <c r="AA50" s="546">
        <v>1428960</v>
      </c>
      <c r="AB50" s="546">
        <v>142896</v>
      </c>
      <c r="AC50" s="547">
        <v>77163.840000000011</v>
      </c>
      <c r="AD50" s="547">
        <v>7716.3840000000018</v>
      </c>
      <c r="AE50" s="547">
        <v>13884</v>
      </c>
      <c r="AF50" s="557">
        <f t="shared" si="120"/>
        <v>2776.8</v>
      </c>
      <c r="AG50" s="546">
        <v>1473091.7759999998</v>
      </c>
      <c r="AH50" s="643">
        <f t="shared" si="121"/>
        <v>11331.475199999999</v>
      </c>
      <c r="AI50" s="644" t="s">
        <v>1010</v>
      </c>
      <c r="AJ50" s="644"/>
      <c r="AK50" s="686">
        <v>23</v>
      </c>
    </row>
    <row r="51" spans="1:37">
      <c r="A51" s="194"/>
      <c r="B51" s="536" t="s">
        <v>1008</v>
      </c>
      <c r="C51" s="587">
        <v>26</v>
      </c>
      <c r="D51" s="64" t="s">
        <v>198</v>
      </c>
      <c r="E51" s="539">
        <v>24</v>
      </c>
      <c r="F51" s="585" t="s">
        <v>105</v>
      </c>
      <c r="G51" s="681">
        <f t="shared" si="116"/>
        <v>550</v>
      </c>
      <c r="H51" s="674">
        <v>13200</v>
      </c>
      <c r="I51" s="572">
        <v>390</v>
      </c>
      <c r="J51" s="592">
        <f t="shared" si="122"/>
        <v>5148000</v>
      </c>
      <c r="K51" s="564">
        <v>0</v>
      </c>
      <c r="L51" s="568">
        <f t="shared" si="123"/>
        <v>0</v>
      </c>
      <c r="M51" s="568">
        <f t="shared" si="124"/>
        <v>5148000</v>
      </c>
      <c r="N51" s="569">
        <f t="shared" si="125"/>
        <v>4680000</v>
      </c>
      <c r="O51" s="569">
        <f t="shared" si="117"/>
        <v>468000</v>
      </c>
      <c r="P51" s="568">
        <v>0</v>
      </c>
      <c r="Q51" s="680">
        <f t="shared" si="126"/>
        <v>728724.67199999932</v>
      </c>
      <c r="R51" s="612">
        <f t="shared" si="118"/>
        <v>0.14155490909090895</v>
      </c>
      <c r="S51" s="523">
        <f t="shared" si="127"/>
        <v>728724.67199999932</v>
      </c>
      <c r="T51" s="524" t="s">
        <v>824</v>
      </c>
      <c r="U51" s="562">
        <v>0</v>
      </c>
      <c r="V51" s="544" t="s">
        <v>90</v>
      </c>
      <c r="W51" s="540" t="s">
        <v>89</v>
      </c>
      <c r="X51" s="526">
        <f t="shared" si="128"/>
        <v>472.14480000000009</v>
      </c>
      <c r="Y51" s="526">
        <f t="shared" si="129"/>
        <v>11331.475200000003</v>
      </c>
      <c r="Z51" s="565">
        <f t="shared" si="119"/>
        <v>0</v>
      </c>
      <c r="AA51" s="546">
        <v>4286880</v>
      </c>
      <c r="AB51" s="546">
        <v>428688</v>
      </c>
      <c r="AC51" s="547">
        <v>231491.52000000002</v>
      </c>
      <c r="AD51" s="547">
        <v>23149.152000000002</v>
      </c>
      <c r="AE51" s="547">
        <v>41652</v>
      </c>
      <c r="AF51" s="557">
        <f t="shared" si="120"/>
        <v>8330.4</v>
      </c>
      <c r="AG51" s="546">
        <v>4419275.3280000007</v>
      </c>
      <c r="AH51" s="643">
        <f t="shared" si="121"/>
        <v>11331.475200000003</v>
      </c>
      <c r="AI51" s="644" t="s">
        <v>1006</v>
      </c>
      <c r="AJ51" s="644"/>
      <c r="AK51" s="686">
        <v>28</v>
      </c>
    </row>
    <row r="52" spans="1:37">
      <c r="A52" s="194"/>
      <c r="B52" s="536" t="s">
        <v>1008</v>
      </c>
      <c r="C52" s="587">
        <v>26</v>
      </c>
      <c r="D52" s="64" t="s">
        <v>198</v>
      </c>
      <c r="E52" s="539">
        <v>24</v>
      </c>
      <c r="F52" s="585" t="s">
        <v>105</v>
      </c>
      <c r="G52" s="681">
        <f t="shared" si="116"/>
        <v>550</v>
      </c>
      <c r="H52" s="674">
        <v>13200</v>
      </c>
      <c r="I52" s="572">
        <v>190</v>
      </c>
      <c r="J52" s="592">
        <f t="shared" si="122"/>
        <v>2508000</v>
      </c>
      <c r="K52" s="564">
        <v>0</v>
      </c>
      <c r="L52" s="568">
        <f t="shared" si="123"/>
        <v>0</v>
      </c>
      <c r="M52" s="568">
        <f t="shared" si="124"/>
        <v>2508000</v>
      </c>
      <c r="N52" s="569">
        <f t="shared" si="125"/>
        <v>2280000</v>
      </c>
      <c r="O52" s="569">
        <f t="shared" si="117"/>
        <v>228000</v>
      </c>
      <c r="P52" s="568">
        <v>0</v>
      </c>
      <c r="Q52" s="680">
        <f t="shared" si="126"/>
        <v>355019.71199999982</v>
      </c>
      <c r="R52" s="612">
        <f t="shared" si="118"/>
        <v>0.14155490909090901</v>
      </c>
      <c r="S52" s="523">
        <f t="shared" si="127"/>
        <v>355019.71199999982</v>
      </c>
      <c r="T52" s="524" t="s">
        <v>98</v>
      </c>
      <c r="U52" s="562">
        <v>0</v>
      </c>
      <c r="V52" s="544" t="s">
        <v>90</v>
      </c>
      <c r="W52" s="540" t="s">
        <v>89</v>
      </c>
      <c r="X52" s="526">
        <f t="shared" si="128"/>
        <v>472.14480000000003</v>
      </c>
      <c r="Y52" s="526">
        <f t="shared" si="129"/>
        <v>11331.475200000001</v>
      </c>
      <c r="Z52" s="565">
        <f t="shared" si="119"/>
        <v>0</v>
      </c>
      <c r="AA52" s="546">
        <v>2088480</v>
      </c>
      <c r="AB52" s="546">
        <v>208848</v>
      </c>
      <c r="AC52" s="547">
        <v>112777.92000000001</v>
      </c>
      <c r="AD52" s="547">
        <v>11277.792000000001</v>
      </c>
      <c r="AE52" s="547">
        <v>20292</v>
      </c>
      <c r="AF52" s="557">
        <f t="shared" si="120"/>
        <v>4058.4</v>
      </c>
      <c r="AG52" s="546">
        <v>2152980.2880000002</v>
      </c>
      <c r="AH52" s="643">
        <f t="shared" si="121"/>
        <v>11331.475200000001</v>
      </c>
      <c r="AI52" s="644" t="s">
        <v>53</v>
      </c>
      <c r="AJ52" s="644"/>
      <c r="AK52" s="686">
        <v>28</v>
      </c>
    </row>
    <row r="53" spans="1:37" s="518" customFormat="1">
      <c r="B53" s="536" t="s">
        <v>1008</v>
      </c>
      <c r="C53" s="554"/>
      <c r="D53" s="555"/>
      <c r="E53" s="555"/>
      <c r="F53" s="586"/>
      <c r="G53" s="556"/>
      <c r="H53" s="556" t="s">
        <v>5</v>
      </c>
      <c r="I53" s="553">
        <f>SUM(I49:I52)</f>
        <v>965</v>
      </c>
      <c r="J53" s="531">
        <f t="shared" ref="J53:U53" si="130">SUM(J49:J52)</f>
        <v>12738000</v>
      </c>
      <c r="K53" s="532">
        <f t="shared" si="130"/>
        <v>0</v>
      </c>
      <c r="L53" s="533">
        <f t="shared" si="130"/>
        <v>0</v>
      </c>
      <c r="M53" s="531">
        <f t="shared" si="130"/>
        <v>12738000</v>
      </c>
      <c r="N53" s="532">
        <f t="shared" si="130"/>
        <v>11580000</v>
      </c>
      <c r="O53" s="532">
        <f t="shared" si="130"/>
        <v>1158000</v>
      </c>
      <c r="P53" s="532">
        <f t="shared" si="130"/>
        <v>0</v>
      </c>
      <c r="Q53" s="589">
        <f t="shared" si="130"/>
        <v>1803126.4319999993</v>
      </c>
      <c r="R53" s="589">
        <f t="shared" si="130"/>
        <v>0.56621963636363626</v>
      </c>
      <c r="S53" s="590">
        <f t="shared" si="130"/>
        <v>1803126.4319999993</v>
      </c>
      <c r="T53" s="530">
        <f t="shared" si="130"/>
        <v>0</v>
      </c>
      <c r="U53" s="553">
        <f t="shared" si="130"/>
        <v>0</v>
      </c>
      <c r="V53" s="531"/>
      <c r="W53" s="530"/>
      <c r="X53" s="535"/>
      <c r="Y53" s="535"/>
      <c r="Z53" s="533"/>
      <c r="AA53" s="534">
        <f t="shared" ref="AA53:AG53" si="131">SUM(AA35:AA52)</f>
        <v>2691246528</v>
      </c>
      <c r="AB53" s="534">
        <f t="shared" si="131"/>
        <v>269124652.79999995</v>
      </c>
      <c r="AC53" s="534">
        <f t="shared" si="131"/>
        <v>148294776.39999998</v>
      </c>
      <c r="AD53" s="534">
        <f t="shared" si="131"/>
        <v>14829477.639999999</v>
      </c>
      <c r="AE53" s="534">
        <f t="shared" si="131"/>
        <v>78157130.799999982</v>
      </c>
      <c r="AF53" s="558">
        <f t="shared" si="131"/>
        <v>32834039.919999998</v>
      </c>
      <c r="AG53" s="534">
        <f t="shared" si="131"/>
        <v>5475389863.6080008</v>
      </c>
      <c r="AH53" s="578"/>
      <c r="AI53" s="615"/>
      <c r="AJ53" s="615"/>
      <c r="AK53" s="689"/>
    </row>
    <row r="54" spans="1:37">
      <c r="A54" s="194"/>
      <c r="B54" s="536" t="s">
        <v>1008</v>
      </c>
      <c r="C54" s="587">
        <v>25</v>
      </c>
      <c r="D54" s="64" t="s">
        <v>1027</v>
      </c>
      <c r="E54" s="539">
        <v>48</v>
      </c>
      <c r="F54" s="585" t="s">
        <v>105</v>
      </c>
      <c r="G54" s="681">
        <f t="shared" ref="G54:G55" si="132">H54/E54</f>
        <v>980</v>
      </c>
      <c r="H54" s="674">
        <v>47040</v>
      </c>
      <c r="I54" s="572">
        <v>100</v>
      </c>
      <c r="J54" s="592">
        <f t="shared" ref="J54:J55" si="133">H54*I54</f>
        <v>4704000</v>
      </c>
      <c r="K54" s="564">
        <v>0</v>
      </c>
      <c r="L54" s="568">
        <f t="shared" ref="L54:L55" si="134">J54-M54</f>
        <v>0</v>
      </c>
      <c r="M54" s="568">
        <f t="shared" ref="M54:M55" si="135">N54+O54-P54</f>
        <v>4703999.9999999991</v>
      </c>
      <c r="N54" s="569">
        <f t="shared" ref="N54:N55" si="136">J54/1.1</f>
        <v>4276363.6363636358</v>
      </c>
      <c r="O54" s="569">
        <f t="shared" ref="O54:O55" si="137">N54*0.1</f>
        <v>427636.36363636359</v>
      </c>
      <c r="P54" s="568">
        <v>0</v>
      </c>
      <c r="Q54" s="680">
        <f t="shared" ref="Q54:Q55" si="138">J54-AG54</f>
        <v>484228.79999999981</v>
      </c>
      <c r="R54" s="612">
        <f t="shared" ref="R54:R55" si="139">Q54/J54</f>
        <v>0.10293979591836731</v>
      </c>
      <c r="S54" s="523">
        <f t="shared" ref="S54:S55" si="140">Q54-U54</f>
        <v>484228.79999999981</v>
      </c>
      <c r="T54" s="524" t="s">
        <v>824</v>
      </c>
      <c r="U54" s="562">
        <v>0</v>
      </c>
      <c r="V54" s="544" t="s">
        <v>90</v>
      </c>
      <c r="W54" s="540" t="s">
        <v>89</v>
      </c>
      <c r="X54" s="526">
        <f t="shared" ref="X54:X55" si="141">Y54/E54</f>
        <v>879.11900000000003</v>
      </c>
      <c r="Y54" s="526">
        <f t="shared" ref="Y54:Y55" si="142">(AA54+AB54-AC54-AD54-AE54)/I54</f>
        <v>42197.712</v>
      </c>
      <c r="Z54" s="565">
        <f t="shared" ref="Z54:Z55" si="143">AH54-Y54</f>
        <v>0</v>
      </c>
      <c r="AA54" s="546">
        <v>4152000</v>
      </c>
      <c r="AB54" s="546">
        <v>415200</v>
      </c>
      <c r="AC54" s="547">
        <v>224208.00000000003</v>
      </c>
      <c r="AD54" s="547">
        <v>22420.800000000003</v>
      </c>
      <c r="AE54" s="547">
        <v>100800</v>
      </c>
      <c r="AF54" s="557">
        <f t="shared" ref="AF54:AF55" si="144">AE54*$AF$5</f>
        <v>20160</v>
      </c>
      <c r="AG54" s="546">
        <v>4219771.2</v>
      </c>
      <c r="AH54" s="643">
        <f t="shared" ref="AH54:AH55" si="145">AG54/I54</f>
        <v>42197.712</v>
      </c>
      <c r="AI54" s="644" t="s">
        <v>279</v>
      </c>
      <c r="AJ54" s="644"/>
      <c r="AK54" s="686">
        <v>28</v>
      </c>
    </row>
    <row r="55" spans="1:37">
      <c r="A55" s="194"/>
      <c r="B55" s="536" t="s">
        <v>1008</v>
      </c>
      <c r="C55" s="587">
        <v>25</v>
      </c>
      <c r="D55" s="64" t="s">
        <v>1028</v>
      </c>
      <c r="E55" s="539">
        <v>48</v>
      </c>
      <c r="F55" s="585" t="s">
        <v>105</v>
      </c>
      <c r="G55" s="681">
        <f t="shared" si="132"/>
        <v>980</v>
      </c>
      <c r="H55" s="674">
        <v>47040</v>
      </c>
      <c r="I55" s="572">
        <v>100</v>
      </c>
      <c r="J55" s="592">
        <f t="shared" si="133"/>
        <v>4704000</v>
      </c>
      <c r="K55" s="564">
        <v>0</v>
      </c>
      <c r="L55" s="568">
        <f t="shared" si="134"/>
        <v>0</v>
      </c>
      <c r="M55" s="568">
        <f t="shared" si="135"/>
        <v>4703999.9999999991</v>
      </c>
      <c r="N55" s="569">
        <f t="shared" si="136"/>
        <v>4276363.6363636358</v>
      </c>
      <c r="O55" s="569">
        <f t="shared" si="137"/>
        <v>427636.36363636359</v>
      </c>
      <c r="P55" s="568">
        <v>0</v>
      </c>
      <c r="Q55" s="680">
        <f t="shared" si="138"/>
        <v>484228.79999999981</v>
      </c>
      <c r="R55" s="612">
        <f t="shared" si="139"/>
        <v>0.10293979591836731</v>
      </c>
      <c r="S55" s="523">
        <f t="shared" si="140"/>
        <v>484228.79999999981</v>
      </c>
      <c r="T55" s="524" t="s">
        <v>98</v>
      </c>
      <c r="U55" s="562">
        <v>0</v>
      </c>
      <c r="V55" s="544" t="s">
        <v>90</v>
      </c>
      <c r="W55" s="540" t="s">
        <v>89</v>
      </c>
      <c r="X55" s="526">
        <f t="shared" si="141"/>
        <v>879.11900000000003</v>
      </c>
      <c r="Y55" s="526">
        <f t="shared" si="142"/>
        <v>42197.712</v>
      </c>
      <c r="Z55" s="565">
        <f t="shared" si="143"/>
        <v>0</v>
      </c>
      <c r="AA55" s="546">
        <v>4152000</v>
      </c>
      <c r="AB55" s="546">
        <v>415200</v>
      </c>
      <c r="AC55" s="547">
        <v>224208.00000000003</v>
      </c>
      <c r="AD55" s="547">
        <v>22420.800000000003</v>
      </c>
      <c r="AE55" s="547">
        <v>100800</v>
      </c>
      <c r="AF55" s="557">
        <f t="shared" si="144"/>
        <v>20160</v>
      </c>
      <c r="AG55" s="546">
        <v>4219771.2</v>
      </c>
      <c r="AH55" s="643">
        <f t="shared" si="145"/>
        <v>42197.712</v>
      </c>
      <c r="AI55" s="644" t="s">
        <v>279</v>
      </c>
      <c r="AJ55" s="644"/>
      <c r="AK55" s="686">
        <v>28</v>
      </c>
    </row>
    <row r="56" spans="1:37" s="518" customFormat="1">
      <c r="B56" s="536" t="s">
        <v>1008</v>
      </c>
      <c r="C56" s="554"/>
      <c r="D56" s="555"/>
      <c r="E56" s="555"/>
      <c r="F56" s="586"/>
      <c r="G56" s="556"/>
      <c r="H56" s="556" t="s">
        <v>5</v>
      </c>
      <c r="I56" s="553">
        <f>SUM(I54:I55)</f>
        <v>200</v>
      </c>
      <c r="J56" s="531">
        <f t="shared" ref="J56:U56" si="146">SUM(J54:J55)</f>
        <v>9408000</v>
      </c>
      <c r="K56" s="532">
        <f t="shared" si="146"/>
        <v>0</v>
      </c>
      <c r="L56" s="533">
        <f t="shared" si="146"/>
        <v>0</v>
      </c>
      <c r="M56" s="531">
        <f t="shared" si="146"/>
        <v>9407999.9999999981</v>
      </c>
      <c r="N56" s="532">
        <f t="shared" si="146"/>
        <v>8552727.2727272715</v>
      </c>
      <c r="O56" s="532">
        <f t="shared" si="146"/>
        <v>855272.72727272718</v>
      </c>
      <c r="P56" s="532">
        <f t="shared" si="146"/>
        <v>0</v>
      </c>
      <c r="Q56" s="589">
        <f t="shared" si="146"/>
        <v>968457.59999999963</v>
      </c>
      <c r="R56" s="589">
        <f t="shared" si="146"/>
        <v>0.20587959183673463</v>
      </c>
      <c r="S56" s="590">
        <f t="shared" si="146"/>
        <v>968457.59999999963</v>
      </c>
      <c r="T56" s="530">
        <f t="shared" si="146"/>
        <v>0</v>
      </c>
      <c r="U56" s="553">
        <f t="shared" si="146"/>
        <v>0</v>
      </c>
      <c r="V56" s="531"/>
      <c r="W56" s="530"/>
      <c r="X56" s="535"/>
      <c r="Y56" s="535"/>
      <c r="Z56" s="533"/>
      <c r="AA56" s="534">
        <v>8304000</v>
      </c>
      <c r="AB56" s="534">
        <v>830400</v>
      </c>
      <c r="AC56" s="534">
        <v>448416.00000000006</v>
      </c>
      <c r="AD56" s="534">
        <v>44841.600000000006</v>
      </c>
      <c r="AE56" s="534">
        <v>201600</v>
      </c>
      <c r="AF56" s="558">
        <f>SUM(AF38:AF55)</f>
        <v>64498546.399999991</v>
      </c>
      <c r="AG56" s="534">
        <f>SUM(AG38:AG55)</f>
        <v>10746119508.784004</v>
      </c>
      <c r="AH56" s="578"/>
      <c r="AI56" s="615"/>
      <c r="AJ56" s="615"/>
      <c r="AK56" s="689"/>
    </row>
    <row r="57" spans="1:37">
      <c r="A57" s="194"/>
      <c r="B57" s="536" t="s">
        <v>1008</v>
      </c>
      <c r="C57" s="587">
        <v>28</v>
      </c>
      <c r="D57" s="64" t="s">
        <v>231</v>
      </c>
      <c r="E57" s="539">
        <v>48</v>
      </c>
      <c r="F57" s="585" t="s">
        <v>105</v>
      </c>
      <c r="G57" s="681">
        <f t="shared" ref="G57:G61" si="147">H57/E57</f>
        <v>980</v>
      </c>
      <c r="H57" s="674">
        <v>47040</v>
      </c>
      <c r="I57" s="572">
        <v>100</v>
      </c>
      <c r="J57" s="592">
        <f t="shared" ref="J57" si="148">H57*I57</f>
        <v>4704000</v>
      </c>
      <c r="K57" s="564">
        <v>0</v>
      </c>
      <c r="L57" s="568">
        <f t="shared" ref="L57" si="149">J57-M57</f>
        <v>0</v>
      </c>
      <c r="M57" s="568">
        <f t="shared" ref="M57" si="150">N57+O57-P57</f>
        <v>4703999.9999999991</v>
      </c>
      <c r="N57" s="569">
        <f t="shared" ref="N57" si="151">J57/1.1</f>
        <v>4276363.6363636358</v>
      </c>
      <c r="O57" s="569">
        <f t="shared" ref="O57" si="152">N57*0.1</f>
        <v>427636.36363636359</v>
      </c>
      <c r="P57" s="568">
        <v>0</v>
      </c>
      <c r="Q57" s="680">
        <f t="shared" ref="Q57" si="153">J57-AG57</f>
        <v>495454.55999999959</v>
      </c>
      <c r="R57" s="612">
        <f t="shared" ref="R57" si="154">Q57/J57</f>
        <v>0.10532622448979582</v>
      </c>
      <c r="S57" s="523">
        <f t="shared" ref="S57" si="155">Q57-U57</f>
        <v>495454.55999999959</v>
      </c>
      <c r="T57" s="524" t="s">
        <v>98</v>
      </c>
      <c r="U57" s="562">
        <v>0</v>
      </c>
      <c r="V57" s="544" t="s">
        <v>90</v>
      </c>
      <c r="W57" s="540" t="s">
        <v>89</v>
      </c>
      <c r="X57" s="526">
        <f t="shared" ref="X57" si="156">Y57/E57</f>
        <v>876.78030000000001</v>
      </c>
      <c r="Y57" s="526">
        <f t="shared" ref="Y57" si="157">(AA57+AB57-AC57-AD57-AE57)/I57</f>
        <v>42085.454400000002</v>
      </c>
      <c r="Z57" s="565">
        <f t="shared" ref="Z57" si="158">AH57-Y57</f>
        <v>0</v>
      </c>
      <c r="AA57" s="546">
        <v>4082400</v>
      </c>
      <c r="AB57" s="546">
        <v>408240</v>
      </c>
      <c r="AC57" s="547">
        <v>220449.6</v>
      </c>
      <c r="AD57" s="547">
        <v>22044.960000000003</v>
      </c>
      <c r="AE57" s="547">
        <v>39600</v>
      </c>
      <c r="AF57" s="557">
        <f t="shared" ref="AF57" si="159">AE57*$AF$5</f>
        <v>7920</v>
      </c>
      <c r="AG57" s="546">
        <v>4208545.4400000004</v>
      </c>
      <c r="AH57" s="643">
        <f t="shared" ref="AH57" si="160">AG57/I57</f>
        <v>42085.454400000002</v>
      </c>
      <c r="AI57" s="644" t="s">
        <v>151</v>
      </c>
      <c r="AJ57" s="644"/>
      <c r="AK57" s="686">
        <v>28</v>
      </c>
    </row>
    <row r="58" spans="1:37" s="518" customFormat="1">
      <c r="B58" s="536" t="s">
        <v>1008</v>
      </c>
      <c r="C58" s="554"/>
      <c r="D58" s="555"/>
      <c r="E58" s="555"/>
      <c r="F58" s="586"/>
      <c r="G58" s="556"/>
      <c r="H58" s="556" t="s">
        <v>5</v>
      </c>
      <c r="I58" s="553">
        <f>SUM(I57)</f>
        <v>100</v>
      </c>
      <c r="J58" s="531">
        <f t="shared" ref="J58:U58" si="161">SUM(J57)</f>
        <v>4704000</v>
      </c>
      <c r="K58" s="532">
        <f t="shared" si="161"/>
        <v>0</v>
      </c>
      <c r="L58" s="533">
        <f t="shared" si="161"/>
        <v>0</v>
      </c>
      <c r="M58" s="531">
        <f t="shared" si="161"/>
        <v>4703999.9999999991</v>
      </c>
      <c r="N58" s="532">
        <f t="shared" si="161"/>
        <v>4276363.6363636358</v>
      </c>
      <c r="O58" s="532">
        <f t="shared" si="161"/>
        <v>427636.36363636359</v>
      </c>
      <c r="P58" s="532">
        <f t="shared" si="161"/>
        <v>0</v>
      </c>
      <c r="Q58" s="589">
        <f t="shared" si="161"/>
        <v>495454.55999999959</v>
      </c>
      <c r="R58" s="589">
        <f t="shared" si="161"/>
        <v>0.10532622448979582</v>
      </c>
      <c r="S58" s="590">
        <f t="shared" si="161"/>
        <v>495454.55999999959</v>
      </c>
      <c r="T58" s="530">
        <f t="shared" si="161"/>
        <v>0</v>
      </c>
      <c r="U58" s="553">
        <f t="shared" si="161"/>
        <v>0</v>
      </c>
      <c r="V58" s="531"/>
      <c r="W58" s="530"/>
      <c r="X58" s="535"/>
      <c r="Y58" s="535"/>
      <c r="Z58" s="533"/>
      <c r="AA58" s="534">
        <v>8304000</v>
      </c>
      <c r="AB58" s="534">
        <v>830400</v>
      </c>
      <c r="AC58" s="534">
        <v>448416.00000000006</v>
      </c>
      <c r="AD58" s="534">
        <v>44841.600000000006</v>
      </c>
      <c r="AE58" s="534">
        <v>201600</v>
      </c>
      <c r="AF58" s="558">
        <f>SUM(AF40:AF57)</f>
        <v>126887452.47999999</v>
      </c>
      <c r="AG58" s="534">
        <f>SUM(AG40:AG57)</f>
        <v>21119686416.512005</v>
      </c>
      <c r="AH58" s="578"/>
      <c r="AI58" s="615"/>
      <c r="AJ58" s="615"/>
      <c r="AK58" s="689"/>
    </row>
    <row r="59" spans="1:37">
      <c r="A59" s="194"/>
      <c r="B59" s="536" t="s">
        <v>1008</v>
      </c>
      <c r="C59" s="587">
        <v>27</v>
      </c>
      <c r="D59" s="64" t="s">
        <v>1029</v>
      </c>
      <c r="E59" s="539">
        <v>32</v>
      </c>
      <c r="F59" s="585" t="s">
        <v>172</v>
      </c>
      <c r="G59" s="681">
        <f t="shared" si="147"/>
        <v>2350</v>
      </c>
      <c r="H59" s="674">
        <v>75200</v>
      </c>
      <c r="I59" s="572">
        <v>130</v>
      </c>
      <c r="J59" s="592">
        <f>H59*I59</f>
        <v>9776000</v>
      </c>
      <c r="K59" s="564">
        <v>0</v>
      </c>
      <c r="L59" s="568">
        <f t="shared" ref="L59:L61" si="162">J59-M59</f>
        <v>0</v>
      </c>
      <c r="M59" s="568">
        <f>N59+O59-P59</f>
        <v>9776000</v>
      </c>
      <c r="N59" s="569">
        <f>J59</f>
        <v>9776000</v>
      </c>
      <c r="O59" s="569">
        <v>0</v>
      </c>
      <c r="P59" s="568">
        <v>0</v>
      </c>
      <c r="Q59" s="680">
        <f>J59-AG59</f>
        <v>1018938.7520000003</v>
      </c>
      <c r="R59" s="612">
        <f t="shared" ref="R59:R61" si="163">Q59/J59</f>
        <v>0.10422859574468088</v>
      </c>
      <c r="S59" s="523">
        <f t="shared" ref="S59:S61" si="164">Q59-U59</f>
        <v>1018938.7520000003</v>
      </c>
      <c r="T59" s="524" t="s">
        <v>839</v>
      </c>
      <c r="U59" s="562">
        <v>0</v>
      </c>
      <c r="V59" s="544" t="s">
        <v>90</v>
      </c>
      <c r="W59" s="600" t="s">
        <v>90</v>
      </c>
      <c r="X59" s="526">
        <f t="shared" ref="X59:X61" si="165">Y59/E59</f>
        <v>2105.0627999999997</v>
      </c>
      <c r="Y59" s="526">
        <f t="shared" ref="Y59:Y61" si="166">(AA59+AB59-AC59-AD59-AE59)/I59</f>
        <v>67362.00959999999</v>
      </c>
      <c r="Z59" s="565">
        <f t="shared" ref="Z59:Z61" si="167">AH59-Y59</f>
        <v>0</v>
      </c>
      <c r="AA59" s="546">
        <v>9310080</v>
      </c>
      <c r="AB59" s="546">
        <v>0</v>
      </c>
      <c r="AC59" s="547">
        <v>502744.32000000007</v>
      </c>
      <c r="AD59" s="547">
        <v>50274.432000000008</v>
      </c>
      <c r="AE59" s="547">
        <v>0</v>
      </c>
      <c r="AF59" s="557">
        <f t="shared" ref="AF59:AF61" si="168">AE59*$AF$5</f>
        <v>0</v>
      </c>
      <c r="AG59" s="546">
        <v>8757061.2479999997</v>
      </c>
      <c r="AH59" s="643">
        <f t="shared" ref="AH59:AH61" si="169">AG59/I59</f>
        <v>67362.00959999999</v>
      </c>
      <c r="AI59" s="644" t="s">
        <v>1010</v>
      </c>
      <c r="AJ59" s="644"/>
      <c r="AK59" s="686">
        <v>23</v>
      </c>
    </row>
    <row r="60" spans="1:37">
      <c r="A60" s="194"/>
      <c r="B60" s="536" t="s">
        <v>1008</v>
      </c>
      <c r="C60" s="587">
        <v>27</v>
      </c>
      <c r="D60" s="64" t="s">
        <v>1030</v>
      </c>
      <c r="E60" s="539">
        <v>32</v>
      </c>
      <c r="F60" s="585" t="s">
        <v>172</v>
      </c>
      <c r="G60" s="681">
        <f t="shared" si="147"/>
        <v>2550</v>
      </c>
      <c r="H60" s="674">
        <v>81600</v>
      </c>
      <c r="I60" s="572">
        <v>240</v>
      </c>
      <c r="J60" s="592">
        <f t="shared" ref="J60:J61" si="170">H60*I60</f>
        <v>19584000</v>
      </c>
      <c r="K60" s="564">
        <v>0</v>
      </c>
      <c r="L60" s="568">
        <f t="shared" si="162"/>
        <v>0</v>
      </c>
      <c r="M60" s="568">
        <f t="shared" ref="M60:M61" si="171">N60+O60-P60</f>
        <v>19584000</v>
      </c>
      <c r="N60" s="569">
        <f t="shared" ref="N60:N61" si="172">J60</f>
        <v>19584000</v>
      </c>
      <c r="O60" s="569">
        <v>0</v>
      </c>
      <c r="P60" s="568">
        <v>0</v>
      </c>
      <c r="Q60" s="680">
        <f t="shared" ref="Q60:Q61" si="173">J60-AG60</f>
        <v>2210741.7600000016</v>
      </c>
      <c r="R60" s="612">
        <f t="shared" si="163"/>
        <v>0.11288509803921577</v>
      </c>
      <c r="S60" s="523">
        <f t="shared" si="164"/>
        <v>2210741.7600000016</v>
      </c>
      <c r="T60" s="524" t="s">
        <v>824</v>
      </c>
      <c r="U60" s="562">
        <v>0</v>
      </c>
      <c r="V60" s="544" t="s">
        <v>90</v>
      </c>
      <c r="W60" s="540" t="s">
        <v>89</v>
      </c>
      <c r="X60" s="526">
        <f t="shared" si="165"/>
        <v>2262.1429999999996</v>
      </c>
      <c r="Y60" s="526">
        <f t="shared" si="166"/>
        <v>72388.575999999986</v>
      </c>
      <c r="Z60" s="565">
        <f t="shared" si="167"/>
        <v>0</v>
      </c>
      <c r="AA60" s="546">
        <v>18470400</v>
      </c>
      <c r="AB60" s="546">
        <v>0</v>
      </c>
      <c r="AC60" s="547">
        <v>997401.60000000009</v>
      </c>
      <c r="AD60" s="547">
        <v>99740.160000000018</v>
      </c>
      <c r="AE60" s="547">
        <v>0</v>
      </c>
      <c r="AF60" s="557">
        <f t="shared" si="168"/>
        <v>0</v>
      </c>
      <c r="AG60" s="546">
        <v>17373258.239999998</v>
      </c>
      <c r="AH60" s="643">
        <f t="shared" si="169"/>
        <v>72388.575999999986</v>
      </c>
      <c r="AI60" s="644" t="s">
        <v>1010</v>
      </c>
      <c r="AJ60" s="644"/>
      <c r="AK60" s="686">
        <v>28</v>
      </c>
    </row>
    <row r="61" spans="1:37">
      <c r="A61" s="194"/>
      <c r="B61" s="536" t="s">
        <v>1008</v>
      </c>
      <c r="C61" s="587">
        <v>27</v>
      </c>
      <c r="D61" s="64" t="s">
        <v>1031</v>
      </c>
      <c r="E61" s="539">
        <v>32</v>
      </c>
      <c r="F61" s="585" t="s">
        <v>172</v>
      </c>
      <c r="G61" s="681">
        <f t="shared" si="147"/>
        <v>2500</v>
      </c>
      <c r="H61" s="674">
        <v>80000</v>
      </c>
      <c r="I61" s="572">
        <v>180</v>
      </c>
      <c r="J61" s="592">
        <f t="shared" si="170"/>
        <v>14400000</v>
      </c>
      <c r="K61" s="564">
        <v>0</v>
      </c>
      <c r="L61" s="568">
        <f t="shared" si="162"/>
        <v>0</v>
      </c>
      <c r="M61" s="568">
        <f t="shared" si="171"/>
        <v>14400000</v>
      </c>
      <c r="N61" s="569">
        <f t="shared" si="172"/>
        <v>14400000</v>
      </c>
      <c r="O61" s="569">
        <v>0</v>
      </c>
      <c r="P61" s="568">
        <v>0</v>
      </c>
      <c r="Q61" s="680">
        <f t="shared" si="173"/>
        <v>1380892.0320000015</v>
      </c>
      <c r="R61" s="612">
        <f t="shared" si="163"/>
        <v>9.589528000000011E-2</v>
      </c>
      <c r="S61" s="523">
        <f t="shared" si="164"/>
        <v>1380892.0320000015</v>
      </c>
      <c r="T61" s="524" t="s">
        <v>98</v>
      </c>
      <c r="U61" s="562">
        <v>0</v>
      </c>
      <c r="V61" s="544" t="s">
        <v>90</v>
      </c>
      <c r="W61" s="540" t="s">
        <v>89</v>
      </c>
      <c r="X61" s="526">
        <f t="shared" si="165"/>
        <v>2260.2617999999998</v>
      </c>
      <c r="Y61" s="526">
        <f t="shared" si="166"/>
        <v>72328.377599999993</v>
      </c>
      <c r="Z61" s="565">
        <f t="shared" si="167"/>
        <v>0</v>
      </c>
      <c r="AA61" s="546">
        <v>13841280</v>
      </c>
      <c r="AB61" s="546">
        <v>0</v>
      </c>
      <c r="AC61" s="547">
        <v>747429.12000000011</v>
      </c>
      <c r="AD61" s="547">
        <v>74742.912000000011</v>
      </c>
      <c r="AE61" s="547">
        <v>0</v>
      </c>
      <c r="AF61" s="557">
        <f t="shared" si="168"/>
        <v>0</v>
      </c>
      <c r="AG61" s="546">
        <v>13019107.967999998</v>
      </c>
      <c r="AH61" s="643">
        <f t="shared" si="169"/>
        <v>72328.377599999993</v>
      </c>
      <c r="AI61" s="644" t="s">
        <v>1010</v>
      </c>
      <c r="AJ61" s="644"/>
      <c r="AK61" s="686">
        <v>28</v>
      </c>
    </row>
    <row r="62" spans="1:37" s="518" customFormat="1">
      <c r="B62" s="536" t="s">
        <v>1008</v>
      </c>
      <c r="C62" s="554"/>
      <c r="D62" s="555"/>
      <c r="E62" s="555"/>
      <c r="F62" s="586"/>
      <c r="G62" s="556"/>
      <c r="H62" s="556" t="s">
        <v>5</v>
      </c>
      <c r="I62" s="553">
        <f>SUM(I59:I61)</f>
        <v>550</v>
      </c>
      <c r="J62" s="531">
        <f t="shared" ref="J62:AG62" si="174">SUM(J59:J61)</f>
        <v>43760000</v>
      </c>
      <c r="K62" s="532">
        <f t="shared" si="174"/>
        <v>0</v>
      </c>
      <c r="L62" s="533">
        <f t="shared" si="174"/>
        <v>0</v>
      </c>
      <c r="M62" s="531">
        <f t="shared" si="174"/>
        <v>43760000</v>
      </c>
      <c r="N62" s="532">
        <f t="shared" si="174"/>
        <v>43760000</v>
      </c>
      <c r="O62" s="532">
        <f t="shared" si="174"/>
        <v>0</v>
      </c>
      <c r="P62" s="532">
        <f t="shared" si="174"/>
        <v>0</v>
      </c>
      <c r="Q62" s="589">
        <f t="shared" si="174"/>
        <v>4610572.5440000035</v>
      </c>
      <c r="R62" s="589">
        <f t="shared" si="174"/>
        <v>0.3130089737838968</v>
      </c>
      <c r="S62" s="590">
        <f t="shared" si="174"/>
        <v>4610572.5440000035</v>
      </c>
      <c r="T62" s="530">
        <f t="shared" si="174"/>
        <v>0</v>
      </c>
      <c r="U62" s="553">
        <f t="shared" si="174"/>
        <v>0</v>
      </c>
      <c r="V62" s="531">
        <f t="shared" si="174"/>
        <v>0</v>
      </c>
      <c r="W62" s="530">
        <f t="shared" si="174"/>
        <v>0</v>
      </c>
      <c r="X62" s="535"/>
      <c r="Y62" s="535"/>
      <c r="Z62" s="533">
        <f t="shared" si="174"/>
        <v>0</v>
      </c>
      <c r="AA62" s="534">
        <f t="shared" si="174"/>
        <v>41621760</v>
      </c>
      <c r="AB62" s="534">
        <f t="shared" si="174"/>
        <v>0</v>
      </c>
      <c r="AC62" s="534">
        <f t="shared" si="174"/>
        <v>2247575.04</v>
      </c>
      <c r="AD62" s="534">
        <f t="shared" si="174"/>
        <v>224757.50400000004</v>
      </c>
      <c r="AE62" s="534">
        <f t="shared" si="174"/>
        <v>0</v>
      </c>
      <c r="AF62" s="558">
        <f t="shared" si="174"/>
        <v>0</v>
      </c>
      <c r="AG62" s="534">
        <f t="shared" si="174"/>
        <v>39149427.456</v>
      </c>
      <c r="AH62" s="578"/>
      <c r="AI62" s="615"/>
      <c r="AJ62" s="615"/>
      <c r="AK62" s="689"/>
    </row>
    <row r="63" spans="1:37">
      <c r="A63" s="194"/>
      <c r="B63" s="536" t="s">
        <v>1008</v>
      </c>
      <c r="C63" s="587">
        <v>27</v>
      </c>
      <c r="D63" s="64" t="s">
        <v>1030</v>
      </c>
      <c r="E63" s="539">
        <v>32</v>
      </c>
      <c r="F63" s="585" t="s">
        <v>172</v>
      </c>
      <c r="G63" s="681">
        <f t="shared" ref="G63:G64" si="175">H63/E63</f>
        <v>2550</v>
      </c>
      <c r="H63" s="674">
        <v>81600</v>
      </c>
      <c r="I63" s="572">
        <v>260</v>
      </c>
      <c r="J63" s="592">
        <f t="shared" ref="J63:J64" si="176">H63*I63</f>
        <v>21216000</v>
      </c>
      <c r="K63" s="564">
        <v>0</v>
      </c>
      <c r="L63" s="568">
        <f t="shared" ref="L63:L64" si="177">J63-M63</f>
        <v>0</v>
      </c>
      <c r="M63" s="568">
        <f t="shared" ref="M63:M64" si="178">N63+O63-P63</f>
        <v>21216000</v>
      </c>
      <c r="N63" s="569">
        <f t="shared" ref="N63:N64" si="179">J63</f>
        <v>21216000</v>
      </c>
      <c r="O63" s="569">
        <v>0</v>
      </c>
      <c r="P63" s="568">
        <v>0</v>
      </c>
      <c r="Q63" s="680">
        <f t="shared" ref="Q63:Q64" si="180">J63-AG63</f>
        <v>2394970.2399999984</v>
      </c>
      <c r="R63" s="612">
        <f t="shared" ref="R63:R64" si="181">Q63/J63</f>
        <v>0.11288509803921561</v>
      </c>
      <c r="S63" s="523">
        <f t="shared" ref="S63:S64" si="182">Q63-U63</f>
        <v>2394970.2399999984</v>
      </c>
      <c r="T63" s="524" t="s">
        <v>824</v>
      </c>
      <c r="U63" s="562">
        <v>0</v>
      </c>
      <c r="V63" s="544" t="s">
        <v>90</v>
      </c>
      <c r="W63" s="540" t="s">
        <v>89</v>
      </c>
      <c r="X63" s="526">
        <f t="shared" ref="X63:X64" si="183">Y63/E63</f>
        <v>2262.143</v>
      </c>
      <c r="Y63" s="526">
        <f t="shared" ref="Y63:Y64" si="184">(AA63+AB63-AC63-AD63-AE63)/I63</f>
        <v>72388.576000000001</v>
      </c>
      <c r="Z63" s="565">
        <f t="shared" ref="Z63:Z64" si="185">AH63-Y63</f>
        <v>0</v>
      </c>
      <c r="AA63" s="546">
        <v>20009600</v>
      </c>
      <c r="AB63" s="546">
        <v>0</v>
      </c>
      <c r="AC63" s="547">
        <v>1080518.4000000001</v>
      </c>
      <c r="AD63" s="547">
        <v>108051.84000000003</v>
      </c>
      <c r="AE63" s="547">
        <v>0</v>
      </c>
      <c r="AF63" s="557">
        <f t="shared" ref="AF63:AF64" si="186">AE63*$AF$5</f>
        <v>0</v>
      </c>
      <c r="AG63" s="546">
        <v>18821029.760000002</v>
      </c>
      <c r="AH63" s="643">
        <f t="shared" ref="AH63:AH64" si="187">AG63/I63</f>
        <v>72388.576000000001</v>
      </c>
      <c r="AI63" s="644" t="s">
        <v>152</v>
      </c>
      <c r="AJ63" s="644"/>
      <c r="AK63" s="686">
        <v>28</v>
      </c>
    </row>
    <row r="64" spans="1:37">
      <c r="A64" s="194"/>
      <c r="B64" s="536" t="s">
        <v>1008</v>
      </c>
      <c r="C64" s="587">
        <v>27</v>
      </c>
      <c r="D64" s="64" t="s">
        <v>1031</v>
      </c>
      <c r="E64" s="539">
        <v>32</v>
      </c>
      <c r="F64" s="585" t="s">
        <v>172</v>
      </c>
      <c r="G64" s="681">
        <f t="shared" si="175"/>
        <v>2500</v>
      </c>
      <c r="H64" s="674">
        <v>80000</v>
      </c>
      <c r="I64" s="572">
        <v>220</v>
      </c>
      <c r="J64" s="592">
        <f t="shared" si="176"/>
        <v>17600000</v>
      </c>
      <c r="K64" s="564">
        <v>0</v>
      </c>
      <c r="L64" s="568">
        <f t="shared" si="177"/>
        <v>0</v>
      </c>
      <c r="M64" s="568">
        <f t="shared" si="178"/>
        <v>17600000</v>
      </c>
      <c r="N64" s="569">
        <f t="shared" si="179"/>
        <v>17600000</v>
      </c>
      <c r="O64" s="569">
        <v>0</v>
      </c>
      <c r="P64" s="568">
        <v>0</v>
      </c>
      <c r="Q64" s="680">
        <f t="shared" si="180"/>
        <v>1687756.9280000012</v>
      </c>
      <c r="R64" s="612">
        <f t="shared" si="181"/>
        <v>9.5895280000000069E-2</v>
      </c>
      <c r="S64" s="523">
        <f t="shared" si="182"/>
        <v>1687756.9280000012</v>
      </c>
      <c r="T64" s="524" t="s">
        <v>98</v>
      </c>
      <c r="U64" s="562">
        <v>0</v>
      </c>
      <c r="V64" s="544" t="s">
        <v>90</v>
      </c>
      <c r="W64" s="540" t="s">
        <v>89</v>
      </c>
      <c r="X64" s="526">
        <f t="shared" si="183"/>
        <v>2260.2617999999998</v>
      </c>
      <c r="Y64" s="526">
        <f t="shared" si="184"/>
        <v>72328.377599999993</v>
      </c>
      <c r="Z64" s="565">
        <f t="shared" si="185"/>
        <v>0</v>
      </c>
      <c r="AA64" s="546">
        <v>16917120</v>
      </c>
      <c r="AB64" s="546">
        <v>0</v>
      </c>
      <c r="AC64" s="547">
        <v>913524.48000000021</v>
      </c>
      <c r="AD64" s="547">
        <v>91352.448000000033</v>
      </c>
      <c r="AE64" s="547">
        <v>0</v>
      </c>
      <c r="AF64" s="557">
        <f t="shared" si="186"/>
        <v>0</v>
      </c>
      <c r="AG64" s="546">
        <v>15912243.071999999</v>
      </c>
      <c r="AH64" s="643">
        <f t="shared" si="187"/>
        <v>72328.377599999993</v>
      </c>
      <c r="AI64" s="644" t="s">
        <v>152</v>
      </c>
      <c r="AJ64" s="644"/>
      <c r="AK64" s="686">
        <v>28</v>
      </c>
    </row>
    <row r="65" spans="1:37" s="518" customFormat="1">
      <c r="B65" s="536" t="s">
        <v>1008</v>
      </c>
      <c r="C65" s="554"/>
      <c r="D65" s="555"/>
      <c r="E65" s="555"/>
      <c r="F65" s="586"/>
      <c r="G65" s="556"/>
      <c r="H65" s="556" t="s">
        <v>5</v>
      </c>
      <c r="I65" s="553">
        <f>SUM(I63:I64)</f>
        <v>480</v>
      </c>
      <c r="J65" s="531">
        <f t="shared" ref="J65:AG65" si="188">SUM(J63:J64)</f>
        <v>38816000</v>
      </c>
      <c r="K65" s="532">
        <f t="shared" si="188"/>
        <v>0</v>
      </c>
      <c r="L65" s="533">
        <f t="shared" si="188"/>
        <v>0</v>
      </c>
      <c r="M65" s="531">
        <f t="shared" si="188"/>
        <v>38816000</v>
      </c>
      <c r="N65" s="532">
        <f t="shared" si="188"/>
        <v>38816000</v>
      </c>
      <c r="O65" s="532">
        <f t="shared" si="188"/>
        <v>0</v>
      </c>
      <c r="P65" s="532">
        <f t="shared" si="188"/>
        <v>0</v>
      </c>
      <c r="Q65" s="589">
        <f t="shared" si="188"/>
        <v>4082727.1679999996</v>
      </c>
      <c r="R65" s="589">
        <f t="shared" si="188"/>
        <v>0.20878037803921567</v>
      </c>
      <c r="S65" s="590">
        <f t="shared" si="188"/>
        <v>4082727.1679999996</v>
      </c>
      <c r="T65" s="530">
        <f t="shared" si="188"/>
        <v>0</v>
      </c>
      <c r="U65" s="553">
        <f t="shared" si="188"/>
        <v>0</v>
      </c>
      <c r="V65" s="531">
        <f t="shared" si="188"/>
        <v>0</v>
      </c>
      <c r="W65" s="530">
        <f t="shared" si="188"/>
        <v>0</v>
      </c>
      <c r="X65" s="535">
        <f t="shared" si="188"/>
        <v>4522.4048000000003</v>
      </c>
      <c r="Y65" s="535">
        <f t="shared" si="188"/>
        <v>144716.95360000001</v>
      </c>
      <c r="Z65" s="533">
        <f t="shared" si="188"/>
        <v>0</v>
      </c>
      <c r="AA65" s="534">
        <f t="shared" si="188"/>
        <v>36926720</v>
      </c>
      <c r="AB65" s="534">
        <f t="shared" si="188"/>
        <v>0</v>
      </c>
      <c r="AC65" s="534">
        <f t="shared" si="188"/>
        <v>1994042.8800000004</v>
      </c>
      <c r="AD65" s="534">
        <f t="shared" si="188"/>
        <v>199404.28800000006</v>
      </c>
      <c r="AE65" s="534">
        <f t="shared" si="188"/>
        <v>0</v>
      </c>
      <c r="AF65" s="558">
        <f t="shared" si="188"/>
        <v>0</v>
      </c>
      <c r="AG65" s="534">
        <f t="shared" si="188"/>
        <v>34733272.832000002</v>
      </c>
      <c r="AH65" s="578"/>
      <c r="AI65" s="615"/>
      <c r="AJ65" s="615"/>
      <c r="AK65" s="689"/>
    </row>
    <row r="66" spans="1:37">
      <c r="A66" s="194"/>
      <c r="B66" s="536" t="s">
        <v>1008</v>
      </c>
      <c r="C66" s="587">
        <v>27</v>
      </c>
      <c r="D66" s="64" t="s">
        <v>1030</v>
      </c>
      <c r="E66" s="539">
        <v>32</v>
      </c>
      <c r="F66" s="585" t="s">
        <v>172</v>
      </c>
      <c r="G66" s="681">
        <f t="shared" ref="G66:G67" si="189">H66/E66</f>
        <v>2550</v>
      </c>
      <c r="H66" s="674">
        <v>81600</v>
      </c>
      <c r="I66" s="572">
        <v>220</v>
      </c>
      <c r="J66" s="592">
        <f t="shared" ref="J66:J67" si="190">H66*I66</f>
        <v>17952000</v>
      </c>
      <c r="K66" s="564">
        <v>0</v>
      </c>
      <c r="L66" s="568">
        <f t="shared" ref="L66:L67" si="191">J66-M66</f>
        <v>0</v>
      </c>
      <c r="M66" s="568">
        <f t="shared" ref="M66:M67" si="192">N66+O66-P66</f>
        <v>17952000</v>
      </c>
      <c r="N66" s="569">
        <f t="shared" ref="N66:N67" si="193">J66</f>
        <v>17952000</v>
      </c>
      <c r="O66" s="569">
        <v>0</v>
      </c>
      <c r="P66" s="568">
        <v>0</v>
      </c>
      <c r="Q66" s="680">
        <f t="shared" ref="Q66:Q67" si="194">J66-AG66</f>
        <v>2026513.2800000012</v>
      </c>
      <c r="R66" s="612">
        <f t="shared" ref="R66:R67" si="195">Q66/J66</f>
        <v>0.11288509803921576</v>
      </c>
      <c r="S66" s="523">
        <f t="shared" ref="S66:S67" si="196">Q66-U66</f>
        <v>2026513.2800000012</v>
      </c>
      <c r="T66" s="524" t="s">
        <v>824</v>
      </c>
      <c r="U66" s="562">
        <v>0</v>
      </c>
      <c r="V66" s="544" t="s">
        <v>90</v>
      </c>
      <c r="W66" s="540" t="s">
        <v>89</v>
      </c>
      <c r="X66" s="526">
        <f t="shared" ref="X66:X67" si="197">Y66/E66</f>
        <v>2262.143</v>
      </c>
      <c r="Y66" s="526">
        <f t="shared" ref="Y66:Y67" si="198">(AA66+AB66-AC66-AD66-AE66)/I66</f>
        <v>72388.576000000001</v>
      </c>
      <c r="Z66" s="565">
        <f t="shared" ref="Z66:Z67" si="199">AH66-Y66</f>
        <v>0</v>
      </c>
      <c r="AA66" s="546">
        <v>16931200</v>
      </c>
      <c r="AB66" s="546">
        <v>0</v>
      </c>
      <c r="AC66" s="547">
        <v>914284.8</v>
      </c>
      <c r="AD66" s="547">
        <v>91428.48000000001</v>
      </c>
      <c r="AE66" s="547">
        <v>0</v>
      </c>
      <c r="AF66" s="557">
        <f t="shared" ref="AF66:AF67" si="200">AE66*$AF$5</f>
        <v>0</v>
      </c>
      <c r="AG66" s="546">
        <v>15925486.719999999</v>
      </c>
      <c r="AH66" s="643">
        <f t="shared" ref="AH66:AH67" si="201">AG66/I66</f>
        <v>72388.576000000001</v>
      </c>
      <c r="AI66" s="644" t="s">
        <v>149</v>
      </c>
      <c r="AJ66" s="644"/>
      <c r="AK66" s="686">
        <v>28</v>
      </c>
    </row>
    <row r="67" spans="1:37">
      <c r="A67" s="194"/>
      <c r="B67" s="536" t="s">
        <v>1008</v>
      </c>
      <c r="C67" s="587">
        <v>27</v>
      </c>
      <c r="D67" s="64" t="s">
        <v>1031</v>
      </c>
      <c r="E67" s="539">
        <v>32</v>
      </c>
      <c r="F67" s="585" t="s">
        <v>172</v>
      </c>
      <c r="G67" s="681">
        <f t="shared" si="189"/>
        <v>2500</v>
      </c>
      <c r="H67" s="674">
        <v>80000</v>
      </c>
      <c r="I67" s="572">
        <v>180</v>
      </c>
      <c r="J67" s="592">
        <f t="shared" si="190"/>
        <v>14400000</v>
      </c>
      <c r="K67" s="564">
        <v>0</v>
      </c>
      <c r="L67" s="568">
        <f t="shared" si="191"/>
        <v>0</v>
      </c>
      <c r="M67" s="568">
        <f t="shared" si="192"/>
        <v>14400000</v>
      </c>
      <c r="N67" s="569">
        <f t="shared" si="193"/>
        <v>14400000</v>
      </c>
      <c r="O67" s="569">
        <v>0</v>
      </c>
      <c r="P67" s="568">
        <v>0</v>
      </c>
      <c r="Q67" s="680">
        <f t="shared" si="194"/>
        <v>1380892.0320000015</v>
      </c>
      <c r="R67" s="612">
        <f t="shared" si="195"/>
        <v>9.589528000000011E-2</v>
      </c>
      <c r="S67" s="523">
        <f t="shared" si="196"/>
        <v>1380892.0320000015</v>
      </c>
      <c r="T67" s="524" t="s">
        <v>98</v>
      </c>
      <c r="U67" s="562">
        <v>0</v>
      </c>
      <c r="V67" s="544" t="s">
        <v>90</v>
      </c>
      <c r="W67" s="540" t="s">
        <v>89</v>
      </c>
      <c r="X67" s="526">
        <f t="shared" si="197"/>
        <v>2260.2617999999998</v>
      </c>
      <c r="Y67" s="526">
        <f t="shared" si="198"/>
        <v>72328.377599999993</v>
      </c>
      <c r="Z67" s="565">
        <f t="shared" si="199"/>
        <v>0</v>
      </c>
      <c r="AA67" s="546">
        <v>13841280</v>
      </c>
      <c r="AB67" s="546">
        <v>0</v>
      </c>
      <c r="AC67" s="547">
        <v>747429.12000000011</v>
      </c>
      <c r="AD67" s="547">
        <v>74742.912000000011</v>
      </c>
      <c r="AE67" s="547">
        <v>0</v>
      </c>
      <c r="AF67" s="557">
        <f t="shared" si="200"/>
        <v>0</v>
      </c>
      <c r="AG67" s="546">
        <v>13019107.967999998</v>
      </c>
      <c r="AH67" s="643">
        <f t="shared" si="201"/>
        <v>72328.377599999993</v>
      </c>
      <c r="AI67" s="644" t="s">
        <v>149</v>
      </c>
      <c r="AJ67" s="644"/>
      <c r="AK67" s="686">
        <v>28</v>
      </c>
    </row>
    <row r="68" spans="1:37" s="518" customFormat="1">
      <c r="B68" s="536" t="s">
        <v>1008</v>
      </c>
      <c r="C68" s="554"/>
      <c r="D68" s="555"/>
      <c r="E68" s="555"/>
      <c r="F68" s="586"/>
      <c r="G68" s="556"/>
      <c r="H68" s="556" t="s">
        <v>5</v>
      </c>
      <c r="I68" s="553">
        <f>SUM(I66:I67)</f>
        <v>400</v>
      </c>
      <c r="J68" s="531">
        <f t="shared" ref="J68" si="202">SUM(J66:J67)</f>
        <v>32352000</v>
      </c>
      <c r="K68" s="532">
        <f t="shared" ref="K68" si="203">SUM(K66:K67)</f>
        <v>0</v>
      </c>
      <c r="L68" s="533">
        <f t="shared" ref="L68" si="204">SUM(L66:L67)</f>
        <v>0</v>
      </c>
      <c r="M68" s="531">
        <f t="shared" ref="M68" si="205">SUM(M66:M67)</f>
        <v>32352000</v>
      </c>
      <c r="N68" s="532">
        <f t="shared" ref="N68" si="206">SUM(N66:N67)</f>
        <v>32352000</v>
      </c>
      <c r="O68" s="532">
        <f t="shared" ref="O68" si="207">SUM(O66:O67)</f>
        <v>0</v>
      </c>
      <c r="P68" s="532">
        <f t="shared" ref="P68" si="208">SUM(P66:P67)</f>
        <v>0</v>
      </c>
      <c r="Q68" s="589">
        <f t="shared" ref="Q68" si="209">SUM(Q66:Q67)</f>
        <v>3407405.3120000027</v>
      </c>
      <c r="R68" s="589">
        <f t="shared" ref="R68" si="210">SUM(R66:R67)</f>
        <v>0.20878037803921587</v>
      </c>
      <c r="S68" s="590">
        <f t="shared" ref="S68" si="211">SUM(S66:S67)</f>
        <v>3407405.3120000027</v>
      </c>
      <c r="T68" s="530">
        <f t="shared" ref="T68" si="212">SUM(T66:T67)</f>
        <v>0</v>
      </c>
      <c r="U68" s="553">
        <f t="shared" ref="U68" si="213">SUM(U66:U67)</f>
        <v>0</v>
      </c>
      <c r="V68" s="531">
        <f t="shared" ref="V68" si="214">SUM(V66:V67)</f>
        <v>0</v>
      </c>
      <c r="W68" s="530">
        <f t="shared" ref="W68" si="215">SUM(W66:W67)</f>
        <v>0</v>
      </c>
      <c r="X68" s="535">
        <f t="shared" ref="X68" si="216">SUM(X66:X67)</f>
        <v>4522.4048000000003</v>
      </c>
      <c r="Y68" s="535">
        <f t="shared" ref="Y68" si="217">SUM(Y66:Y67)</f>
        <v>144716.95360000001</v>
      </c>
      <c r="Z68" s="533">
        <f t="shared" ref="Z68" si="218">SUM(Z66:Z67)</f>
        <v>0</v>
      </c>
      <c r="AA68" s="534">
        <f t="shared" ref="AA68" si="219">SUM(AA66:AA67)</f>
        <v>30772480</v>
      </c>
      <c r="AB68" s="534">
        <f t="shared" ref="AB68" si="220">SUM(AB66:AB67)</f>
        <v>0</v>
      </c>
      <c r="AC68" s="534">
        <f t="shared" ref="AC68" si="221">SUM(AC66:AC67)</f>
        <v>1661713.9200000002</v>
      </c>
      <c r="AD68" s="534">
        <f t="shared" ref="AD68" si="222">SUM(AD66:AD67)</f>
        <v>166171.39200000002</v>
      </c>
      <c r="AE68" s="534">
        <f t="shared" ref="AE68" si="223">SUM(AE66:AE67)</f>
        <v>0</v>
      </c>
      <c r="AF68" s="558">
        <f t="shared" ref="AF68" si="224">SUM(AF66:AF67)</f>
        <v>0</v>
      </c>
      <c r="AG68" s="534">
        <f t="shared" ref="AG68" si="225">SUM(AG66:AG67)</f>
        <v>28944594.687999997</v>
      </c>
      <c r="AH68" s="578"/>
      <c r="AI68" s="615"/>
      <c r="AJ68" s="615"/>
      <c r="AK68" s="689"/>
    </row>
    <row r="69" spans="1:37">
      <c r="A69" s="194"/>
      <c r="B69" s="536" t="s">
        <v>1008</v>
      </c>
      <c r="C69" s="587">
        <v>29</v>
      </c>
      <c r="D69" s="538" t="s">
        <v>1032</v>
      </c>
      <c r="E69" s="539">
        <v>100</v>
      </c>
      <c r="F69" s="585" t="s">
        <v>1033</v>
      </c>
      <c r="G69" s="674">
        <v>310</v>
      </c>
      <c r="H69" s="576">
        <v>31000</v>
      </c>
      <c r="I69" s="572">
        <v>400</v>
      </c>
      <c r="J69" s="592">
        <f t="shared" ref="J69:J73" si="226">H69*I69</f>
        <v>12400000</v>
      </c>
      <c r="K69" s="564">
        <v>0</v>
      </c>
      <c r="L69" s="568">
        <f t="shared" ref="L69:L75" si="227">J69-M69</f>
        <v>0</v>
      </c>
      <c r="M69" s="568">
        <f t="shared" ref="M69:M75" si="228">N69+O69-P69</f>
        <v>12399999.999999998</v>
      </c>
      <c r="N69" s="569">
        <f t="shared" ref="N69:N75" si="229">J69/1.1</f>
        <v>11272727.272727272</v>
      </c>
      <c r="O69" s="569">
        <f t="shared" ref="O69:O75" si="230">N69*0.1</f>
        <v>1127272.7272727273</v>
      </c>
      <c r="P69" s="568">
        <v>0</v>
      </c>
      <c r="Q69" s="680">
        <f t="shared" ref="Q69:Q75" si="231">J69-AG69</f>
        <v>1244768</v>
      </c>
      <c r="R69" s="612">
        <f t="shared" ref="R69:R75" si="232">Q69/J69</f>
        <v>0.10038451612903226</v>
      </c>
      <c r="S69" s="523">
        <f t="shared" ref="S69:S75" si="233">Q69-U69</f>
        <v>1244768</v>
      </c>
      <c r="T69" s="524" t="s">
        <v>98</v>
      </c>
      <c r="U69" s="562">
        <v>0</v>
      </c>
      <c r="V69" s="544" t="s">
        <v>90</v>
      </c>
      <c r="W69" s="600" t="s">
        <v>90</v>
      </c>
      <c r="X69" s="526">
        <f t="shared" ref="X69:X75" si="234">Y69/E69</f>
        <v>278.88080000000002</v>
      </c>
      <c r="Y69" s="526">
        <f t="shared" ref="Y69:Y75" si="235">(AA69+AB69-AC69-AD69-AE69)/I69</f>
        <v>27888.080000000002</v>
      </c>
      <c r="Z69" s="565">
        <f t="shared" ref="Z69:Z75" si="236">AH69-Y69</f>
        <v>0</v>
      </c>
      <c r="AA69" s="546">
        <v>10720000</v>
      </c>
      <c r="AB69" s="546">
        <v>1072000</v>
      </c>
      <c r="AC69" s="547">
        <v>578880</v>
      </c>
      <c r="AD69" s="547">
        <v>57888</v>
      </c>
      <c r="AE69" s="547">
        <v>0</v>
      </c>
      <c r="AF69" s="557">
        <f t="shared" ref="AF69:AF75" si="237">AE69*$AF$5</f>
        <v>0</v>
      </c>
      <c r="AG69" s="546">
        <v>11155232</v>
      </c>
      <c r="AH69" s="643">
        <f t="shared" ref="AH69:AH75" si="238">AG69/I69</f>
        <v>27888.080000000002</v>
      </c>
      <c r="AI69" s="644" t="s">
        <v>1009</v>
      </c>
      <c r="AJ69" s="644"/>
    </row>
    <row r="70" spans="1:37">
      <c r="A70" s="194"/>
      <c r="B70" s="536" t="s">
        <v>1037</v>
      </c>
      <c r="C70" s="587"/>
      <c r="D70" s="538" t="s">
        <v>1032</v>
      </c>
      <c r="E70" s="539">
        <v>100</v>
      </c>
      <c r="F70" s="684" t="s">
        <v>1035</v>
      </c>
      <c r="G70" s="674">
        <v>310</v>
      </c>
      <c r="H70" s="576">
        <v>31500</v>
      </c>
      <c r="I70" s="572">
        <v>600</v>
      </c>
      <c r="J70" s="592">
        <f t="shared" si="226"/>
        <v>18900000</v>
      </c>
      <c r="K70" s="564">
        <v>0</v>
      </c>
      <c r="L70" s="568">
        <f t="shared" si="227"/>
        <v>0</v>
      </c>
      <c r="M70" s="568">
        <f t="shared" si="228"/>
        <v>18899999.999999996</v>
      </c>
      <c r="N70" s="569">
        <f t="shared" si="229"/>
        <v>17181818.18181818</v>
      </c>
      <c r="O70" s="569">
        <f t="shared" si="230"/>
        <v>1718181.8181818181</v>
      </c>
      <c r="P70" s="568">
        <v>0</v>
      </c>
      <c r="Q70" s="680">
        <f t="shared" si="231"/>
        <v>2167152</v>
      </c>
      <c r="R70" s="612">
        <f t="shared" si="232"/>
        <v>0.11466412698412698</v>
      </c>
      <c r="S70" s="523">
        <f t="shared" si="233"/>
        <v>2167152</v>
      </c>
      <c r="T70" s="524" t="s">
        <v>98</v>
      </c>
      <c r="U70" s="562">
        <v>0</v>
      </c>
      <c r="V70" s="544" t="s">
        <v>90</v>
      </c>
      <c r="W70" s="540" t="s">
        <v>89</v>
      </c>
      <c r="X70" s="526">
        <f t="shared" si="234"/>
        <v>278.88080000000002</v>
      </c>
      <c r="Y70" s="526">
        <f t="shared" si="235"/>
        <v>27888.080000000002</v>
      </c>
      <c r="Z70" s="565">
        <f t="shared" si="236"/>
        <v>0</v>
      </c>
      <c r="AA70" s="546">
        <v>16080000</v>
      </c>
      <c r="AB70" s="546">
        <v>1608000</v>
      </c>
      <c r="AC70" s="547">
        <v>868320.00000000012</v>
      </c>
      <c r="AD70" s="547">
        <v>86832.000000000015</v>
      </c>
      <c r="AE70" s="547">
        <v>0</v>
      </c>
      <c r="AF70" s="557">
        <f t="shared" si="237"/>
        <v>0</v>
      </c>
      <c r="AG70" s="546">
        <v>16732848</v>
      </c>
      <c r="AH70" s="643">
        <f t="shared" si="238"/>
        <v>27888.080000000002</v>
      </c>
      <c r="AI70" s="644" t="s">
        <v>53</v>
      </c>
      <c r="AJ70" s="644"/>
    </row>
    <row r="71" spans="1:37">
      <c r="A71" s="194"/>
      <c r="B71" s="536" t="s">
        <v>1004</v>
      </c>
      <c r="C71" s="587"/>
      <c r="D71" s="538" t="s">
        <v>1032</v>
      </c>
      <c r="E71" s="539">
        <v>100</v>
      </c>
      <c r="F71" s="585" t="s">
        <v>1026</v>
      </c>
      <c r="G71" s="674">
        <v>310</v>
      </c>
      <c r="H71" s="576">
        <v>31000</v>
      </c>
      <c r="I71" s="572">
        <v>120</v>
      </c>
      <c r="J71" s="592">
        <f t="shared" ref="J71" si="239">H71*I71</f>
        <v>3720000</v>
      </c>
      <c r="K71" s="564">
        <v>0</v>
      </c>
      <c r="L71" s="568">
        <f t="shared" ref="L71" si="240">J71-M71</f>
        <v>0</v>
      </c>
      <c r="M71" s="568">
        <f t="shared" ref="M71" si="241">N71+O71-P71</f>
        <v>3720000</v>
      </c>
      <c r="N71" s="569">
        <f t="shared" ref="N71" si="242">J71/1.1</f>
        <v>3381818.1818181816</v>
      </c>
      <c r="O71" s="569">
        <f t="shared" ref="O71" si="243">N71*0.1</f>
        <v>338181.81818181818</v>
      </c>
      <c r="P71" s="568">
        <v>0</v>
      </c>
      <c r="Q71" s="680">
        <f t="shared" ref="Q71" si="244">J71-AG71</f>
        <v>373430.39999999991</v>
      </c>
      <c r="R71" s="612">
        <f t="shared" ref="R71" si="245">Q71/J71</f>
        <v>0.10038451612903224</v>
      </c>
      <c r="S71" s="523">
        <f t="shared" ref="S71" si="246">Q71-U71</f>
        <v>373430.39999999991</v>
      </c>
      <c r="T71" s="524" t="s">
        <v>98</v>
      </c>
      <c r="U71" s="562">
        <v>0</v>
      </c>
      <c r="V71" s="544" t="s">
        <v>90</v>
      </c>
      <c r="W71" s="540" t="s">
        <v>89</v>
      </c>
      <c r="X71" s="526">
        <f t="shared" ref="X71" si="247">Y71/E71</f>
        <v>278.88080000000002</v>
      </c>
      <c r="Y71" s="526">
        <f t="shared" ref="Y71" si="248">(AA71+AB71-AC71-AD71-AE71)/I71</f>
        <v>27888.080000000002</v>
      </c>
      <c r="Z71" s="565">
        <f t="shared" ref="Z71" si="249">AH71-Y71</f>
        <v>0</v>
      </c>
      <c r="AA71" s="546">
        <v>3216000</v>
      </c>
      <c r="AB71" s="546">
        <v>321600</v>
      </c>
      <c r="AC71" s="547">
        <v>173664.00000000003</v>
      </c>
      <c r="AD71" s="547">
        <v>17366.400000000005</v>
      </c>
      <c r="AE71" s="547">
        <v>0</v>
      </c>
      <c r="AF71" s="557">
        <f t="shared" ref="AF71" si="250">AE71*$AF$5</f>
        <v>0</v>
      </c>
      <c r="AG71" s="546">
        <v>3346569.6</v>
      </c>
      <c r="AH71" s="643">
        <f t="shared" ref="AH71" si="251">AG71/I71</f>
        <v>27888.080000000002</v>
      </c>
      <c r="AI71" s="644" t="s">
        <v>53</v>
      </c>
      <c r="AJ71" s="644"/>
    </row>
    <row r="72" spans="1:37">
      <c r="A72" s="194"/>
      <c r="B72" s="536" t="s">
        <v>1008</v>
      </c>
      <c r="C72" s="587">
        <v>29</v>
      </c>
      <c r="D72" s="538" t="s">
        <v>1032</v>
      </c>
      <c r="E72" s="539">
        <v>100</v>
      </c>
      <c r="F72" s="585" t="s">
        <v>1034</v>
      </c>
      <c r="G72" s="674">
        <v>310</v>
      </c>
      <c r="H72" s="576">
        <v>31000</v>
      </c>
      <c r="I72" s="572">
        <v>400</v>
      </c>
      <c r="J72" s="592">
        <f t="shared" si="226"/>
        <v>12400000</v>
      </c>
      <c r="K72" s="564">
        <v>0</v>
      </c>
      <c r="L72" s="568">
        <f t="shared" si="227"/>
        <v>0</v>
      </c>
      <c r="M72" s="568">
        <f t="shared" si="228"/>
        <v>12399999.999999998</v>
      </c>
      <c r="N72" s="569">
        <f t="shared" si="229"/>
        <v>11272727.272727272</v>
      </c>
      <c r="O72" s="569">
        <f t="shared" si="230"/>
        <v>1127272.7272727273</v>
      </c>
      <c r="P72" s="568">
        <v>0</v>
      </c>
      <c r="Q72" s="680">
        <f t="shared" si="231"/>
        <v>1244768</v>
      </c>
      <c r="R72" s="612">
        <f t="shared" si="232"/>
        <v>0.10038451612903226</v>
      </c>
      <c r="S72" s="523">
        <f t="shared" si="233"/>
        <v>1244768</v>
      </c>
      <c r="T72" s="524" t="s">
        <v>98</v>
      </c>
      <c r="U72" s="562">
        <v>0</v>
      </c>
      <c r="V72" s="544" t="s">
        <v>90</v>
      </c>
      <c r="W72" s="540" t="s">
        <v>89</v>
      </c>
      <c r="X72" s="526">
        <f t="shared" si="234"/>
        <v>278.88080000000002</v>
      </c>
      <c r="Y72" s="526">
        <f t="shared" si="235"/>
        <v>27888.080000000002</v>
      </c>
      <c r="Z72" s="565">
        <f t="shared" si="236"/>
        <v>0</v>
      </c>
      <c r="AA72" s="546">
        <v>10720000</v>
      </c>
      <c r="AB72" s="546">
        <v>1072000</v>
      </c>
      <c r="AC72" s="547">
        <v>578880</v>
      </c>
      <c r="AD72" s="547">
        <v>57888</v>
      </c>
      <c r="AE72" s="547">
        <v>0</v>
      </c>
      <c r="AF72" s="557">
        <f t="shared" si="237"/>
        <v>0</v>
      </c>
      <c r="AG72" s="546">
        <v>11155232</v>
      </c>
      <c r="AH72" s="643">
        <f t="shared" si="238"/>
        <v>27888.080000000002</v>
      </c>
      <c r="AI72" s="644" t="s">
        <v>1012</v>
      </c>
      <c r="AJ72" s="644"/>
    </row>
    <row r="73" spans="1:37">
      <c r="A73" s="194"/>
      <c r="B73" s="536" t="s">
        <v>1037</v>
      </c>
      <c r="C73" s="587"/>
      <c r="D73" s="538" t="s">
        <v>1032</v>
      </c>
      <c r="E73" s="539">
        <v>100</v>
      </c>
      <c r="F73" s="684" t="s">
        <v>1036</v>
      </c>
      <c r="G73" s="674">
        <v>310</v>
      </c>
      <c r="H73" s="576">
        <v>31500</v>
      </c>
      <c r="I73" s="572">
        <v>520</v>
      </c>
      <c r="J73" s="592">
        <f t="shared" si="226"/>
        <v>16380000</v>
      </c>
      <c r="K73" s="564">
        <v>0</v>
      </c>
      <c r="L73" s="568">
        <f t="shared" si="227"/>
        <v>0</v>
      </c>
      <c r="M73" s="568">
        <f t="shared" si="228"/>
        <v>16380000</v>
      </c>
      <c r="N73" s="569">
        <f t="shared" si="229"/>
        <v>14890909.09090909</v>
      </c>
      <c r="O73" s="569">
        <f t="shared" si="230"/>
        <v>1489090.9090909092</v>
      </c>
      <c r="P73" s="568">
        <v>0</v>
      </c>
      <c r="Q73" s="680">
        <f t="shared" si="231"/>
        <v>1878198.4000000004</v>
      </c>
      <c r="R73" s="612">
        <f t="shared" si="232"/>
        <v>0.11466412698412701</v>
      </c>
      <c r="S73" s="523">
        <f t="shared" si="233"/>
        <v>1878198.4000000004</v>
      </c>
      <c r="T73" s="524" t="s">
        <v>98</v>
      </c>
      <c r="U73" s="562">
        <v>0</v>
      </c>
      <c r="V73" s="544" t="s">
        <v>90</v>
      </c>
      <c r="W73" s="540" t="s">
        <v>89</v>
      </c>
      <c r="X73" s="526">
        <f t="shared" si="234"/>
        <v>278.88079999999997</v>
      </c>
      <c r="Y73" s="526">
        <f t="shared" si="235"/>
        <v>27888.079999999998</v>
      </c>
      <c r="Z73" s="565">
        <f t="shared" si="236"/>
        <v>0</v>
      </c>
      <c r="AA73" s="546">
        <v>13936000</v>
      </c>
      <c r="AB73" s="546">
        <v>1393600</v>
      </c>
      <c r="AC73" s="547">
        <v>752544.00000000012</v>
      </c>
      <c r="AD73" s="547">
        <v>75254.400000000009</v>
      </c>
      <c r="AE73" s="547">
        <v>0</v>
      </c>
      <c r="AF73" s="557">
        <f t="shared" si="237"/>
        <v>0</v>
      </c>
      <c r="AG73" s="546">
        <v>14501801.6</v>
      </c>
      <c r="AH73" s="643">
        <f t="shared" si="238"/>
        <v>27888.079999999998</v>
      </c>
      <c r="AI73" s="644" t="s">
        <v>1013</v>
      </c>
      <c r="AJ73" s="644"/>
    </row>
    <row r="74" spans="1:37">
      <c r="A74" s="194"/>
      <c r="B74" s="536" t="s">
        <v>1037</v>
      </c>
      <c r="C74" s="587"/>
      <c r="D74" s="538" t="s">
        <v>1032</v>
      </c>
      <c r="E74" s="539">
        <v>100</v>
      </c>
      <c r="F74" s="585" t="s">
        <v>3</v>
      </c>
      <c r="G74" s="674">
        <v>310</v>
      </c>
      <c r="H74" s="576">
        <v>31000</v>
      </c>
      <c r="I74" s="572">
        <v>160</v>
      </c>
      <c r="J74" s="592">
        <f t="shared" ref="J74" si="252">H74*I74</f>
        <v>4960000</v>
      </c>
      <c r="K74" s="564">
        <v>0</v>
      </c>
      <c r="L74" s="568">
        <f t="shared" ref="L74" si="253">J74-M74</f>
        <v>0</v>
      </c>
      <c r="M74" s="568">
        <f t="shared" ref="M74" si="254">N74+O74-P74</f>
        <v>4960000</v>
      </c>
      <c r="N74" s="569">
        <f t="shared" ref="N74" si="255">J74/1.1</f>
        <v>4509090.9090909092</v>
      </c>
      <c r="O74" s="569">
        <f t="shared" ref="O74" si="256">N74*0.1</f>
        <v>450909.09090909094</v>
      </c>
      <c r="P74" s="568">
        <v>0</v>
      </c>
      <c r="Q74" s="680">
        <f t="shared" ref="Q74" si="257">J74-AG74</f>
        <v>497907.20000000019</v>
      </c>
      <c r="R74" s="612">
        <f t="shared" ref="R74" si="258">Q74/J74</f>
        <v>0.10038451612903229</v>
      </c>
      <c r="S74" s="523">
        <f t="shared" ref="S74" si="259">Q74-U74</f>
        <v>497907.20000000019</v>
      </c>
      <c r="T74" s="524" t="s">
        <v>98</v>
      </c>
      <c r="U74" s="562">
        <v>0</v>
      </c>
      <c r="V74" s="544" t="s">
        <v>90</v>
      </c>
      <c r="W74" s="540" t="s">
        <v>89</v>
      </c>
      <c r="X74" s="526">
        <f t="shared" ref="X74" si="260">Y74/E74</f>
        <v>278.88079999999997</v>
      </c>
      <c r="Y74" s="526">
        <f t="shared" ref="Y74" si="261">(AA74+AB74-AC74-AD74-AE74)/I74</f>
        <v>27888.079999999998</v>
      </c>
      <c r="Z74" s="565">
        <f t="shared" ref="Z74" si="262">AH74-Y74</f>
        <v>0</v>
      </c>
      <c r="AA74" s="546">
        <v>4288000</v>
      </c>
      <c r="AB74" s="546">
        <v>428800</v>
      </c>
      <c r="AC74" s="547">
        <v>231552.00000000003</v>
      </c>
      <c r="AD74" s="547">
        <v>23155.200000000004</v>
      </c>
      <c r="AE74" s="547">
        <v>0</v>
      </c>
      <c r="AF74" s="557">
        <f t="shared" ref="AF74" si="263">AE74*$AF$5</f>
        <v>0</v>
      </c>
      <c r="AG74" s="546">
        <v>4462092.8</v>
      </c>
      <c r="AH74" s="643">
        <f t="shared" ref="AH74" si="264">AG74/I74</f>
        <v>27888.079999999998</v>
      </c>
      <c r="AI74" s="644" t="s">
        <v>1013</v>
      </c>
      <c r="AJ74" s="644"/>
    </row>
    <row r="75" spans="1:37">
      <c r="A75" s="194"/>
      <c r="B75" s="536" t="s">
        <v>1037</v>
      </c>
      <c r="C75" s="587"/>
      <c r="D75" s="538" t="s">
        <v>1032</v>
      </c>
      <c r="E75" s="539">
        <v>100</v>
      </c>
      <c r="F75" s="684" t="s">
        <v>1036</v>
      </c>
      <c r="G75" s="674">
        <v>310</v>
      </c>
      <c r="H75" s="576">
        <v>31500</v>
      </c>
      <c r="I75" s="572">
        <v>240</v>
      </c>
      <c r="J75" s="592">
        <f>H75*I75</f>
        <v>7560000</v>
      </c>
      <c r="K75" s="564">
        <v>0</v>
      </c>
      <c r="L75" s="596">
        <f t="shared" si="227"/>
        <v>0</v>
      </c>
      <c r="M75" s="568">
        <f t="shared" si="228"/>
        <v>7560000</v>
      </c>
      <c r="N75" s="569">
        <f t="shared" si="229"/>
        <v>6872727.2727272725</v>
      </c>
      <c r="O75" s="569">
        <f t="shared" si="230"/>
        <v>687272.72727272729</v>
      </c>
      <c r="P75" s="568">
        <v>0</v>
      </c>
      <c r="Q75" s="680">
        <f t="shared" si="231"/>
        <v>866860.79999999981</v>
      </c>
      <c r="R75" s="612">
        <f t="shared" si="232"/>
        <v>0.11466412698412697</v>
      </c>
      <c r="S75" s="523">
        <f t="shared" si="233"/>
        <v>866860.79999999981</v>
      </c>
      <c r="T75" s="524" t="s">
        <v>98</v>
      </c>
      <c r="U75" s="562">
        <v>0</v>
      </c>
      <c r="V75" s="544" t="s">
        <v>90</v>
      </c>
      <c r="W75" s="540" t="s">
        <v>89</v>
      </c>
      <c r="X75" s="526">
        <f t="shared" si="234"/>
        <v>278.88080000000002</v>
      </c>
      <c r="Y75" s="526">
        <f t="shared" si="235"/>
        <v>27888.080000000002</v>
      </c>
      <c r="Z75" s="565">
        <f t="shared" si="236"/>
        <v>0</v>
      </c>
      <c r="AA75" s="546">
        <v>6432000</v>
      </c>
      <c r="AB75" s="546">
        <v>643200</v>
      </c>
      <c r="AC75" s="547">
        <v>347328.00000000006</v>
      </c>
      <c r="AD75" s="547">
        <v>34732.80000000001</v>
      </c>
      <c r="AE75" s="547">
        <v>0</v>
      </c>
      <c r="AF75" s="557">
        <f t="shared" si="237"/>
        <v>0</v>
      </c>
      <c r="AG75" s="546">
        <v>6693139.2000000002</v>
      </c>
      <c r="AH75" s="643">
        <f t="shared" si="238"/>
        <v>27888.080000000002</v>
      </c>
      <c r="AI75" s="644" t="s">
        <v>55</v>
      </c>
      <c r="AJ75" s="644"/>
    </row>
    <row r="76" spans="1:37" s="518" customFormat="1">
      <c r="B76" s="536" t="s">
        <v>1008</v>
      </c>
      <c r="C76" s="554"/>
      <c r="D76" s="555"/>
      <c r="E76" s="555"/>
      <c r="F76" s="586"/>
      <c r="G76" s="556"/>
      <c r="H76" s="556" t="s">
        <v>5</v>
      </c>
      <c r="I76" s="553">
        <f>SUM(I69:I75)</f>
        <v>2440</v>
      </c>
      <c r="J76" s="531">
        <f t="shared" ref="J76:AG76" si="265">SUM(J69:J75)</f>
        <v>76320000</v>
      </c>
      <c r="K76" s="532">
        <f t="shared" si="265"/>
        <v>0</v>
      </c>
      <c r="L76" s="533">
        <f t="shared" si="265"/>
        <v>0</v>
      </c>
      <c r="M76" s="531">
        <f t="shared" si="265"/>
        <v>76320000</v>
      </c>
      <c r="N76" s="532">
        <f t="shared" si="265"/>
        <v>69381818.181818172</v>
      </c>
      <c r="O76" s="532">
        <f t="shared" si="265"/>
        <v>6938181.8181818184</v>
      </c>
      <c r="P76" s="532">
        <f t="shared" si="265"/>
        <v>0</v>
      </c>
      <c r="Q76" s="589">
        <f t="shared" si="265"/>
        <v>8273084.8000000007</v>
      </c>
      <c r="R76" s="589">
        <f t="shared" si="265"/>
        <v>0.74553044546851011</v>
      </c>
      <c r="S76" s="590">
        <f t="shared" si="265"/>
        <v>8273084.8000000007</v>
      </c>
      <c r="T76" s="530">
        <f t="shared" si="265"/>
        <v>0</v>
      </c>
      <c r="U76" s="534">
        <f t="shared" si="265"/>
        <v>0</v>
      </c>
      <c r="V76" s="531">
        <f t="shared" si="265"/>
        <v>0</v>
      </c>
      <c r="W76" s="530">
        <f t="shared" si="265"/>
        <v>0</v>
      </c>
      <c r="X76" s="535">
        <f t="shared" si="265"/>
        <v>1952.1655999999998</v>
      </c>
      <c r="Y76" s="535">
        <f t="shared" si="265"/>
        <v>195216.56</v>
      </c>
      <c r="Z76" s="533">
        <f t="shared" si="265"/>
        <v>0</v>
      </c>
      <c r="AA76" s="534">
        <f t="shared" si="265"/>
        <v>65392000</v>
      </c>
      <c r="AB76" s="534">
        <f t="shared" si="265"/>
        <v>6539200</v>
      </c>
      <c r="AC76" s="534">
        <f t="shared" si="265"/>
        <v>3531168</v>
      </c>
      <c r="AD76" s="534">
        <f t="shared" si="265"/>
        <v>353116.8</v>
      </c>
      <c r="AE76" s="534">
        <f t="shared" si="265"/>
        <v>0</v>
      </c>
      <c r="AF76" s="558">
        <f t="shared" si="265"/>
        <v>0</v>
      </c>
      <c r="AG76" s="534">
        <f t="shared" si="265"/>
        <v>68046915.200000003</v>
      </c>
      <c r="AH76" s="578"/>
      <c r="AI76" s="615"/>
      <c r="AJ76" s="615"/>
      <c r="AK76" s="689"/>
    </row>
    <row r="77" spans="1:37">
      <c r="A77" s="194"/>
      <c r="B77" s="536" t="s">
        <v>1008</v>
      </c>
      <c r="C77" s="587">
        <v>26</v>
      </c>
      <c r="D77" s="538" t="s">
        <v>889</v>
      </c>
      <c r="E77" s="539">
        <v>8</v>
      </c>
      <c r="F77" s="585"/>
      <c r="G77" s="674">
        <v>310</v>
      </c>
      <c r="H77" s="576">
        <v>25500</v>
      </c>
      <c r="I77" s="572">
        <v>980</v>
      </c>
      <c r="J77" s="592">
        <f t="shared" ref="J77:J80" si="266">H77*I77</f>
        <v>24990000</v>
      </c>
      <c r="K77" s="564">
        <v>0</v>
      </c>
      <c r="L77" s="568">
        <f t="shared" ref="L77:L81" si="267">J77-M77</f>
        <v>0</v>
      </c>
      <c r="M77" s="568">
        <f t="shared" ref="M77:M81" si="268">N77+O77-P77</f>
        <v>24990000</v>
      </c>
      <c r="N77" s="569">
        <f t="shared" ref="N77:N81" si="269">J77/1.1</f>
        <v>22718181.818181816</v>
      </c>
      <c r="O77" s="569">
        <f t="shared" ref="O77:O81" si="270">N77*0.1</f>
        <v>2271818.1818181816</v>
      </c>
      <c r="P77" s="568">
        <v>0</v>
      </c>
      <c r="Q77" s="680">
        <f t="shared" ref="Q77:Q81" si="271">J77-AG77</f>
        <v>1046804.6399999969</v>
      </c>
      <c r="R77" s="612">
        <f t="shared" ref="R77:R81" si="272">Q77/J77</f>
        <v>4.1888941176470462E-2</v>
      </c>
      <c r="S77" s="523">
        <f t="shared" ref="S77:S81" si="273">Q77-U77</f>
        <v>1046804.6399999969</v>
      </c>
      <c r="T77" s="524" t="s">
        <v>98</v>
      </c>
      <c r="U77" s="562">
        <v>0</v>
      </c>
      <c r="V77" s="544" t="s">
        <v>90</v>
      </c>
      <c r="W77" s="540" t="s">
        <v>89</v>
      </c>
      <c r="X77" s="526">
        <f t="shared" ref="X77:X81" si="274">Y77/E77</f>
        <v>3053.9790000000003</v>
      </c>
      <c r="Y77" s="526">
        <f t="shared" ref="Y77:Y81" si="275">(AA77+AB77-AC77-AD77-AE77)/I77</f>
        <v>24431.832000000002</v>
      </c>
      <c r="Z77" s="565">
        <f t="shared" ref="Z77:Z81" si="276">AH77-Y77</f>
        <v>0</v>
      </c>
      <c r="AA77" s="546">
        <v>24288320</v>
      </c>
      <c r="AB77" s="546">
        <v>2428832</v>
      </c>
      <c r="AC77" s="547">
        <v>2307390.4</v>
      </c>
      <c r="AD77" s="547">
        <v>230739.04</v>
      </c>
      <c r="AE77" s="547">
        <v>235827.20000000001</v>
      </c>
      <c r="AF77" s="557">
        <f t="shared" ref="AF77:AF81" si="277">AE77*$AF$5</f>
        <v>47165.440000000002</v>
      </c>
      <c r="AG77" s="546">
        <v>23943195.360000003</v>
      </c>
      <c r="AH77" s="643">
        <f t="shared" ref="AH77:AH81" si="278">AG77/I77</f>
        <v>24431.832000000002</v>
      </c>
      <c r="AI77" s="644" t="s">
        <v>1012</v>
      </c>
      <c r="AJ77" s="644"/>
    </row>
    <row r="78" spans="1:37">
      <c r="A78" s="194"/>
      <c r="B78" s="536" t="s">
        <v>1008</v>
      </c>
      <c r="C78" s="587">
        <v>26</v>
      </c>
      <c r="D78" s="538" t="s">
        <v>889</v>
      </c>
      <c r="E78" s="539">
        <v>8</v>
      </c>
      <c r="F78" s="585"/>
      <c r="G78" s="674">
        <v>310</v>
      </c>
      <c r="H78" s="576">
        <v>26500</v>
      </c>
      <c r="I78" s="572">
        <v>980</v>
      </c>
      <c r="J78" s="592">
        <f t="shared" ref="J78" si="279">H78*I78</f>
        <v>25970000</v>
      </c>
      <c r="K78" s="564">
        <v>0</v>
      </c>
      <c r="L78" s="568">
        <f t="shared" ref="L78" si="280">J78-M78</f>
        <v>0</v>
      </c>
      <c r="M78" s="568">
        <f t="shared" ref="M78" si="281">N78+O78-P78</f>
        <v>25969999.999999996</v>
      </c>
      <c r="N78" s="569">
        <f t="shared" ref="N78" si="282">J78/1.1</f>
        <v>23609090.909090906</v>
      </c>
      <c r="O78" s="569">
        <f t="shared" ref="O78" si="283">N78*0.1</f>
        <v>2360909.0909090908</v>
      </c>
      <c r="P78" s="568">
        <v>0</v>
      </c>
      <c r="Q78" s="680">
        <f t="shared" ref="Q78" si="284">J78-AG78</f>
        <v>2026804.6399999969</v>
      </c>
      <c r="R78" s="612">
        <f t="shared" ref="R78" si="285">Q78/J78</f>
        <v>7.8044075471697991E-2</v>
      </c>
      <c r="S78" s="523">
        <f t="shared" ref="S78" si="286">Q78-U78</f>
        <v>2026804.6399999969</v>
      </c>
      <c r="T78" s="524" t="s">
        <v>98</v>
      </c>
      <c r="U78" s="562">
        <v>0</v>
      </c>
      <c r="V78" s="544" t="s">
        <v>90</v>
      </c>
      <c r="W78" s="540" t="s">
        <v>89</v>
      </c>
      <c r="X78" s="526">
        <f t="shared" ref="X78" si="287">Y78/E78</f>
        <v>3053.9790000000003</v>
      </c>
      <c r="Y78" s="526">
        <f t="shared" ref="Y78" si="288">(AA78+AB78-AC78-AD78-AE78)/I78</f>
        <v>24431.832000000002</v>
      </c>
      <c r="Z78" s="565">
        <f t="shared" ref="Z78" si="289">AH78-Y78</f>
        <v>0</v>
      </c>
      <c r="AA78" s="546">
        <v>24288320</v>
      </c>
      <c r="AB78" s="546">
        <v>2428832</v>
      </c>
      <c r="AC78" s="547">
        <v>2307390.4</v>
      </c>
      <c r="AD78" s="547">
        <v>230739.04</v>
      </c>
      <c r="AE78" s="547">
        <v>235827.20000000001</v>
      </c>
      <c r="AF78" s="557">
        <f t="shared" ref="AF78" si="290">AE78*$AF$5</f>
        <v>47165.440000000002</v>
      </c>
      <c r="AG78" s="546">
        <v>23943195.360000003</v>
      </c>
      <c r="AH78" s="643">
        <f t="shared" ref="AH78" si="291">AG78/I78</f>
        <v>24431.832000000002</v>
      </c>
      <c r="AI78" s="644" t="s">
        <v>1012</v>
      </c>
      <c r="AJ78" s="644"/>
    </row>
    <row r="79" spans="1:37">
      <c r="A79" s="194"/>
      <c r="B79" s="536" t="s">
        <v>1008</v>
      </c>
      <c r="C79" s="587">
        <v>27</v>
      </c>
      <c r="D79" s="538" t="s">
        <v>889</v>
      </c>
      <c r="E79" s="539">
        <v>8</v>
      </c>
      <c r="F79" s="684"/>
      <c r="G79" s="674">
        <v>310</v>
      </c>
      <c r="H79" s="576">
        <v>26500</v>
      </c>
      <c r="I79" s="572">
        <v>980</v>
      </c>
      <c r="J79" s="592">
        <f t="shared" si="266"/>
        <v>25970000</v>
      </c>
      <c r="K79" s="564">
        <v>0</v>
      </c>
      <c r="L79" s="568">
        <f t="shared" si="267"/>
        <v>0</v>
      </c>
      <c r="M79" s="568">
        <f t="shared" si="268"/>
        <v>25969999.999999996</v>
      </c>
      <c r="N79" s="569">
        <f t="shared" si="269"/>
        <v>23609090.909090906</v>
      </c>
      <c r="O79" s="569">
        <f t="shared" si="270"/>
        <v>2360909.0909090908</v>
      </c>
      <c r="P79" s="568">
        <v>0</v>
      </c>
      <c r="Q79" s="680">
        <f t="shared" si="271"/>
        <v>2026804.6399999969</v>
      </c>
      <c r="R79" s="612">
        <f t="shared" si="272"/>
        <v>7.8044075471697991E-2</v>
      </c>
      <c r="S79" s="523">
        <f t="shared" si="273"/>
        <v>2026804.6399999969</v>
      </c>
      <c r="T79" s="524" t="s">
        <v>98</v>
      </c>
      <c r="U79" s="562">
        <v>0</v>
      </c>
      <c r="V79" s="544" t="s">
        <v>90</v>
      </c>
      <c r="W79" s="540" t="s">
        <v>89</v>
      </c>
      <c r="X79" s="526">
        <f t="shared" si="274"/>
        <v>3053.9790000000003</v>
      </c>
      <c r="Y79" s="526">
        <f t="shared" si="275"/>
        <v>24431.832000000002</v>
      </c>
      <c r="Z79" s="565">
        <f t="shared" si="276"/>
        <v>0</v>
      </c>
      <c r="AA79" s="546">
        <v>24288320</v>
      </c>
      <c r="AB79" s="546">
        <v>2428832</v>
      </c>
      <c r="AC79" s="547">
        <v>2307390.4</v>
      </c>
      <c r="AD79" s="547">
        <v>230739.04</v>
      </c>
      <c r="AE79" s="547">
        <v>235827.20000000001</v>
      </c>
      <c r="AF79" s="557">
        <f t="shared" si="277"/>
        <v>47165.440000000002</v>
      </c>
      <c r="AG79" s="546">
        <v>23943195.360000003</v>
      </c>
      <c r="AH79" s="643">
        <f t="shared" si="278"/>
        <v>24431.832000000002</v>
      </c>
      <c r="AI79" s="644" t="s">
        <v>1013</v>
      </c>
      <c r="AJ79" s="644"/>
    </row>
    <row r="80" spans="1:37">
      <c r="A80" s="194"/>
      <c r="B80" s="536" t="s">
        <v>1008</v>
      </c>
      <c r="C80" s="587">
        <v>27</v>
      </c>
      <c r="D80" s="538" t="s">
        <v>889</v>
      </c>
      <c r="E80" s="539">
        <v>8</v>
      </c>
      <c r="F80" s="585"/>
      <c r="G80" s="674">
        <v>310</v>
      </c>
      <c r="H80" s="576">
        <v>26500</v>
      </c>
      <c r="I80" s="572">
        <v>980</v>
      </c>
      <c r="J80" s="592">
        <f t="shared" si="266"/>
        <v>25970000</v>
      </c>
      <c r="K80" s="564">
        <v>0</v>
      </c>
      <c r="L80" s="568">
        <f t="shared" si="267"/>
        <v>0</v>
      </c>
      <c r="M80" s="568">
        <f t="shared" si="268"/>
        <v>25969999.999999996</v>
      </c>
      <c r="N80" s="569">
        <f t="shared" si="269"/>
        <v>23609090.909090906</v>
      </c>
      <c r="O80" s="569">
        <f t="shared" si="270"/>
        <v>2360909.0909090908</v>
      </c>
      <c r="P80" s="568">
        <v>0</v>
      </c>
      <c r="Q80" s="680">
        <f t="shared" si="271"/>
        <v>2026804.6399999969</v>
      </c>
      <c r="R80" s="612">
        <f t="shared" si="272"/>
        <v>7.8044075471697991E-2</v>
      </c>
      <c r="S80" s="523">
        <f t="shared" si="273"/>
        <v>2026804.6399999969</v>
      </c>
      <c r="T80" s="524" t="s">
        <v>98</v>
      </c>
      <c r="U80" s="562">
        <v>0</v>
      </c>
      <c r="V80" s="544" t="s">
        <v>90</v>
      </c>
      <c r="W80" s="540" t="s">
        <v>89</v>
      </c>
      <c r="X80" s="526">
        <f t="shared" si="274"/>
        <v>3053.9790000000003</v>
      </c>
      <c r="Y80" s="526">
        <f t="shared" si="275"/>
        <v>24431.832000000002</v>
      </c>
      <c r="Z80" s="565">
        <f t="shared" si="276"/>
        <v>0</v>
      </c>
      <c r="AA80" s="546">
        <v>24288320</v>
      </c>
      <c r="AB80" s="546">
        <v>2428832</v>
      </c>
      <c r="AC80" s="547">
        <v>2307390.4</v>
      </c>
      <c r="AD80" s="547">
        <v>230739.04</v>
      </c>
      <c r="AE80" s="547">
        <v>235827.20000000001</v>
      </c>
      <c r="AF80" s="557">
        <f t="shared" si="277"/>
        <v>47165.440000000002</v>
      </c>
      <c r="AG80" s="546">
        <v>23943195.360000003</v>
      </c>
      <c r="AH80" s="643">
        <f t="shared" si="278"/>
        <v>24431.832000000002</v>
      </c>
      <c r="AI80" s="644" t="s">
        <v>1013</v>
      </c>
      <c r="AJ80" s="644"/>
    </row>
    <row r="81" spans="1:37">
      <c r="A81" s="194"/>
      <c r="B81" s="536" t="s">
        <v>1008</v>
      </c>
      <c r="C81" s="587">
        <v>28</v>
      </c>
      <c r="D81" s="538" t="s">
        <v>889</v>
      </c>
      <c r="E81" s="539">
        <v>8</v>
      </c>
      <c r="F81" s="684"/>
      <c r="G81" s="674">
        <v>310</v>
      </c>
      <c r="H81" s="576">
        <v>26500</v>
      </c>
      <c r="I81" s="572">
        <v>980</v>
      </c>
      <c r="J81" s="592">
        <f>H81*I81</f>
        <v>25970000</v>
      </c>
      <c r="K81" s="564">
        <v>0</v>
      </c>
      <c r="L81" s="596">
        <f t="shared" si="267"/>
        <v>0</v>
      </c>
      <c r="M81" s="568">
        <f t="shared" si="268"/>
        <v>25969999.999999996</v>
      </c>
      <c r="N81" s="569">
        <f t="shared" si="269"/>
        <v>23609090.909090906</v>
      </c>
      <c r="O81" s="569">
        <f t="shared" si="270"/>
        <v>2360909.0909090908</v>
      </c>
      <c r="P81" s="568">
        <v>0</v>
      </c>
      <c r="Q81" s="680">
        <f t="shared" si="271"/>
        <v>2026804.6399999969</v>
      </c>
      <c r="R81" s="612">
        <f t="shared" si="272"/>
        <v>7.8044075471697991E-2</v>
      </c>
      <c r="S81" s="523">
        <f t="shared" si="273"/>
        <v>2026804.6399999969</v>
      </c>
      <c r="T81" s="524" t="s">
        <v>98</v>
      </c>
      <c r="U81" s="562">
        <v>0</v>
      </c>
      <c r="V81" s="544" t="s">
        <v>90</v>
      </c>
      <c r="W81" s="540" t="s">
        <v>89</v>
      </c>
      <c r="X81" s="526">
        <f t="shared" si="274"/>
        <v>3053.9790000000003</v>
      </c>
      <c r="Y81" s="526">
        <f t="shared" si="275"/>
        <v>24431.832000000002</v>
      </c>
      <c r="Z81" s="565">
        <f t="shared" si="276"/>
        <v>0</v>
      </c>
      <c r="AA81" s="546">
        <v>24288320</v>
      </c>
      <c r="AB81" s="546">
        <v>2428832</v>
      </c>
      <c r="AC81" s="547">
        <v>2307390.4</v>
      </c>
      <c r="AD81" s="547">
        <v>230739.04</v>
      </c>
      <c r="AE81" s="547">
        <v>235827.20000000001</v>
      </c>
      <c r="AF81" s="557">
        <f t="shared" si="277"/>
        <v>47165.440000000002</v>
      </c>
      <c r="AG81" s="546">
        <v>23943195.360000003</v>
      </c>
      <c r="AH81" s="643">
        <f t="shared" si="278"/>
        <v>24431.832000000002</v>
      </c>
      <c r="AI81" s="644" t="s">
        <v>55</v>
      </c>
      <c r="AJ81" s="644"/>
    </row>
    <row r="82" spans="1:37" s="518" customFormat="1">
      <c r="B82" s="536" t="s">
        <v>1008</v>
      </c>
      <c r="C82" s="554"/>
      <c r="D82" s="555"/>
      <c r="E82" s="555"/>
      <c r="F82" s="586"/>
      <c r="G82" s="556"/>
      <c r="H82" s="556" t="s">
        <v>5</v>
      </c>
      <c r="I82" s="553">
        <f>SUM(I77:I81)</f>
        <v>4900</v>
      </c>
      <c r="J82" s="531">
        <f t="shared" ref="J82:AG82" si="292">SUM(J77:J81)</f>
        <v>128870000</v>
      </c>
      <c r="K82" s="532">
        <f t="shared" si="292"/>
        <v>0</v>
      </c>
      <c r="L82" s="533">
        <f t="shared" si="292"/>
        <v>0</v>
      </c>
      <c r="M82" s="531">
        <f t="shared" si="292"/>
        <v>128870000</v>
      </c>
      <c r="N82" s="532">
        <f t="shared" si="292"/>
        <v>117154545.45454544</v>
      </c>
      <c r="O82" s="532">
        <f t="shared" si="292"/>
        <v>11715454.545454543</v>
      </c>
      <c r="P82" s="532">
        <f t="shared" si="292"/>
        <v>0</v>
      </c>
      <c r="Q82" s="589">
        <f t="shared" si="292"/>
        <v>9154023.1999999844</v>
      </c>
      <c r="R82" s="589">
        <f t="shared" si="292"/>
        <v>0.35406524306326242</v>
      </c>
      <c r="S82" s="590">
        <f t="shared" si="292"/>
        <v>9154023.1999999844</v>
      </c>
      <c r="T82" s="530">
        <f t="shared" si="292"/>
        <v>0</v>
      </c>
      <c r="U82" s="534">
        <f t="shared" si="292"/>
        <v>0</v>
      </c>
      <c r="V82" s="531">
        <f t="shared" si="292"/>
        <v>0</v>
      </c>
      <c r="W82" s="530">
        <f t="shared" si="292"/>
        <v>0</v>
      </c>
      <c r="X82" s="535">
        <f t="shared" si="292"/>
        <v>15269.895</v>
      </c>
      <c r="Y82" s="535">
        <f t="shared" si="292"/>
        <v>122159.16</v>
      </c>
      <c r="Z82" s="533">
        <f t="shared" si="292"/>
        <v>0</v>
      </c>
      <c r="AA82" s="534">
        <f t="shared" si="292"/>
        <v>121441600</v>
      </c>
      <c r="AB82" s="534">
        <f t="shared" si="292"/>
        <v>12144160</v>
      </c>
      <c r="AC82" s="534">
        <f t="shared" si="292"/>
        <v>11536952</v>
      </c>
      <c r="AD82" s="534">
        <f t="shared" si="292"/>
        <v>1153695.2</v>
      </c>
      <c r="AE82" s="534">
        <f t="shared" si="292"/>
        <v>1179136</v>
      </c>
      <c r="AF82" s="558">
        <f t="shared" si="292"/>
        <v>235827.20000000001</v>
      </c>
      <c r="AG82" s="534">
        <f t="shared" si="292"/>
        <v>119715976.80000001</v>
      </c>
      <c r="AH82" s="578"/>
      <c r="AI82" s="615"/>
      <c r="AJ82" s="615"/>
      <c r="AK82" s="689"/>
    </row>
    <row r="83" spans="1:37" ht="16.149999999999999" customHeight="1">
      <c r="A83" s="194"/>
      <c r="B83" s="536" t="s">
        <v>1008</v>
      </c>
      <c r="C83" s="587">
        <v>8</v>
      </c>
      <c r="D83" s="538" t="s">
        <v>50</v>
      </c>
      <c r="E83" s="539">
        <v>8</v>
      </c>
      <c r="F83" s="585" t="s">
        <v>1038</v>
      </c>
      <c r="G83" s="681">
        <f t="shared" ref="G83:G94" si="293">H83/E83</f>
        <v>1650</v>
      </c>
      <c r="H83" s="571">
        <v>13200</v>
      </c>
      <c r="I83" s="572">
        <v>1008</v>
      </c>
      <c r="J83" s="592">
        <f t="shared" ref="J83:J96" si="294">H83*I83</f>
        <v>13305600</v>
      </c>
      <c r="K83" s="564">
        <v>0</v>
      </c>
      <c r="L83" s="568">
        <f t="shared" ref="L83:L96" si="295">J83-M83</f>
        <v>0</v>
      </c>
      <c r="M83" s="568">
        <f t="shared" ref="M83:M96" si="296">N83+O83-P83</f>
        <v>13305599.999999998</v>
      </c>
      <c r="N83" s="569">
        <f t="shared" ref="N83:N96" si="297">J83/1.1</f>
        <v>12095999.999999998</v>
      </c>
      <c r="O83" s="569">
        <f t="shared" ref="O83:O86" si="298">N83*0.1</f>
        <v>1209599.9999999998</v>
      </c>
      <c r="P83" s="568">
        <v>0</v>
      </c>
      <c r="Q83" s="541">
        <f t="shared" ref="Q83:Q96" si="299">J83-AG83</f>
        <v>2887420</v>
      </c>
      <c r="R83" s="612">
        <f t="shared" ref="R83:R99" si="300">Q83/J83</f>
        <v>0.21700787638287639</v>
      </c>
      <c r="S83" s="523">
        <f t="shared" ref="S83:S96" si="301">Q83-U83</f>
        <v>2887420</v>
      </c>
      <c r="T83" s="524" t="s">
        <v>990</v>
      </c>
      <c r="U83" s="562">
        <v>0</v>
      </c>
      <c r="V83" s="544" t="s">
        <v>90</v>
      </c>
      <c r="W83" s="540" t="s">
        <v>89</v>
      </c>
      <c r="X83" s="526">
        <f t="shared" ref="X83:X96" si="302">Y83/E83</f>
        <v>1291.937003968254</v>
      </c>
      <c r="Y83" s="526">
        <f t="shared" ref="Y83:Y96" si="303">(AA83+AB83-AC83-AD83-AE83)/I83</f>
        <v>10335.496031746032</v>
      </c>
      <c r="Z83" s="565">
        <f t="shared" ref="Z83:Z86" si="304">AH83-Y83</f>
        <v>0</v>
      </c>
      <c r="AA83" s="546">
        <v>10300000</v>
      </c>
      <c r="AB83" s="546">
        <v>1030000</v>
      </c>
      <c r="AC83" s="547">
        <v>556200</v>
      </c>
      <c r="AD83" s="547">
        <v>55620</v>
      </c>
      <c r="AE83" s="547">
        <v>300000</v>
      </c>
      <c r="AF83" s="557">
        <f t="shared" ref="AF83:AF86" si="305">AE83*$AF$5</f>
        <v>60000</v>
      </c>
      <c r="AG83" s="546">
        <v>10418180</v>
      </c>
      <c r="AH83" s="643">
        <f t="shared" ref="AH83:AH86" si="306">AG83/I83</f>
        <v>10335.496031746032</v>
      </c>
      <c r="AI83" s="644" t="s">
        <v>1012</v>
      </c>
      <c r="AJ83" s="644"/>
      <c r="AK83" s="686">
        <v>15</v>
      </c>
    </row>
    <row r="84" spans="1:37" ht="16.149999999999999" customHeight="1">
      <c r="A84" s="194"/>
      <c r="B84" s="536" t="s">
        <v>1008</v>
      </c>
      <c r="C84" s="587">
        <v>8</v>
      </c>
      <c r="D84" s="538" t="s">
        <v>50</v>
      </c>
      <c r="E84" s="539">
        <v>8</v>
      </c>
      <c r="F84" s="585" t="s">
        <v>1039</v>
      </c>
      <c r="G84" s="681">
        <f t="shared" si="293"/>
        <v>1560</v>
      </c>
      <c r="H84" s="571">
        <v>12480</v>
      </c>
      <c r="I84" s="572">
        <v>1008</v>
      </c>
      <c r="J84" s="592">
        <f t="shared" si="294"/>
        <v>12579840</v>
      </c>
      <c r="K84" s="564">
        <v>0</v>
      </c>
      <c r="L84" s="568">
        <f t="shared" si="295"/>
        <v>0</v>
      </c>
      <c r="M84" s="568">
        <f t="shared" si="296"/>
        <v>12579840</v>
      </c>
      <c r="N84" s="569">
        <f t="shared" si="297"/>
        <v>11436218.181818182</v>
      </c>
      <c r="O84" s="569">
        <f t="shared" si="298"/>
        <v>1143621.8181818181</v>
      </c>
      <c r="P84" s="568">
        <v>0</v>
      </c>
      <c r="Q84" s="541">
        <f t="shared" si="299"/>
        <v>8412568</v>
      </c>
      <c r="R84" s="612">
        <f t="shared" si="300"/>
        <v>0.66873410154660151</v>
      </c>
      <c r="S84" s="523">
        <f t="shared" si="301"/>
        <v>8412568</v>
      </c>
      <c r="T84" s="524" t="s">
        <v>824</v>
      </c>
      <c r="U84" s="562">
        <v>0</v>
      </c>
      <c r="V84" s="544" t="s">
        <v>90</v>
      </c>
      <c r="W84" s="540" t="s">
        <v>89</v>
      </c>
      <c r="X84" s="526">
        <f t="shared" si="302"/>
        <v>516.77480158730157</v>
      </c>
      <c r="Y84" s="526">
        <f t="shared" si="303"/>
        <v>4134.1984126984125</v>
      </c>
      <c r="Z84" s="565">
        <f t="shared" si="304"/>
        <v>0</v>
      </c>
      <c r="AA84" s="546">
        <v>4120000</v>
      </c>
      <c r="AB84" s="546">
        <v>412000</v>
      </c>
      <c r="AC84" s="547">
        <v>222480.00000000003</v>
      </c>
      <c r="AD84" s="547">
        <v>22248.000000000004</v>
      </c>
      <c r="AE84" s="547">
        <v>120000</v>
      </c>
      <c r="AF84" s="557">
        <f t="shared" si="305"/>
        <v>24000</v>
      </c>
      <c r="AG84" s="546">
        <v>4167272</v>
      </c>
      <c r="AH84" s="643">
        <f t="shared" si="306"/>
        <v>4134.1984126984125</v>
      </c>
      <c r="AI84" s="644" t="s">
        <v>1014</v>
      </c>
      <c r="AJ84" s="644"/>
      <c r="AK84" s="686">
        <v>15</v>
      </c>
    </row>
    <row r="85" spans="1:37" ht="14.65" customHeight="1">
      <c r="A85" s="194"/>
      <c r="B85" s="536" t="s">
        <v>1008</v>
      </c>
      <c r="C85" s="587">
        <v>8</v>
      </c>
      <c r="D85" s="538" t="s">
        <v>50</v>
      </c>
      <c r="E85" s="539">
        <v>8</v>
      </c>
      <c r="F85" s="585" t="s">
        <v>105</v>
      </c>
      <c r="G85" s="681">
        <f t="shared" si="293"/>
        <v>1650</v>
      </c>
      <c r="H85" s="571">
        <v>13200</v>
      </c>
      <c r="I85" s="572">
        <v>1008</v>
      </c>
      <c r="J85" s="592">
        <f t="shared" si="294"/>
        <v>13305600</v>
      </c>
      <c r="K85" s="564">
        <v>0</v>
      </c>
      <c r="L85" s="568">
        <f t="shared" si="295"/>
        <v>0</v>
      </c>
      <c r="M85" s="568">
        <f t="shared" si="296"/>
        <v>13305599.999999998</v>
      </c>
      <c r="N85" s="569">
        <f t="shared" si="297"/>
        <v>12095999.999999998</v>
      </c>
      <c r="O85" s="569">
        <f t="shared" si="298"/>
        <v>1209599.9999999998</v>
      </c>
      <c r="P85" s="568">
        <v>0</v>
      </c>
      <c r="Q85" s="680">
        <f t="shared" si="299"/>
        <v>-1279852</v>
      </c>
      <c r="R85" s="612">
        <f t="shared" si="300"/>
        <v>-9.618897306397306E-2</v>
      </c>
      <c r="S85" s="523">
        <f t="shared" si="301"/>
        <v>-1279852</v>
      </c>
      <c r="T85" s="524" t="s">
        <v>98</v>
      </c>
      <c r="U85" s="562">
        <v>0</v>
      </c>
      <c r="V85" s="544" t="s">
        <v>90</v>
      </c>
      <c r="W85" s="540" t="s">
        <v>89</v>
      </c>
      <c r="X85" s="526">
        <f t="shared" si="302"/>
        <v>1808.7118055555557</v>
      </c>
      <c r="Y85" s="526">
        <f t="shared" si="303"/>
        <v>14469.694444444445</v>
      </c>
      <c r="Z85" s="565">
        <f t="shared" si="304"/>
        <v>0</v>
      </c>
      <c r="AA85" s="546">
        <v>14420000</v>
      </c>
      <c r="AB85" s="546">
        <v>1442000</v>
      </c>
      <c r="AC85" s="547">
        <v>778680.00000000012</v>
      </c>
      <c r="AD85" s="547">
        <v>77868.000000000015</v>
      </c>
      <c r="AE85" s="547">
        <v>420000</v>
      </c>
      <c r="AF85" s="557">
        <f t="shared" si="305"/>
        <v>84000</v>
      </c>
      <c r="AG85" s="546">
        <v>14585452</v>
      </c>
      <c r="AH85" s="643">
        <f t="shared" si="306"/>
        <v>14469.694444444445</v>
      </c>
      <c r="AI85" s="644" t="s">
        <v>1009</v>
      </c>
      <c r="AJ85" s="644"/>
      <c r="AK85" s="686">
        <v>15</v>
      </c>
    </row>
    <row r="86" spans="1:37" ht="16.149999999999999" customHeight="1">
      <c r="A86" s="194"/>
      <c r="B86" s="536" t="s">
        <v>1008</v>
      </c>
      <c r="C86" s="587">
        <v>11</v>
      </c>
      <c r="D86" s="538" t="s">
        <v>50</v>
      </c>
      <c r="E86" s="539">
        <v>8</v>
      </c>
      <c r="F86" s="585" t="s">
        <v>105</v>
      </c>
      <c r="G86" s="681">
        <f t="shared" si="293"/>
        <v>1650</v>
      </c>
      <c r="H86" s="571">
        <v>13200</v>
      </c>
      <c r="I86" s="572">
        <v>1008</v>
      </c>
      <c r="J86" s="592">
        <f t="shared" si="294"/>
        <v>13305600</v>
      </c>
      <c r="K86" s="564">
        <v>0</v>
      </c>
      <c r="L86" s="568">
        <f t="shared" si="295"/>
        <v>0</v>
      </c>
      <c r="M86" s="568">
        <f t="shared" si="296"/>
        <v>13305599.999999998</v>
      </c>
      <c r="N86" s="569">
        <f t="shared" si="297"/>
        <v>12095999.999999998</v>
      </c>
      <c r="O86" s="569">
        <f t="shared" si="298"/>
        <v>1209599.9999999998</v>
      </c>
      <c r="P86" s="568">
        <v>0</v>
      </c>
      <c r="Q86" s="680">
        <f t="shared" si="299"/>
        <v>-1279852</v>
      </c>
      <c r="R86" s="612">
        <f t="shared" si="300"/>
        <v>-9.618897306397306E-2</v>
      </c>
      <c r="S86" s="523">
        <f t="shared" si="301"/>
        <v>-1279852</v>
      </c>
      <c r="T86" s="524" t="s">
        <v>98</v>
      </c>
      <c r="U86" s="562">
        <v>0</v>
      </c>
      <c r="V86" s="544" t="s">
        <v>90</v>
      </c>
      <c r="W86" s="540" t="s">
        <v>89</v>
      </c>
      <c r="X86" s="526">
        <f t="shared" si="302"/>
        <v>1808.7118055555557</v>
      </c>
      <c r="Y86" s="526">
        <f t="shared" si="303"/>
        <v>14469.694444444445</v>
      </c>
      <c r="Z86" s="565">
        <f t="shared" si="304"/>
        <v>0</v>
      </c>
      <c r="AA86" s="546">
        <v>14420000</v>
      </c>
      <c r="AB86" s="546">
        <v>1442000</v>
      </c>
      <c r="AC86" s="547">
        <v>778680.00000000012</v>
      </c>
      <c r="AD86" s="547">
        <v>77868.000000000015</v>
      </c>
      <c r="AE86" s="547">
        <v>420000</v>
      </c>
      <c r="AF86" s="557">
        <f t="shared" si="305"/>
        <v>84000</v>
      </c>
      <c r="AG86" s="546">
        <v>14585452</v>
      </c>
      <c r="AH86" s="643">
        <f t="shared" si="306"/>
        <v>14469.694444444445</v>
      </c>
      <c r="AI86" s="644" t="s">
        <v>53</v>
      </c>
      <c r="AJ86" s="644"/>
      <c r="AK86" s="686">
        <v>16</v>
      </c>
    </row>
    <row r="87" spans="1:37" ht="16.149999999999999" customHeight="1">
      <c r="A87" s="194"/>
      <c r="B87" s="536" t="s">
        <v>1008</v>
      </c>
      <c r="C87" s="582">
        <v>11</v>
      </c>
      <c r="D87" s="538" t="s">
        <v>50</v>
      </c>
      <c r="E87" s="539">
        <v>8</v>
      </c>
      <c r="F87" s="585" t="s">
        <v>1005</v>
      </c>
      <c r="G87" s="681">
        <f t="shared" si="293"/>
        <v>1590</v>
      </c>
      <c r="H87" s="674">
        <v>12720</v>
      </c>
      <c r="I87" s="572">
        <v>1008</v>
      </c>
      <c r="J87" s="591">
        <f t="shared" si="294"/>
        <v>12821760</v>
      </c>
      <c r="K87" s="564">
        <v>0</v>
      </c>
      <c r="L87" s="565">
        <f t="shared" si="295"/>
        <v>0</v>
      </c>
      <c r="M87" s="565">
        <f t="shared" si="296"/>
        <v>12821759.999999998</v>
      </c>
      <c r="N87" s="566">
        <f t="shared" si="297"/>
        <v>11656145.454545453</v>
      </c>
      <c r="O87" s="566">
        <f>N87*0.1</f>
        <v>1165614.5454545454</v>
      </c>
      <c r="P87" s="565">
        <v>0</v>
      </c>
      <c r="Q87" s="541">
        <f t="shared" si="299"/>
        <v>2403580</v>
      </c>
      <c r="R87" s="612">
        <f t="shared" si="300"/>
        <v>0.18746100379355096</v>
      </c>
      <c r="S87" s="542">
        <f t="shared" si="301"/>
        <v>2403580</v>
      </c>
      <c r="T87" s="543" t="s">
        <v>839</v>
      </c>
      <c r="U87" s="562">
        <v>0</v>
      </c>
      <c r="V87" s="544" t="s">
        <v>90</v>
      </c>
      <c r="W87" s="540" t="s">
        <v>89</v>
      </c>
      <c r="X87" s="545">
        <f t="shared" si="302"/>
        <v>1291.937003968254</v>
      </c>
      <c r="Y87" s="545">
        <f t="shared" si="303"/>
        <v>10335.496031746032</v>
      </c>
      <c r="Z87" s="565">
        <f>AH87-Y87</f>
        <v>0</v>
      </c>
      <c r="AA87" s="546">
        <v>10300000</v>
      </c>
      <c r="AB87" s="546">
        <v>1030000</v>
      </c>
      <c r="AC87" s="547">
        <v>556200</v>
      </c>
      <c r="AD87" s="547">
        <v>55620</v>
      </c>
      <c r="AE87" s="547">
        <v>300000</v>
      </c>
      <c r="AF87" s="557">
        <f>AE87*$AF$5</f>
        <v>60000</v>
      </c>
      <c r="AG87" s="546">
        <v>10418180</v>
      </c>
      <c r="AH87" s="643">
        <f>AG87/I87</f>
        <v>10335.496031746032</v>
      </c>
      <c r="AI87" s="644" t="s">
        <v>1015</v>
      </c>
      <c r="AJ87" s="644"/>
      <c r="AK87" s="686">
        <v>19</v>
      </c>
    </row>
    <row r="88" spans="1:37" ht="16.149999999999999" customHeight="1">
      <c r="A88" s="194"/>
      <c r="B88" s="536" t="s">
        <v>1008</v>
      </c>
      <c r="C88" s="582">
        <v>14</v>
      </c>
      <c r="D88" s="538" t="s">
        <v>50</v>
      </c>
      <c r="E88" s="539">
        <v>8</v>
      </c>
      <c r="F88" s="585" t="s">
        <v>105</v>
      </c>
      <c r="G88" s="681">
        <f t="shared" si="293"/>
        <v>1650</v>
      </c>
      <c r="H88" s="674">
        <v>13200</v>
      </c>
      <c r="I88" s="572">
        <v>1008</v>
      </c>
      <c r="J88" s="592">
        <f t="shared" si="294"/>
        <v>13305600</v>
      </c>
      <c r="K88" s="564">
        <v>0</v>
      </c>
      <c r="L88" s="568">
        <f t="shared" si="295"/>
        <v>0</v>
      </c>
      <c r="M88" s="568">
        <f t="shared" si="296"/>
        <v>13305599.999999998</v>
      </c>
      <c r="N88" s="569">
        <f t="shared" si="297"/>
        <v>12095999.999999998</v>
      </c>
      <c r="O88" s="569">
        <f t="shared" ref="O88:O91" si="307">N88*0.1</f>
        <v>1209599.9999999998</v>
      </c>
      <c r="P88" s="568">
        <v>0</v>
      </c>
      <c r="Q88" s="541">
        <f t="shared" si="299"/>
        <v>9138328</v>
      </c>
      <c r="R88" s="612">
        <f t="shared" si="300"/>
        <v>0.68680315055315055</v>
      </c>
      <c r="S88" s="523">
        <f t="shared" si="301"/>
        <v>9138328</v>
      </c>
      <c r="T88" s="524" t="s">
        <v>990</v>
      </c>
      <c r="U88" s="562">
        <v>0</v>
      </c>
      <c r="V88" s="544" t="s">
        <v>90</v>
      </c>
      <c r="W88" s="540" t="s">
        <v>89</v>
      </c>
      <c r="X88" s="526">
        <f t="shared" si="302"/>
        <v>516.77480158730157</v>
      </c>
      <c r="Y88" s="526">
        <f t="shared" si="303"/>
        <v>4134.1984126984125</v>
      </c>
      <c r="Z88" s="565">
        <f t="shared" ref="Z88:Z91" si="308">AH88-Y88</f>
        <v>0</v>
      </c>
      <c r="AA88" s="546">
        <v>4120000</v>
      </c>
      <c r="AB88" s="546">
        <v>412000</v>
      </c>
      <c r="AC88" s="547">
        <v>222480.00000000003</v>
      </c>
      <c r="AD88" s="547">
        <v>22248.000000000004</v>
      </c>
      <c r="AE88" s="547">
        <v>120000</v>
      </c>
      <c r="AF88" s="557">
        <f t="shared" ref="AF88:AF91" si="309">AE88*$AF$5</f>
        <v>24000</v>
      </c>
      <c r="AG88" s="546">
        <v>4167272</v>
      </c>
      <c r="AH88" s="643">
        <f t="shared" ref="AH88:AH91" si="310">AG88/I88</f>
        <v>4134.1984126984125</v>
      </c>
      <c r="AI88" s="644" t="s">
        <v>1010</v>
      </c>
      <c r="AJ88" s="644"/>
      <c r="AK88" s="686">
        <v>19</v>
      </c>
    </row>
    <row r="89" spans="1:37" ht="16.149999999999999" customHeight="1">
      <c r="A89" s="194"/>
      <c r="B89" s="536" t="s">
        <v>1008</v>
      </c>
      <c r="C89" s="587">
        <v>14</v>
      </c>
      <c r="D89" s="538" t="s">
        <v>50</v>
      </c>
      <c r="E89" s="539">
        <v>8</v>
      </c>
      <c r="F89" s="585" t="s">
        <v>102</v>
      </c>
      <c r="G89" s="681">
        <f t="shared" si="293"/>
        <v>1620</v>
      </c>
      <c r="H89" s="674">
        <v>12960</v>
      </c>
      <c r="I89" s="572">
        <v>1008</v>
      </c>
      <c r="J89" s="592">
        <f t="shared" si="294"/>
        <v>13063680</v>
      </c>
      <c r="K89" s="564">
        <v>0</v>
      </c>
      <c r="L89" s="568">
        <f t="shared" si="295"/>
        <v>0</v>
      </c>
      <c r="M89" s="568">
        <f t="shared" si="296"/>
        <v>13063680</v>
      </c>
      <c r="N89" s="569">
        <f t="shared" si="297"/>
        <v>11876072.727272727</v>
      </c>
      <c r="O89" s="569">
        <f t="shared" si="307"/>
        <v>1187607.2727272727</v>
      </c>
      <c r="P89" s="568">
        <v>0</v>
      </c>
      <c r="Q89" s="541">
        <f t="shared" si="299"/>
        <v>2645500</v>
      </c>
      <c r="R89" s="612">
        <f t="shared" si="300"/>
        <v>0.20250802224181855</v>
      </c>
      <c r="S89" s="523">
        <f t="shared" si="301"/>
        <v>2645500</v>
      </c>
      <c r="T89" s="524" t="s">
        <v>824</v>
      </c>
      <c r="U89" s="562">
        <v>0</v>
      </c>
      <c r="V89" s="544" t="s">
        <v>90</v>
      </c>
      <c r="W89" s="540" t="s">
        <v>89</v>
      </c>
      <c r="X89" s="526">
        <f t="shared" si="302"/>
        <v>1291.937003968254</v>
      </c>
      <c r="Y89" s="526">
        <f t="shared" si="303"/>
        <v>10335.496031746032</v>
      </c>
      <c r="Z89" s="565">
        <f t="shared" si="308"/>
        <v>0</v>
      </c>
      <c r="AA89" s="546">
        <v>10300000</v>
      </c>
      <c r="AB89" s="546">
        <v>1030000</v>
      </c>
      <c r="AC89" s="547">
        <v>556200</v>
      </c>
      <c r="AD89" s="547">
        <v>55620</v>
      </c>
      <c r="AE89" s="547">
        <v>300000</v>
      </c>
      <c r="AF89" s="557">
        <f t="shared" si="309"/>
        <v>60000</v>
      </c>
      <c r="AG89" s="546">
        <v>10418180</v>
      </c>
      <c r="AH89" s="643">
        <f t="shared" si="310"/>
        <v>10335.496031746032</v>
      </c>
      <c r="AI89" s="644" t="s">
        <v>1013</v>
      </c>
      <c r="AJ89" s="644"/>
      <c r="AK89" s="686">
        <v>19</v>
      </c>
    </row>
    <row r="90" spans="1:37" ht="16.149999999999999" customHeight="1">
      <c r="A90" s="194"/>
      <c r="B90" s="536" t="s">
        <v>1008</v>
      </c>
      <c r="C90" s="587">
        <v>14</v>
      </c>
      <c r="D90" s="538" t="s">
        <v>50</v>
      </c>
      <c r="E90" s="539">
        <v>8</v>
      </c>
      <c r="F90" s="585" t="s">
        <v>102</v>
      </c>
      <c r="G90" s="681">
        <f t="shared" si="293"/>
        <v>1620</v>
      </c>
      <c r="H90" s="674">
        <v>12960</v>
      </c>
      <c r="I90" s="572">
        <v>1008</v>
      </c>
      <c r="J90" s="592">
        <f t="shared" si="294"/>
        <v>13063680</v>
      </c>
      <c r="K90" s="564">
        <v>0</v>
      </c>
      <c r="L90" s="568">
        <f t="shared" si="295"/>
        <v>0</v>
      </c>
      <c r="M90" s="568">
        <f t="shared" si="296"/>
        <v>13063680</v>
      </c>
      <c r="N90" s="569">
        <f t="shared" si="297"/>
        <v>11876072.727272727</v>
      </c>
      <c r="O90" s="569">
        <f t="shared" si="307"/>
        <v>1187607.2727272727</v>
      </c>
      <c r="P90" s="568">
        <v>0</v>
      </c>
      <c r="Q90" s="680">
        <f t="shared" si="299"/>
        <v>8896408</v>
      </c>
      <c r="R90" s="612">
        <f t="shared" si="300"/>
        <v>0.68100320889672739</v>
      </c>
      <c r="S90" s="523">
        <f t="shared" si="301"/>
        <v>8896408</v>
      </c>
      <c r="T90" s="524" t="s">
        <v>98</v>
      </c>
      <c r="U90" s="562">
        <v>0</v>
      </c>
      <c r="V90" s="544" t="s">
        <v>90</v>
      </c>
      <c r="W90" s="540" t="s">
        <v>89</v>
      </c>
      <c r="X90" s="526">
        <f t="shared" si="302"/>
        <v>516.77480158730157</v>
      </c>
      <c r="Y90" s="526">
        <f t="shared" si="303"/>
        <v>4134.1984126984125</v>
      </c>
      <c r="Z90" s="565">
        <f t="shared" si="308"/>
        <v>0</v>
      </c>
      <c r="AA90" s="546">
        <v>4120000</v>
      </c>
      <c r="AB90" s="546">
        <v>412000</v>
      </c>
      <c r="AC90" s="547">
        <v>222480.00000000003</v>
      </c>
      <c r="AD90" s="547">
        <v>22248.000000000004</v>
      </c>
      <c r="AE90" s="547">
        <v>120000</v>
      </c>
      <c r="AF90" s="557">
        <f t="shared" si="309"/>
        <v>24000</v>
      </c>
      <c r="AG90" s="546">
        <v>4167272</v>
      </c>
      <c r="AH90" s="643">
        <f t="shared" si="310"/>
        <v>4134.1984126984125</v>
      </c>
      <c r="AI90" s="644" t="s">
        <v>1016</v>
      </c>
      <c r="AJ90" s="644"/>
      <c r="AK90" s="686">
        <v>19</v>
      </c>
    </row>
    <row r="91" spans="1:37" ht="16.149999999999999" customHeight="1">
      <c r="A91" s="194"/>
      <c r="B91" s="536" t="s">
        <v>1008</v>
      </c>
      <c r="C91" s="587">
        <v>15</v>
      </c>
      <c r="D91" s="538" t="s">
        <v>50</v>
      </c>
      <c r="E91" s="539">
        <v>8</v>
      </c>
      <c r="F91" s="585" t="s">
        <v>1038</v>
      </c>
      <c r="G91" s="681">
        <f t="shared" si="293"/>
        <v>1650</v>
      </c>
      <c r="H91" s="674">
        <v>13200</v>
      </c>
      <c r="I91" s="572">
        <v>1008</v>
      </c>
      <c r="J91" s="592">
        <f t="shared" si="294"/>
        <v>13305600</v>
      </c>
      <c r="K91" s="564">
        <v>0</v>
      </c>
      <c r="L91" s="568">
        <f t="shared" si="295"/>
        <v>0</v>
      </c>
      <c r="M91" s="568">
        <f t="shared" si="296"/>
        <v>13305599.999999998</v>
      </c>
      <c r="N91" s="569">
        <f t="shared" si="297"/>
        <v>12095999.999999998</v>
      </c>
      <c r="O91" s="569">
        <f t="shared" si="307"/>
        <v>1209599.9999999998</v>
      </c>
      <c r="P91" s="568">
        <v>0</v>
      </c>
      <c r="Q91" s="680">
        <f t="shared" si="299"/>
        <v>-1279852</v>
      </c>
      <c r="R91" s="612">
        <f t="shared" si="300"/>
        <v>-9.618897306397306E-2</v>
      </c>
      <c r="S91" s="523">
        <f t="shared" si="301"/>
        <v>-1279852</v>
      </c>
      <c r="T91" s="524" t="s">
        <v>98</v>
      </c>
      <c r="U91" s="562">
        <v>0</v>
      </c>
      <c r="V91" s="544" t="s">
        <v>90</v>
      </c>
      <c r="W91" s="540" t="s">
        <v>89</v>
      </c>
      <c r="X91" s="526">
        <f t="shared" si="302"/>
        <v>1808.7118055555557</v>
      </c>
      <c r="Y91" s="526">
        <f t="shared" si="303"/>
        <v>14469.694444444445</v>
      </c>
      <c r="Z91" s="565">
        <f t="shared" si="308"/>
        <v>0</v>
      </c>
      <c r="AA91" s="546">
        <v>14420000</v>
      </c>
      <c r="AB91" s="546">
        <v>1442000</v>
      </c>
      <c r="AC91" s="547">
        <v>778680.00000000012</v>
      </c>
      <c r="AD91" s="547">
        <v>77868.000000000015</v>
      </c>
      <c r="AE91" s="547">
        <v>420000</v>
      </c>
      <c r="AF91" s="557">
        <f t="shared" si="309"/>
        <v>84000</v>
      </c>
      <c r="AG91" s="546">
        <v>14585452</v>
      </c>
      <c r="AH91" s="643">
        <f t="shared" si="310"/>
        <v>14469.694444444445</v>
      </c>
      <c r="AI91" s="644" t="s">
        <v>1006</v>
      </c>
      <c r="AJ91" s="644"/>
      <c r="AK91" s="686">
        <v>21</v>
      </c>
    </row>
    <row r="92" spans="1:37" ht="16.149999999999999" customHeight="1">
      <c r="A92" s="194"/>
      <c r="B92" s="536" t="s">
        <v>1008</v>
      </c>
      <c r="C92" s="582">
        <v>18</v>
      </c>
      <c r="D92" s="538" t="s">
        <v>50</v>
      </c>
      <c r="E92" s="539">
        <v>8</v>
      </c>
      <c r="F92" s="585" t="s">
        <v>1018</v>
      </c>
      <c r="G92" s="681">
        <f t="shared" si="293"/>
        <v>1650</v>
      </c>
      <c r="H92" s="674">
        <v>13200</v>
      </c>
      <c r="I92" s="572">
        <v>1008</v>
      </c>
      <c r="J92" s="591">
        <f t="shared" si="294"/>
        <v>13305600</v>
      </c>
      <c r="K92" s="564">
        <v>0</v>
      </c>
      <c r="L92" s="565">
        <f t="shared" si="295"/>
        <v>0</v>
      </c>
      <c r="M92" s="565">
        <f t="shared" si="296"/>
        <v>13305599.999999998</v>
      </c>
      <c r="N92" s="566">
        <f t="shared" si="297"/>
        <v>12095999.999999998</v>
      </c>
      <c r="O92" s="566">
        <f>N92*0.1</f>
        <v>1209599.9999999998</v>
      </c>
      <c r="P92" s="565">
        <v>0</v>
      </c>
      <c r="Q92" s="541">
        <f t="shared" si="299"/>
        <v>2887420</v>
      </c>
      <c r="R92" s="612">
        <f t="shared" si="300"/>
        <v>0.21700787638287639</v>
      </c>
      <c r="S92" s="542">
        <f t="shared" si="301"/>
        <v>2887420</v>
      </c>
      <c r="T92" s="543" t="s">
        <v>839</v>
      </c>
      <c r="U92" s="562">
        <v>0</v>
      </c>
      <c r="V92" s="544" t="s">
        <v>90</v>
      </c>
      <c r="W92" s="540" t="s">
        <v>89</v>
      </c>
      <c r="X92" s="545">
        <f t="shared" si="302"/>
        <v>1291.937003968254</v>
      </c>
      <c r="Y92" s="545">
        <f t="shared" si="303"/>
        <v>10335.496031746032</v>
      </c>
      <c r="Z92" s="565">
        <f>AH92-Y92</f>
        <v>0</v>
      </c>
      <c r="AA92" s="546">
        <v>10300000</v>
      </c>
      <c r="AB92" s="546">
        <v>1030000</v>
      </c>
      <c r="AC92" s="547">
        <v>556200</v>
      </c>
      <c r="AD92" s="547">
        <v>55620</v>
      </c>
      <c r="AE92" s="547">
        <v>300000</v>
      </c>
      <c r="AF92" s="557">
        <f>AE92*$AF$5</f>
        <v>60000</v>
      </c>
      <c r="AG92" s="546">
        <v>10418180</v>
      </c>
      <c r="AH92" s="643">
        <f>AG92/I92</f>
        <v>10335.496031746032</v>
      </c>
      <c r="AI92" s="644" t="s">
        <v>1012</v>
      </c>
      <c r="AJ92" s="644"/>
      <c r="AK92" s="686">
        <v>22</v>
      </c>
    </row>
    <row r="93" spans="1:37" ht="16.149999999999999" customHeight="1">
      <c r="A93" s="194"/>
      <c r="B93" s="536" t="s">
        <v>1008</v>
      </c>
      <c r="C93" s="587">
        <v>18</v>
      </c>
      <c r="D93" s="538" t="s">
        <v>50</v>
      </c>
      <c r="E93" s="539">
        <v>8</v>
      </c>
      <c r="F93" s="585" t="s">
        <v>1018</v>
      </c>
      <c r="G93" s="681">
        <f t="shared" si="293"/>
        <v>1650</v>
      </c>
      <c r="H93" s="674">
        <v>13200</v>
      </c>
      <c r="I93" s="572">
        <v>1008</v>
      </c>
      <c r="J93" s="592">
        <f t="shared" si="294"/>
        <v>13305600</v>
      </c>
      <c r="K93" s="564">
        <v>0</v>
      </c>
      <c r="L93" s="568">
        <f t="shared" si="295"/>
        <v>0</v>
      </c>
      <c r="M93" s="568">
        <f t="shared" si="296"/>
        <v>13305599.999999998</v>
      </c>
      <c r="N93" s="569">
        <f t="shared" si="297"/>
        <v>12095999.999999998</v>
      </c>
      <c r="O93" s="569">
        <f t="shared" ref="O93:O99" si="311">N93*0.1</f>
        <v>1209599.9999999998</v>
      </c>
      <c r="P93" s="568">
        <v>0</v>
      </c>
      <c r="Q93" s="541">
        <f t="shared" si="299"/>
        <v>9138328</v>
      </c>
      <c r="R93" s="612">
        <f t="shared" si="300"/>
        <v>0.68680315055315055</v>
      </c>
      <c r="S93" s="523">
        <f t="shared" si="301"/>
        <v>9138328</v>
      </c>
      <c r="T93" s="524" t="s">
        <v>990</v>
      </c>
      <c r="U93" s="562">
        <v>0</v>
      </c>
      <c r="V93" s="544" t="s">
        <v>90</v>
      </c>
      <c r="W93" s="540" t="s">
        <v>89</v>
      </c>
      <c r="X93" s="526">
        <f t="shared" si="302"/>
        <v>516.77480158730157</v>
      </c>
      <c r="Y93" s="526">
        <f t="shared" si="303"/>
        <v>4134.1984126984125</v>
      </c>
      <c r="Z93" s="565">
        <f t="shared" ref="Z93:Z99" si="312">AH93-Y93</f>
        <v>0</v>
      </c>
      <c r="AA93" s="546">
        <v>4120000</v>
      </c>
      <c r="AB93" s="546">
        <v>412000</v>
      </c>
      <c r="AC93" s="547">
        <v>222480.00000000003</v>
      </c>
      <c r="AD93" s="547">
        <v>22248.000000000004</v>
      </c>
      <c r="AE93" s="547">
        <v>120000</v>
      </c>
      <c r="AF93" s="557">
        <f t="shared" ref="AF93:AF99" si="313">AE93*$AF$5</f>
        <v>24000</v>
      </c>
      <c r="AG93" s="546">
        <v>4167272</v>
      </c>
      <c r="AH93" s="643">
        <f t="shared" ref="AH93:AH99" si="314">AG93/I93</f>
        <v>4134.1984126984125</v>
      </c>
      <c r="AI93" s="644" t="s">
        <v>1014</v>
      </c>
      <c r="AJ93" s="644"/>
      <c r="AK93" s="686">
        <v>22</v>
      </c>
    </row>
    <row r="94" spans="1:37" ht="16.149999999999999" customHeight="1">
      <c r="A94" s="194"/>
      <c r="B94" s="536" t="s">
        <v>1008</v>
      </c>
      <c r="C94" s="587">
        <v>18</v>
      </c>
      <c r="D94" s="538" t="s">
        <v>50</v>
      </c>
      <c r="E94" s="539">
        <v>8</v>
      </c>
      <c r="F94" s="585" t="s">
        <v>1039</v>
      </c>
      <c r="G94" s="681">
        <f t="shared" si="293"/>
        <v>1560</v>
      </c>
      <c r="H94" s="571">
        <v>12480</v>
      </c>
      <c r="I94" s="572">
        <v>1008</v>
      </c>
      <c r="J94" s="592">
        <f t="shared" si="294"/>
        <v>12579840</v>
      </c>
      <c r="K94" s="564">
        <v>0</v>
      </c>
      <c r="L94" s="568">
        <f t="shared" si="295"/>
        <v>0</v>
      </c>
      <c r="M94" s="568">
        <f t="shared" si="296"/>
        <v>12579840</v>
      </c>
      <c r="N94" s="569">
        <f t="shared" si="297"/>
        <v>11436218.181818182</v>
      </c>
      <c r="O94" s="569">
        <f t="shared" si="311"/>
        <v>1143621.8181818181</v>
      </c>
      <c r="P94" s="568">
        <v>0</v>
      </c>
      <c r="Q94" s="541">
        <f t="shared" si="299"/>
        <v>-2005612</v>
      </c>
      <c r="R94" s="612">
        <f t="shared" si="300"/>
        <v>-0.1594306445868946</v>
      </c>
      <c r="S94" s="523">
        <f t="shared" si="301"/>
        <v>-2005612</v>
      </c>
      <c r="T94" s="524" t="s">
        <v>824</v>
      </c>
      <c r="U94" s="562">
        <v>0</v>
      </c>
      <c r="V94" s="544" t="s">
        <v>90</v>
      </c>
      <c r="W94" s="540" t="s">
        <v>89</v>
      </c>
      <c r="X94" s="526">
        <f t="shared" si="302"/>
        <v>1808.7118055555557</v>
      </c>
      <c r="Y94" s="526">
        <f t="shared" si="303"/>
        <v>14469.694444444445</v>
      </c>
      <c r="Z94" s="565">
        <f t="shared" si="312"/>
        <v>0</v>
      </c>
      <c r="AA94" s="546">
        <v>14420000</v>
      </c>
      <c r="AB94" s="546">
        <v>1442000</v>
      </c>
      <c r="AC94" s="547">
        <v>778680.00000000012</v>
      </c>
      <c r="AD94" s="547">
        <v>77868.000000000015</v>
      </c>
      <c r="AE94" s="547">
        <v>420000</v>
      </c>
      <c r="AF94" s="557">
        <f t="shared" si="313"/>
        <v>84000</v>
      </c>
      <c r="AG94" s="546">
        <v>14585452</v>
      </c>
      <c r="AH94" s="643">
        <f t="shared" si="314"/>
        <v>14469.694444444445</v>
      </c>
      <c r="AI94" s="644" t="s">
        <v>1009</v>
      </c>
      <c r="AJ94" s="644"/>
      <c r="AK94" s="686">
        <v>22</v>
      </c>
    </row>
    <row r="95" spans="1:37" ht="16.149999999999999" customHeight="1">
      <c r="A95" s="194"/>
      <c r="B95" s="536" t="s">
        <v>1008</v>
      </c>
      <c r="C95" s="587">
        <v>19</v>
      </c>
      <c r="D95" s="538" t="s">
        <v>50</v>
      </c>
      <c r="E95" s="539">
        <v>8</v>
      </c>
      <c r="F95" s="585" t="s">
        <v>127</v>
      </c>
      <c r="G95" s="681">
        <f>H95/E95</f>
        <v>1650</v>
      </c>
      <c r="H95" s="571">
        <v>13200</v>
      </c>
      <c r="I95" s="572">
        <v>1008</v>
      </c>
      <c r="J95" s="592">
        <f t="shared" si="294"/>
        <v>13305600</v>
      </c>
      <c r="K95" s="564">
        <v>0</v>
      </c>
      <c r="L95" s="568">
        <f t="shared" si="295"/>
        <v>0</v>
      </c>
      <c r="M95" s="568">
        <f t="shared" si="296"/>
        <v>13305599.999999998</v>
      </c>
      <c r="N95" s="569">
        <f t="shared" si="297"/>
        <v>12095999.999999998</v>
      </c>
      <c r="O95" s="569">
        <f t="shared" si="311"/>
        <v>1209599.9999999998</v>
      </c>
      <c r="P95" s="568">
        <v>0</v>
      </c>
      <c r="Q95" s="680">
        <f t="shared" si="299"/>
        <v>-1279852</v>
      </c>
      <c r="R95" s="612">
        <f t="shared" si="300"/>
        <v>-9.618897306397306E-2</v>
      </c>
      <c r="S95" s="523">
        <f t="shared" si="301"/>
        <v>-1279852</v>
      </c>
      <c r="T95" s="524" t="s">
        <v>98</v>
      </c>
      <c r="U95" s="562">
        <v>0</v>
      </c>
      <c r="V95" s="544" t="s">
        <v>90</v>
      </c>
      <c r="W95" s="540" t="s">
        <v>89</v>
      </c>
      <c r="X95" s="526">
        <f t="shared" si="302"/>
        <v>1808.7118055555557</v>
      </c>
      <c r="Y95" s="526">
        <f t="shared" si="303"/>
        <v>14469.694444444445</v>
      </c>
      <c r="Z95" s="565">
        <f t="shared" si="312"/>
        <v>0</v>
      </c>
      <c r="AA95" s="546">
        <v>14420000</v>
      </c>
      <c r="AB95" s="546">
        <v>1442000</v>
      </c>
      <c r="AC95" s="547">
        <v>778680.00000000012</v>
      </c>
      <c r="AD95" s="547">
        <v>77868.000000000015</v>
      </c>
      <c r="AE95" s="547">
        <v>420000</v>
      </c>
      <c r="AF95" s="557">
        <f t="shared" si="313"/>
        <v>84000</v>
      </c>
      <c r="AG95" s="546">
        <v>14585452</v>
      </c>
      <c r="AH95" s="643">
        <f t="shared" si="314"/>
        <v>14469.694444444445</v>
      </c>
      <c r="AI95" s="644" t="s">
        <v>53</v>
      </c>
      <c r="AJ95" s="644"/>
      <c r="AK95" s="686">
        <v>23</v>
      </c>
    </row>
    <row r="96" spans="1:37" ht="16.149999999999999" customHeight="1">
      <c r="A96" s="194"/>
      <c r="B96" s="536" t="s">
        <v>1008</v>
      </c>
      <c r="C96" s="587">
        <v>21</v>
      </c>
      <c r="D96" s="538" t="s">
        <v>50</v>
      </c>
      <c r="E96" s="539">
        <v>8</v>
      </c>
      <c r="F96" s="585" t="s">
        <v>102</v>
      </c>
      <c r="G96" s="681">
        <f t="shared" ref="G96:G99" si="315">H96/E96</f>
        <v>1620</v>
      </c>
      <c r="H96" s="674">
        <v>12960</v>
      </c>
      <c r="I96" s="572">
        <v>1008</v>
      </c>
      <c r="J96" s="592">
        <f t="shared" si="294"/>
        <v>13063680</v>
      </c>
      <c r="K96" s="564">
        <v>0</v>
      </c>
      <c r="L96" s="568">
        <f t="shared" si="295"/>
        <v>0</v>
      </c>
      <c r="M96" s="568">
        <f t="shared" si="296"/>
        <v>13063680</v>
      </c>
      <c r="N96" s="569">
        <f t="shared" si="297"/>
        <v>11876072.727272727</v>
      </c>
      <c r="O96" s="569">
        <f t="shared" si="311"/>
        <v>1187607.2727272727</v>
      </c>
      <c r="P96" s="568">
        <v>0</v>
      </c>
      <c r="Q96" s="680">
        <f t="shared" si="299"/>
        <v>2645500</v>
      </c>
      <c r="R96" s="612">
        <f t="shared" si="300"/>
        <v>0.20250802224181855</v>
      </c>
      <c r="S96" s="523">
        <f t="shared" si="301"/>
        <v>2645500</v>
      </c>
      <c r="T96" s="524" t="s">
        <v>98</v>
      </c>
      <c r="U96" s="562">
        <v>0</v>
      </c>
      <c r="V96" s="544" t="s">
        <v>90</v>
      </c>
      <c r="W96" s="540" t="s">
        <v>89</v>
      </c>
      <c r="X96" s="526">
        <f t="shared" si="302"/>
        <v>1291.937003968254</v>
      </c>
      <c r="Y96" s="526">
        <f t="shared" si="303"/>
        <v>10335.496031746032</v>
      </c>
      <c r="Z96" s="565">
        <f t="shared" si="312"/>
        <v>0</v>
      </c>
      <c r="AA96" s="546">
        <v>10300000</v>
      </c>
      <c r="AB96" s="546">
        <v>1030000</v>
      </c>
      <c r="AC96" s="547">
        <v>556200</v>
      </c>
      <c r="AD96" s="547">
        <v>55620</v>
      </c>
      <c r="AE96" s="547">
        <v>300000</v>
      </c>
      <c r="AF96" s="557">
        <f t="shared" si="313"/>
        <v>60000</v>
      </c>
      <c r="AG96" s="546">
        <v>10418180</v>
      </c>
      <c r="AH96" s="643">
        <f t="shared" si="314"/>
        <v>10335.496031746032</v>
      </c>
      <c r="AI96" s="644" t="s">
        <v>1015</v>
      </c>
      <c r="AJ96" s="644"/>
      <c r="AK96" s="686">
        <v>23</v>
      </c>
    </row>
    <row r="97" spans="1:37">
      <c r="A97" s="194"/>
      <c r="B97" s="536" t="s">
        <v>1008</v>
      </c>
      <c r="C97" s="587">
        <v>22</v>
      </c>
      <c r="D97" s="538" t="s">
        <v>50</v>
      </c>
      <c r="E97" s="539">
        <v>8</v>
      </c>
      <c r="F97" s="585" t="s">
        <v>105</v>
      </c>
      <c r="G97" s="681">
        <f t="shared" si="315"/>
        <v>1650</v>
      </c>
      <c r="H97" s="674">
        <v>13200</v>
      </c>
      <c r="I97" s="572">
        <v>1008</v>
      </c>
      <c r="J97" s="592">
        <f t="shared" ref="J97:J99" si="316">H97*I97</f>
        <v>13305600</v>
      </c>
      <c r="K97" s="564">
        <v>0</v>
      </c>
      <c r="L97" s="568">
        <f t="shared" ref="L97:L99" si="317">J97-M97</f>
        <v>0</v>
      </c>
      <c r="M97" s="568">
        <f t="shared" ref="M97:M99" si="318">N97+O97-P97</f>
        <v>13305599.999999998</v>
      </c>
      <c r="N97" s="569">
        <f t="shared" ref="N97:N99" si="319">J97/1.1</f>
        <v>12095999.999999998</v>
      </c>
      <c r="O97" s="569">
        <f t="shared" si="311"/>
        <v>1209599.9999999998</v>
      </c>
      <c r="P97" s="568">
        <v>0</v>
      </c>
      <c r="Q97" s="680">
        <f t="shared" ref="Q97:Q99" si="320">J97-AG97</f>
        <v>9138328</v>
      </c>
      <c r="R97" s="612">
        <f t="shared" si="300"/>
        <v>0.68680315055315055</v>
      </c>
      <c r="S97" s="523">
        <f t="shared" ref="S97:S99" si="321">Q97-U97</f>
        <v>9138328</v>
      </c>
      <c r="T97" s="524" t="s">
        <v>839</v>
      </c>
      <c r="U97" s="562">
        <v>0</v>
      </c>
      <c r="V97" s="544" t="s">
        <v>90</v>
      </c>
      <c r="W97" s="600" t="s">
        <v>90</v>
      </c>
      <c r="X97" s="526">
        <f t="shared" ref="X97:X99" si="322">Y97/E97</f>
        <v>516.77480158730157</v>
      </c>
      <c r="Y97" s="526">
        <f t="shared" ref="Y97:Y99" si="323">(AA97+AB97-AC97-AD97-AE97)/I97</f>
        <v>4134.1984126984125</v>
      </c>
      <c r="Z97" s="565">
        <f t="shared" si="312"/>
        <v>0</v>
      </c>
      <c r="AA97" s="546">
        <v>4120000</v>
      </c>
      <c r="AB97" s="546">
        <v>412000</v>
      </c>
      <c r="AC97" s="547">
        <v>222480.00000000003</v>
      </c>
      <c r="AD97" s="547">
        <v>22248.000000000004</v>
      </c>
      <c r="AE97" s="547">
        <v>120000</v>
      </c>
      <c r="AF97" s="557">
        <f t="shared" si="313"/>
        <v>24000</v>
      </c>
      <c r="AG97" s="546">
        <v>4167272</v>
      </c>
      <c r="AH97" s="643">
        <f t="shared" si="314"/>
        <v>4134.1984126984125</v>
      </c>
      <c r="AI97" s="644" t="s">
        <v>1010</v>
      </c>
      <c r="AJ97" s="644"/>
      <c r="AK97" s="686">
        <v>23</v>
      </c>
    </row>
    <row r="98" spans="1:37">
      <c r="A98" s="194"/>
      <c r="B98" s="536" t="s">
        <v>1008</v>
      </c>
      <c r="C98" s="587">
        <v>25</v>
      </c>
      <c r="D98" s="538" t="s">
        <v>50</v>
      </c>
      <c r="E98" s="539">
        <v>8</v>
      </c>
      <c r="F98" s="585" t="s">
        <v>1018</v>
      </c>
      <c r="G98" s="681">
        <f t="shared" si="315"/>
        <v>1650</v>
      </c>
      <c r="H98" s="674">
        <v>13200</v>
      </c>
      <c r="I98" s="572">
        <v>1008</v>
      </c>
      <c r="J98" s="592">
        <f t="shared" si="316"/>
        <v>13305600</v>
      </c>
      <c r="K98" s="564">
        <v>0</v>
      </c>
      <c r="L98" s="568">
        <f t="shared" si="317"/>
        <v>0</v>
      </c>
      <c r="M98" s="568">
        <f t="shared" si="318"/>
        <v>13305599.999999998</v>
      </c>
      <c r="N98" s="569">
        <f t="shared" si="319"/>
        <v>12095999.999999998</v>
      </c>
      <c r="O98" s="569">
        <f t="shared" si="311"/>
        <v>1209599.9999999998</v>
      </c>
      <c r="P98" s="568">
        <v>0</v>
      </c>
      <c r="Q98" s="680">
        <f t="shared" si="320"/>
        <v>-1279852</v>
      </c>
      <c r="R98" s="612">
        <f t="shared" si="300"/>
        <v>-9.618897306397306E-2</v>
      </c>
      <c r="S98" s="523">
        <f t="shared" si="321"/>
        <v>-1279852</v>
      </c>
      <c r="T98" s="524" t="s">
        <v>824</v>
      </c>
      <c r="U98" s="562">
        <v>0</v>
      </c>
      <c r="V98" s="544" t="s">
        <v>90</v>
      </c>
      <c r="W98" s="540" t="s">
        <v>89</v>
      </c>
      <c r="X98" s="526">
        <f t="shared" si="322"/>
        <v>1808.7118055555557</v>
      </c>
      <c r="Y98" s="526">
        <f t="shared" si="323"/>
        <v>14469.694444444445</v>
      </c>
      <c r="Z98" s="565">
        <f t="shared" si="312"/>
        <v>0</v>
      </c>
      <c r="AA98" s="546">
        <v>14420000</v>
      </c>
      <c r="AB98" s="546">
        <v>1442000</v>
      </c>
      <c r="AC98" s="547">
        <v>778680.00000000012</v>
      </c>
      <c r="AD98" s="547">
        <v>77868.000000000015</v>
      </c>
      <c r="AE98" s="547">
        <v>420000</v>
      </c>
      <c r="AF98" s="557">
        <f t="shared" si="313"/>
        <v>84000</v>
      </c>
      <c r="AG98" s="546">
        <v>14585452</v>
      </c>
      <c r="AH98" s="643">
        <f t="shared" si="314"/>
        <v>14469.694444444445</v>
      </c>
      <c r="AI98" s="644" t="s">
        <v>1006</v>
      </c>
      <c r="AJ98" s="644"/>
      <c r="AK98" s="686">
        <v>28</v>
      </c>
    </row>
    <row r="99" spans="1:37">
      <c r="A99" s="194"/>
      <c r="B99" s="536" t="s">
        <v>1008</v>
      </c>
      <c r="C99" s="587">
        <v>26</v>
      </c>
      <c r="D99" s="538" t="s">
        <v>50</v>
      </c>
      <c r="E99" s="539">
        <v>8</v>
      </c>
      <c r="F99" s="585" t="s">
        <v>1007</v>
      </c>
      <c r="G99" s="681">
        <f t="shared" si="315"/>
        <v>1620</v>
      </c>
      <c r="H99" s="674">
        <v>12960</v>
      </c>
      <c r="I99" s="572">
        <v>1008</v>
      </c>
      <c r="J99" s="592">
        <f t="shared" si="316"/>
        <v>13063680</v>
      </c>
      <c r="K99" s="564">
        <v>0</v>
      </c>
      <c r="L99" s="568">
        <f t="shared" si="317"/>
        <v>0</v>
      </c>
      <c r="M99" s="568">
        <f t="shared" si="318"/>
        <v>13063680</v>
      </c>
      <c r="N99" s="569">
        <f t="shared" si="319"/>
        <v>11876072.727272727</v>
      </c>
      <c r="O99" s="569">
        <f t="shared" si="311"/>
        <v>1187607.2727272727</v>
      </c>
      <c r="P99" s="568">
        <v>0</v>
      </c>
      <c r="Q99" s="680">
        <f t="shared" si="320"/>
        <v>-1521772</v>
      </c>
      <c r="R99" s="612">
        <f t="shared" si="300"/>
        <v>-0.11648876886145405</v>
      </c>
      <c r="S99" s="523">
        <f t="shared" si="321"/>
        <v>-1521772</v>
      </c>
      <c r="T99" s="524" t="s">
        <v>98</v>
      </c>
      <c r="U99" s="562">
        <v>0</v>
      </c>
      <c r="V99" s="544" t="s">
        <v>90</v>
      </c>
      <c r="W99" s="540" t="s">
        <v>89</v>
      </c>
      <c r="X99" s="526">
        <f t="shared" si="322"/>
        <v>1808.7118055555557</v>
      </c>
      <c r="Y99" s="526">
        <f t="shared" si="323"/>
        <v>14469.694444444445</v>
      </c>
      <c r="Z99" s="565">
        <f t="shared" si="312"/>
        <v>0</v>
      </c>
      <c r="AA99" s="546">
        <v>14420000</v>
      </c>
      <c r="AB99" s="546">
        <v>1442000</v>
      </c>
      <c r="AC99" s="547">
        <v>778680.00000000012</v>
      </c>
      <c r="AD99" s="547">
        <v>77868.000000000015</v>
      </c>
      <c r="AE99" s="547">
        <v>420000</v>
      </c>
      <c r="AF99" s="557">
        <f t="shared" si="313"/>
        <v>84000</v>
      </c>
      <c r="AG99" s="546">
        <v>14585452</v>
      </c>
      <c r="AH99" s="643">
        <f t="shared" si="314"/>
        <v>14469.694444444445</v>
      </c>
      <c r="AI99" s="644" t="s">
        <v>53</v>
      </c>
      <c r="AJ99" s="644"/>
      <c r="AK99" s="686">
        <v>28</v>
      </c>
    </row>
    <row r="100" spans="1:37" s="518" customFormat="1">
      <c r="B100" s="536" t="s">
        <v>1008</v>
      </c>
      <c r="C100" s="554"/>
      <c r="D100" s="555"/>
      <c r="E100" s="555"/>
      <c r="F100" s="586"/>
      <c r="G100" s="556"/>
      <c r="H100" s="556" t="s">
        <v>5</v>
      </c>
      <c r="I100" s="553">
        <f>SUM(I83:I99)</f>
        <v>17136</v>
      </c>
      <c r="J100" s="531">
        <f t="shared" ref="J100:AG100" si="324">SUM(J83:J99)</f>
        <v>223292160</v>
      </c>
      <c r="K100" s="532">
        <f t="shared" si="324"/>
        <v>0</v>
      </c>
      <c r="L100" s="533">
        <f t="shared" si="324"/>
        <v>0</v>
      </c>
      <c r="M100" s="531">
        <f t="shared" si="324"/>
        <v>223292160</v>
      </c>
      <c r="N100" s="532">
        <f t="shared" si="324"/>
        <v>202992872.72727269</v>
      </c>
      <c r="O100" s="532">
        <f t="shared" si="324"/>
        <v>20299287.272727273</v>
      </c>
      <c r="P100" s="532">
        <f t="shared" si="324"/>
        <v>0</v>
      </c>
      <c r="Q100" s="589">
        <f t="shared" si="324"/>
        <v>48266736</v>
      </c>
      <c r="R100" s="589">
        <f t="shared" si="324"/>
        <v>3.6797752843775076</v>
      </c>
      <c r="S100" s="590">
        <f t="shared" si="324"/>
        <v>48266736</v>
      </c>
      <c r="T100" s="530">
        <f t="shared" si="324"/>
        <v>0</v>
      </c>
      <c r="U100" s="534">
        <f t="shared" si="324"/>
        <v>0</v>
      </c>
      <c r="V100" s="531">
        <f t="shared" si="324"/>
        <v>0</v>
      </c>
      <c r="W100" s="530">
        <f t="shared" si="324"/>
        <v>0</v>
      </c>
      <c r="X100" s="535">
        <f t="shared" si="324"/>
        <v>21704.541666666664</v>
      </c>
      <c r="Y100" s="535">
        <f t="shared" si="324"/>
        <v>173636.33333333331</v>
      </c>
      <c r="Z100" s="533">
        <f t="shared" si="324"/>
        <v>0</v>
      </c>
      <c r="AA100" s="534">
        <f t="shared" si="324"/>
        <v>173040000</v>
      </c>
      <c r="AB100" s="534">
        <f t="shared" si="324"/>
        <v>17304000</v>
      </c>
      <c r="AC100" s="534">
        <f t="shared" si="324"/>
        <v>9344160</v>
      </c>
      <c r="AD100" s="534">
        <f t="shared" si="324"/>
        <v>934416</v>
      </c>
      <c r="AE100" s="534">
        <f t="shared" si="324"/>
        <v>5040000</v>
      </c>
      <c r="AF100" s="558">
        <f t="shared" si="324"/>
        <v>1008000</v>
      </c>
      <c r="AG100" s="534">
        <f t="shared" si="324"/>
        <v>175025424</v>
      </c>
      <c r="AH100" s="578"/>
      <c r="AI100" s="615"/>
      <c r="AJ100" s="615"/>
      <c r="AK100" s="689"/>
    </row>
    <row r="101" spans="1:37">
      <c r="A101" s="194"/>
      <c r="B101" s="536" t="s">
        <v>1008</v>
      </c>
      <c r="C101" s="587">
        <v>25</v>
      </c>
      <c r="D101" s="588" t="s">
        <v>1040</v>
      </c>
      <c r="E101" s="539">
        <v>10</v>
      </c>
      <c r="F101" s="585" t="s">
        <v>1042</v>
      </c>
      <c r="G101" s="681">
        <f t="shared" ref="G101:G102" si="325">H101/E101</f>
        <v>0</v>
      </c>
      <c r="H101" s="674"/>
      <c r="I101" s="572">
        <v>1075</v>
      </c>
      <c r="J101" s="592">
        <f t="shared" ref="J101:J102" si="326">H101*I101</f>
        <v>0</v>
      </c>
      <c r="K101" s="564">
        <v>0</v>
      </c>
      <c r="L101" s="568">
        <f t="shared" ref="L101:L102" si="327">J101-M101</f>
        <v>0</v>
      </c>
      <c r="M101" s="568">
        <f t="shared" ref="M101:M102" si="328">N101+O101-P101</f>
        <v>0</v>
      </c>
      <c r="N101" s="569">
        <f t="shared" ref="N101:N102" si="329">J101/1.1</f>
        <v>0</v>
      </c>
      <c r="O101" s="569">
        <f t="shared" ref="O101:O102" si="330">N101*0.1</f>
        <v>0</v>
      </c>
      <c r="P101" s="568">
        <v>0</v>
      </c>
      <c r="Q101" s="680">
        <f t="shared" ref="Q101:Q102" si="331">J101-AG101</f>
        <v>-60737500</v>
      </c>
      <c r="R101" s="612" t="e">
        <f t="shared" ref="R101:R102" si="332">Q101/J101</f>
        <v>#DIV/0!</v>
      </c>
      <c r="S101" s="523">
        <f t="shared" ref="S101:S102" si="333">Q101-U101</f>
        <v>-60737500</v>
      </c>
      <c r="T101" s="524" t="s">
        <v>824</v>
      </c>
      <c r="U101" s="562">
        <v>0</v>
      </c>
      <c r="V101" s="544" t="s">
        <v>90</v>
      </c>
      <c r="W101" s="540" t="s">
        <v>89</v>
      </c>
      <c r="X101" s="526">
        <f t="shared" ref="X101:X102" si="334">Y101/E101</f>
        <v>5650</v>
      </c>
      <c r="Y101" s="526">
        <f t="shared" ref="Y101:Y102" si="335">(AA101+AB101-AC101-AD101-AE101)/I101</f>
        <v>56500</v>
      </c>
      <c r="Z101" s="565">
        <f t="shared" ref="Z101:Z102" si="336">AH101-Y101</f>
        <v>0</v>
      </c>
      <c r="AA101" s="546">
        <v>55215909</v>
      </c>
      <c r="AB101" s="546">
        <v>5521591</v>
      </c>
      <c r="AC101" s="547"/>
      <c r="AD101" s="547"/>
      <c r="AE101" s="547"/>
      <c r="AF101" s="557">
        <f t="shared" ref="AF101:AF102" si="337">AE101*$AF$5</f>
        <v>0</v>
      </c>
      <c r="AG101" s="546">
        <v>60737500</v>
      </c>
      <c r="AH101" s="643">
        <f t="shared" ref="AH101:AH102" si="338">AG101/I101</f>
        <v>56500</v>
      </c>
      <c r="AI101" s="644" t="s">
        <v>1043</v>
      </c>
      <c r="AJ101" s="644"/>
      <c r="AK101" s="686">
        <v>28</v>
      </c>
    </row>
    <row r="102" spans="1:37">
      <c r="A102" s="194"/>
      <c r="B102" s="536" t="s">
        <v>1008</v>
      </c>
      <c r="C102" s="587">
        <v>26</v>
      </c>
      <c r="D102" s="588" t="s">
        <v>1041</v>
      </c>
      <c r="E102" s="539">
        <v>20</v>
      </c>
      <c r="F102" s="585" t="s">
        <v>1042</v>
      </c>
      <c r="G102" s="681">
        <f t="shared" si="325"/>
        <v>0</v>
      </c>
      <c r="H102" s="674"/>
      <c r="I102" s="572">
        <v>750</v>
      </c>
      <c r="J102" s="592">
        <f t="shared" si="326"/>
        <v>0</v>
      </c>
      <c r="K102" s="564">
        <v>0</v>
      </c>
      <c r="L102" s="568">
        <f t="shared" si="327"/>
        <v>0</v>
      </c>
      <c r="M102" s="568">
        <f t="shared" si="328"/>
        <v>0</v>
      </c>
      <c r="N102" s="569">
        <f t="shared" si="329"/>
        <v>0</v>
      </c>
      <c r="O102" s="569">
        <f t="shared" si="330"/>
        <v>0</v>
      </c>
      <c r="P102" s="568">
        <v>0</v>
      </c>
      <c r="Q102" s="680">
        <f t="shared" si="331"/>
        <v>-42375000</v>
      </c>
      <c r="R102" s="612" t="e">
        <f t="shared" si="332"/>
        <v>#DIV/0!</v>
      </c>
      <c r="S102" s="523">
        <f t="shared" si="333"/>
        <v>-42375000</v>
      </c>
      <c r="T102" s="524" t="s">
        <v>98</v>
      </c>
      <c r="U102" s="562">
        <v>0</v>
      </c>
      <c r="V102" s="544" t="s">
        <v>90</v>
      </c>
      <c r="W102" s="540" t="s">
        <v>89</v>
      </c>
      <c r="X102" s="526">
        <f t="shared" si="334"/>
        <v>2825</v>
      </c>
      <c r="Y102" s="526">
        <f t="shared" si="335"/>
        <v>56500</v>
      </c>
      <c r="Z102" s="565">
        <f t="shared" si="336"/>
        <v>0</v>
      </c>
      <c r="AA102" s="546">
        <v>38522727</v>
      </c>
      <c r="AB102" s="546">
        <v>3852273</v>
      </c>
      <c r="AC102" s="547"/>
      <c r="AD102" s="547"/>
      <c r="AE102" s="547"/>
      <c r="AF102" s="557">
        <f t="shared" si="337"/>
        <v>0</v>
      </c>
      <c r="AG102" s="546">
        <v>42375000</v>
      </c>
      <c r="AH102" s="643">
        <f t="shared" si="338"/>
        <v>56500</v>
      </c>
      <c r="AI102" s="644" t="s">
        <v>1043</v>
      </c>
      <c r="AJ102" s="644"/>
      <c r="AK102" s="686">
        <v>28</v>
      </c>
    </row>
    <row r="103" spans="1:37" s="518" customFormat="1" ht="24.95" customHeight="1">
      <c r="B103" s="536" t="s">
        <v>1008</v>
      </c>
      <c r="C103" s="554"/>
      <c r="D103" s="555"/>
      <c r="E103" s="555"/>
      <c r="F103" s="586"/>
      <c r="G103" s="556"/>
      <c r="H103" s="556" t="s">
        <v>5</v>
      </c>
      <c r="I103" s="553">
        <f>SUM(I101:I102)</f>
        <v>1825</v>
      </c>
      <c r="J103" s="531">
        <f t="shared" ref="J103:AG103" si="339">SUM(J101:J102)</f>
        <v>0</v>
      </c>
      <c r="K103" s="532">
        <f t="shared" si="339"/>
        <v>0</v>
      </c>
      <c r="L103" s="533">
        <f t="shared" si="339"/>
        <v>0</v>
      </c>
      <c r="M103" s="531">
        <f t="shared" si="339"/>
        <v>0</v>
      </c>
      <c r="N103" s="532">
        <f t="shared" si="339"/>
        <v>0</v>
      </c>
      <c r="O103" s="532">
        <f t="shared" si="339"/>
        <v>0</v>
      </c>
      <c r="P103" s="532">
        <f t="shared" si="339"/>
        <v>0</v>
      </c>
      <c r="Q103" s="589">
        <f t="shared" si="339"/>
        <v>-103112500</v>
      </c>
      <c r="R103" s="589" t="e">
        <f t="shared" si="339"/>
        <v>#DIV/0!</v>
      </c>
      <c r="S103" s="590">
        <f t="shared" si="339"/>
        <v>-103112500</v>
      </c>
      <c r="T103" s="530">
        <f t="shared" si="339"/>
        <v>0</v>
      </c>
      <c r="U103" s="534">
        <f t="shared" si="339"/>
        <v>0</v>
      </c>
      <c r="V103" s="531">
        <f t="shared" si="339"/>
        <v>0</v>
      </c>
      <c r="W103" s="530">
        <f t="shared" si="339"/>
        <v>0</v>
      </c>
      <c r="X103" s="535">
        <f t="shared" si="339"/>
        <v>8475</v>
      </c>
      <c r="Y103" s="535">
        <f t="shared" si="339"/>
        <v>113000</v>
      </c>
      <c r="Z103" s="533">
        <f t="shared" si="339"/>
        <v>0</v>
      </c>
      <c r="AA103" s="534">
        <f t="shared" si="339"/>
        <v>93738636</v>
      </c>
      <c r="AB103" s="534">
        <f t="shared" si="339"/>
        <v>9373864</v>
      </c>
      <c r="AC103" s="534">
        <f t="shared" si="339"/>
        <v>0</v>
      </c>
      <c r="AD103" s="534">
        <f t="shared" si="339"/>
        <v>0</v>
      </c>
      <c r="AE103" s="534">
        <f t="shared" si="339"/>
        <v>0</v>
      </c>
      <c r="AF103" s="558">
        <f t="shared" si="339"/>
        <v>0</v>
      </c>
      <c r="AG103" s="534">
        <f t="shared" si="339"/>
        <v>103112500</v>
      </c>
      <c r="AH103" s="578"/>
      <c r="AI103" s="615"/>
      <c r="AJ103" s="615"/>
      <c r="AK103" s="689"/>
    </row>
    <row r="104" spans="1:37">
      <c r="A104" s="194"/>
      <c r="B104" s="536" t="s">
        <v>1008</v>
      </c>
      <c r="C104" s="587">
        <v>26</v>
      </c>
      <c r="D104" s="588" t="s">
        <v>1044</v>
      </c>
      <c r="E104" s="539">
        <v>6</v>
      </c>
      <c r="F104" s="585" t="s">
        <v>1060</v>
      </c>
      <c r="G104" s="681">
        <f t="shared" ref="G104" si="340">H104/E104</f>
        <v>0</v>
      </c>
      <c r="H104" s="674"/>
      <c r="I104" s="572">
        <v>1000</v>
      </c>
      <c r="J104" s="592">
        <f t="shared" ref="J104" si="341">H104*I104</f>
        <v>0</v>
      </c>
      <c r="K104" s="564">
        <v>0</v>
      </c>
      <c r="L104" s="568">
        <f t="shared" ref="L104" si="342">J104-M104</f>
        <v>0</v>
      </c>
      <c r="M104" s="568">
        <f t="shared" ref="M104" si="343">N104+O104-P104</f>
        <v>0</v>
      </c>
      <c r="N104" s="569">
        <f t="shared" ref="N104" si="344">J104/1.1</f>
        <v>0</v>
      </c>
      <c r="O104" s="569">
        <f t="shared" ref="O104" si="345">N104*0.1</f>
        <v>0</v>
      </c>
      <c r="P104" s="568">
        <v>0</v>
      </c>
      <c r="Q104" s="680">
        <f t="shared" ref="Q104" si="346">J104-AG104</f>
        <v>-45600000</v>
      </c>
      <c r="R104" s="612" t="e">
        <f t="shared" ref="R104" si="347">Q104/J104</f>
        <v>#DIV/0!</v>
      </c>
      <c r="S104" s="523">
        <f t="shared" ref="S104" si="348">Q104-U104</f>
        <v>-45600000</v>
      </c>
      <c r="T104" s="524" t="s">
        <v>98</v>
      </c>
      <c r="U104" s="562">
        <v>0</v>
      </c>
      <c r="V104" s="544" t="s">
        <v>90</v>
      </c>
      <c r="W104" s="540" t="s">
        <v>89</v>
      </c>
      <c r="X104" s="526">
        <f t="shared" ref="X104" si="349">Y104/E104</f>
        <v>7600</v>
      </c>
      <c r="Y104" s="526">
        <f t="shared" ref="Y104" si="350">(AA104+AB104-AC104-AD104-AE104)/I104</f>
        <v>45600</v>
      </c>
      <c r="Z104" s="565">
        <f t="shared" ref="Z104" si="351">AH104-Y104</f>
        <v>0</v>
      </c>
      <c r="AA104" s="546">
        <v>41454545</v>
      </c>
      <c r="AB104" s="546">
        <v>4145455</v>
      </c>
      <c r="AC104" s="547"/>
      <c r="AD104" s="547"/>
      <c r="AE104" s="547"/>
      <c r="AF104" s="557">
        <f t="shared" ref="AF104" si="352">AE104*$AF$5</f>
        <v>0</v>
      </c>
      <c r="AG104" s="546">
        <v>45600000</v>
      </c>
      <c r="AH104" s="643">
        <f t="shared" ref="AH104" si="353">AG104/I104</f>
        <v>45600</v>
      </c>
      <c r="AI104" s="644" t="s">
        <v>1043</v>
      </c>
      <c r="AJ104" s="644"/>
      <c r="AK104" s="686">
        <v>28</v>
      </c>
    </row>
    <row r="105" spans="1:37" s="518" customFormat="1">
      <c r="B105" s="536" t="s">
        <v>1008</v>
      </c>
      <c r="C105" s="554"/>
      <c r="D105" s="555"/>
      <c r="E105" s="555"/>
      <c r="F105" s="586"/>
      <c r="G105" s="556"/>
      <c r="H105" s="556" t="s">
        <v>5</v>
      </c>
      <c r="I105" s="553">
        <f t="shared" ref="I105:AG105" si="354">SUM(I104)</f>
        <v>1000</v>
      </c>
      <c r="J105" s="531">
        <f t="shared" si="354"/>
        <v>0</v>
      </c>
      <c r="K105" s="532">
        <f t="shared" si="354"/>
        <v>0</v>
      </c>
      <c r="L105" s="533">
        <f t="shared" si="354"/>
        <v>0</v>
      </c>
      <c r="M105" s="531">
        <f t="shared" si="354"/>
        <v>0</v>
      </c>
      <c r="N105" s="532">
        <f t="shared" si="354"/>
        <v>0</v>
      </c>
      <c r="O105" s="532">
        <f t="shared" si="354"/>
        <v>0</v>
      </c>
      <c r="P105" s="532">
        <f t="shared" si="354"/>
        <v>0</v>
      </c>
      <c r="Q105" s="589">
        <f t="shared" si="354"/>
        <v>-45600000</v>
      </c>
      <c r="R105" s="589" t="e">
        <f t="shared" si="354"/>
        <v>#DIV/0!</v>
      </c>
      <c r="S105" s="590">
        <f t="shared" si="354"/>
        <v>-45600000</v>
      </c>
      <c r="T105" s="530">
        <f t="shared" si="354"/>
        <v>0</v>
      </c>
      <c r="U105" s="534">
        <f t="shared" si="354"/>
        <v>0</v>
      </c>
      <c r="V105" s="531">
        <f t="shared" si="354"/>
        <v>0</v>
      </c>
      <c r="W105" s="530">
        <f t="shared" si="354"/>
        <v>0</v>
      </c>
      <c r="X105" s="535">
        <f t="shared" si="354"/>
        <v>7600</v>
      </c>
      <c r="Y105" s="535">
        <f t="shared" si="354"/>
        <v>45600</v>
      </c>
      <c r="Z105" s="533">
        <f t="shared" si="354"/>
        <v>0</v>
      </c>
      <c r="AA105" s="534">
        <f t="shared" si="354"/>
        <v>41454545</v>
      </c>
      <c r="AB105" s="534">
        <f t="shared" si="354"/>
        <v>4145455</v>
      </c>
      <c r="AC105" s="534">
        <f t="shared" si="354"/>
        <v>0</v>
      </c>
      <c r="AD105" s="534">
        <f t="shared" si="354"/>
        <v>0</v>
      </c>
      <c r="AE105" s="534">
        <f t="shared" si="354"/>
        <v>0</v>
      </c>
      <c r="AF105" s="558">
        <f t="shared" si="354"/>
        <v>0</v>
      </c>
      <c r="AG105" s="534">
        <f t="shared" si="354"/>
        <v>45600000</v>
      </c>
      <c r="AH105" s="578"/>
      <c r="AI105" s="615" t="s">
        <v>1045</v>
      </c>
      <c r="AJ105" s="615"/>
      <c r="AK105" s="689"/>
    </row>
    <row r="106" spans="1:37">
      <c r="A106" s="194"/>
      <c r="B106" s="536" t="s">
        <v>1008</v>
      </c>
      <c r="C106" s="587">
        <v>26</v>
      </c>
      <c r="D106" s="588" t="s">
        <v>1046</v>
      </c>
      <c r="E106" s="539">
        <v>1</v>
      </c>
      <c r="F106" s="585" t="s">
        <v>1042</v>
      </c>
      <c r="G106" s="681">
        <v>11200</v>
      </c>
      <c r="H106" s="576">
        <f>G106*E106</f>
        <v>11200</v>
      </c>
      <c r="I106" s="572">
        <v>1191</v>
      </c>
      <c r="J106" s="592">
        <f t="shared" ref="J106:J128" si="355">H106*I106</f>
        <v>13339200</v>
      </c>
      <c r="K106" s="564">
        <v>0</v>
      </c>
      <c r="L106" s="568">
        <f t="shared" ref="L106:L128" si="356">J106-M106</f>
        <v>0</v>
      </c>
      <c r="M106" s="568">
        <f t="shared" ref="M106:M128" si="357">N106+O106-P106</f>
        <v>13339199.999999998</v>
      </c>
      <c r="N106" s="569">
        <f t="shared" ref="N106:N128" si="358">J106/1.1</f>
        <v>12126545.454545453</v>
      </c>
      <c r="O106" s="569">
        <f t="shared" ref="O106:O128" si="359">N106*0.1</f>
        <v>1212654.5454545454</v>
      </c>
      <c r="P106" s="568">
        <v>0</v>
      </c>
      <c r="Q106" s="680">
        <f t="shared" ref="Q106:Q128" si="360">J106-AG106</f>
        <v>0</v>
      </c>
      <c r="R106" s="612">
        <f t="shared" ref="R106:R128" si="361">Q106/J106</f>
        <v>0</v>
      </c>
      <c r="S106" s="523">
        <f t="shared" ref="S106:S128" si="362">Q106-U106</f>
        <v>0</v>
      </c>
      <c r="T106" s="524" t="s">
        <v>98</v>
      </c>
      <c r="U106" s="562">
        <v>0</v>
      </c>
      <c r="V106" s="544" t="s">
        <v>90</v>
      </c>
      <c r="W106" s="540" t="s">
        <v>89</v>
      </c>
      <c r="X106" s="526">
        <f t="shared" ref="X106:X128" si="363">Y106/E106</f>
        <v>11200</v>
      </c>
      <c r="Y106" s="526">
        <f t="shared" ref="Y106:Y128" si="364">(AA106+AB106-AC106-AD106-AE106)/I106</f>
        <v>11200</v>
      </c>
      <c r="Z106" s="565">
        <f t="shared" ref="Z106:Z128" si="365">AH106-Y106</f>
        <v>0</v>
      </c>
      <c r="AA106" s="546">
        <v>12126545</v>
      </c>
      <c r="AB106" s="546">
        <v>1212655</v>
      </c>
      <c r="AC106" s="547"/>
      <c r="AD106" s="547"/>
      <c r="AE106" s="547"/>
      <c r="AF106" s="557">
        <f t="shared" ref="AF106:AF128" si="366">AE106*$AF$5</f>
        <v>0</v>
      </c>
      <c r="AG106" s="546">
        <v>13339200</v>
      </c>
      <c r="AH106" s="643">
        <f t="shared" ref="AH106:AH128" si="367">AG106/I106</f>
        <v>11200</v>
      </c>
      <c r="AI106" s="644" t="s">
        <v>1059</v>
      </c>
      <c r="AJ106" s="644"/>
      <c r="AK106" s="686">
        <v>28</v>
      </c>
    </row>
    <row r="107" spans="1:37">
      <c r="A107" s="194"/>
      <c r="B107" s="536" t="s">
        <v>1008</v>
      </c>
      <c r="C107" s="587">
        <v>26</v>
      </c>
      <c r="D107" s="588" t="s">
        <v>1050</v>
      </c>
      <c r="E107" s="539">
        <v>6</v>
      </c>
      <c r="F107" s="585" t="s">
        <v>1042</v>
      </c>
      <c r="G107" s="681">
        <v>2050</v>
      </c>
      <c r="H107" s="576">
        <f t="shared" ref="H107:H128" si="368">G107*E107</f>
        <v>12300</v>
      </c>
      <c r="I107" s="572">
        <v>33</v>
      </c>
      <c r="J107" s="592">
        <f t="shared" si="355"/>
        <v>405900</v>
      </c>
      <c r="K107" s="564">
        <v>0</v>
      </c>
      <c r="L107" s="568">
        <f t="shared" si="356"/>
        <v>0</v>
      </c>
      <c r="M107" s="568">
        <f t="shared" si="357"/>
        <v>405899.99999999994</v>
      </c>
      <c r="N107" s="569">
        <f t="shared" si="358"/>
        <v>368999.99999999994</v>
      </c>
      <c r="O107" s="569">
        <f t="shared" si="359"/>
        <v>36899.999999999993</v>
      </c>
      <c r="P107" s="568">
        <v>0</v>
      </c>
      <c r="Q107" s="680">
        <f t="shared" si="360"/>
        <v>9900</v>
      </c>
      <c r="R107" s="612">
        <f t="shared" si="361"/>
        <v>2.4390243902439025E-2</v>
      </c>
      <c r="S107" s="523">
        <f t="shared" si="362"/>
        <v>9900</v>
      </c>
      <c r="T107" s="524" t="s">
        <v>98</v>
      </c>
      <c r="U107" s="562">
        <v>0</v>
      </c>
      <c r="V107" s="544" t="s">
        <v>90</v>
      </c>
      <c r="W107" s="540" t="s">
        <v>89</v>
      </c>
      <c r="X107" s="526">
        <f t="shared" si="363"/>
        <v>2000</v>
      </c>
      <c r="Y107" s="526">
        <f t="shared" si="364"/>
        <v>12000</v>
      </c>
      <c r="Z107" s="565">
        <f t="shared" si="365"/>
        <v>0</v>
      </c>
      <c r="AA107" s="546">
        <v>360000</v>
      </c>
      <c r="AB107" s="546">
        <v>36000</v>
      </c>
      <c r="AC107" s="547"/>
      <c r="AD107" s="547"/>
      <c r="AE107" s="547"/>
      <c r="AF107" s="557">
        <f t="shared" si="366"/>
        <v>0</v>
      </c>
      <c r="AG107" s="546">
        <v>396000</v>
      </c>
      <c r="AH107" s="643">
        <f t="shared" si="367"/>
        <v>12000</v>
      </c>
      <c r="AI107" s="644" t="s">
        <v>1059</v>
      </c>
      <c r="AJ107" s="644"/>
      <c r="AK107" s="686">
        <v>28</v>
      </c>
    </row>
    <row r="108" spans="1:37">
      <c r="A108" s="194"/>
      <c r="B108" s="536" t="s">
        <v>1008</v>
      </c>
      <c r="C108" s="587">
        <v>26</v>
      </c>
      <c r="D108" s="588" t="s">
        <v>1050</v>
      </c>
      <c r="E108" s="539">
        <v>6</v>
      </c>
      <c r="F108" s="585" t="s">
        <v>1042</v>
      </c>
      <c r="G108" s="681">
        <v>2050</v>
      </c>
      <c r="H108" s="576">
        <f t="shared" si="368"/>
        <v>12300</v>
      </c>
      <c r="I108" s="572">
        <v>48</v>
      </c>
      <c r="J108" s="592">
        <f t="shared" si="355"/>
        <v>590400</v>
      </c>
      <c r="K108" s="564">
        <v>0</v>
      </c>
      <c r="L108" s="568">
        <f t="shared" si="356"/>
        <v>0</v>
      </c>
      <c r="M108" s="568">
        <f t="shared" si="357"/>
        <v>590400</v>
      </c>
      <c r="N108" s="569">
        <f t="shared" si="358"/>
        <v>536727.27272727271</v>
      </c>
      <c r="O108" s="569">
        <f t="shared" si="359"/>
        <v>53672.727272727272</v>
      </c>
      <c r="P108" s="568">
        <v>0</v>
      </c>
      <c r="Q108" s="680">
        <f t="shared" si="360"/>
        <v>14400</v>
      </c>
      <c r="R108" s="612">
        <f t="shared" si="361"/>
        <v>2.4390243902439025E-2</v>
      </c>
      <c r="S108" s="523">
        <f t="shared" si="362"/>
        <v>14400</v>
      </c>
      <c r="T108" s="524" t="s">
        <v>98</v>
      </c>
      <c r="U108" s="562">
        <v>0</v>
      </c>
      <c r="V108" s="544" t="s">
        <v>90</v>
      </c>
      <c r="W108" s="540" t="s">
        <v>89</v>
      </c>
      <c r="X108" s="526">
        <f t="shared" si="363"/>
        <v>2000</v>
      </c>
      <c r="Y108" s="526">
        <f t="shared" si="364"/>
        <v>12000</v>
      </c>
      <c r="Z108" s="565">
        <f t="shared" si="365"/>
        <v>0</v>
      </c>
      <c r="AA108" s="546">
        <v>523636</v>
      </c>
      <c r="AB108" s="546">
        <v>52364</v>
      </c>
      <c r="AC108" s="547"/>
      <c r="AD108" s="547"/>
      <c r="AE108" s="547"/>
      <c r="AF108" s="557">
        <f t="shared" si="366"/>
        <v>0</v>
      </c>
      <c r="AG108" s="546">
        <v>576000</v>
      </c>
      <c r="AH108" s="643">
        <f t="shared" si="367"/>
        <v>12000</v>
      </c>
      <c r="AI108" s="644" t="s">
        <v>1059</v>
      </c>
      <c r="AJ108" s="644"/>
      <c r="AK108" s="686">
        <v>28</v>
      </c>
    </row>
    <row r="109" spans="1:37">
      <c r="A109" s="194"/>
      <c r="B109" s="536" t="s">
        <v>1008</v>
      </c>
      <c r="C109" s="587">
        <v>25</v>
      </c>
      <c r="D109" s="588" t="s">
        <v>978</v>
      </c>
      <c r="E109" s="539">
        <v>28</v>
      </c>
      <c r="F109" s="585" t="s">
        <v>1042</v>
      </c>
      <c r="G109" s="681">
        <v>553.57142857142901</v>
      </c>
      <c r="H109" s="576">
        <f t="shared" si="368"/>
        <v>15500.000000000013</v>
      </c>
      <c r="I109" s="572">
        <v>122</v>
      </c>
      <c r="J109" s="592">
        <f t="shared" si="355"/>
        <v>1891000.0000000016</v>
      </c>
      <c r="K109" s="564">
        <v>0</v>
      </c>
      <c r="L109" s="568">
        <f t="shared" si="356"/>
        <v>0</v>
      </c>
      <c r="M109" s="568">
        <f t="shared" si="357"/>
        <v>1891000.0000000014</v>
      </c>
      <c r="N109" s="569">
        <f t="shared" si="358"/>
        <v>1719090.9090909103</v>
      </c>
      <c r="O109" s="569">
        <f t="shared" si="359"/>
        <v>171909.09090909106</v>
      </c>
      <c r="P109" s="568">
        <v>0</v>
      </c>
      <c r="Q109" s="680">
        <f t="shared" si="360"/>
        <v>0</v>
      </c>
      <c r="R109" s="612">
        <f t="shared" si="361"/>
        <v>0</v>
      </c>
      <c r="S109" s="523">
        <f t="shared" si="362"/>
        <v>0</v>
      </c>
      <c r="T109" s="524" t="s">
        <v>824</v>
      </c>
      <c r="U109" s="562">
        <v>0</v>
      </c>
      <c r="V109" s="544" t="s">
        <v>90</v>
      </c>
      <c r="W109" s="540" t="s">
        <v>89</v>
      </c>
      <c r="X109" s="526">
        <f t="shared" si="363"/>
        <v>553.57142857142856</v>
      </c>
      <c r="Y109" s="526">
        <f t="shared" si="364"/>
        <v>15500</v>
      </c>
      <c r="Z109" s="565">
        <f t="shared" si="365"/>
        <v>0</v>
      </c>
      <c r="AA109" s="546">
        <v>1719091</v>
      </c>
      <c r="AB109" s="546">
        <v>171909</v>
      </c>
      <c r="AC109" s="547"/>
      <c r="AD109" s="547"/>
      <c r="AE109" s="547"/>
      <c r="AF109" s="557">
        <f t="shared" si="366"/>
        <v>0</v>
      </c>
      <c r="AG109" s="546">
        <v>1891000</v>
      </c>
      <c r="AH109" s="643">
        <f t="shared" si="367"/>
        <v>15500</v>
      </c>
      <c r="AI109" s="644" t="s">
        <v>1059</v>
      </c>
      <c r="AJ109" s="644"/>
      <c r="AK109" s="686">
        <v>28</v>
      </c>
    </row>
    <row r="110" spans="1:37">
      <c r="A110" s="194"/>
      <c r="B110" s="536" t="s">
        <v>1008</v>
      </c>
      <c r="C110" s="587">
        <v>25</v>
      </c>
      <c r="D110" s="588" t="s">
        <v>978</v>
      </c>
      <c r="E110" s="539">
        <v>28</v>
      </c>
      <c r="F110" s="585" t="s">
        <v>1042</v>
      </c>
      <c r="G110" s="681">
        <v>553.57142857142901</v>
      </c>
      <c r="H110" s="576">
        <f t="shared" si="368"/>
        <v>15500.000000000013</v>
      </c>
      <c r="I110" s="572">
        <v>53</v>
      </c>
      <c r="J110" s="592">
        <f t="shared" si="355"/>
        <v>821500.0000000007</v>
      </c>
      <c r="K110" s="564">
        <v>0</v>
      </c>
      <c r="L110" s="568">
        <f t="shared" si="356"/>
        <v>0</v>
      </c>
      <c r="M110" s="568">
        <f t="shared" si="357"/>
        <v>821500.00000000058</v>
      </c>
      <c r="N110" s="569">
        <f t="shared" si="358"/>
        <v>746818.18181818235</v>
      </c>
      <c r="O110" s="569">
        <f t="shared" si="359"/>
        <v>74681.818181818235</v>
      </c>
      <c r="P110" s="568">
        <v>0</v>
      </c>
      <c r="Q110" s="680">
        <f t="shared" si="360"/>
        <v>0</v>
      </c>
      <c r="R110" s="612">
        <f t="shared" si="361"/>
        <v>0</v>
      </c>
      <c r="S110" s="523">
        <f t="shared" si="362"/>
        <v>0</v>
      </c>
      <c r="T110" s="524" t="s">
        <v>824</v>
      </c>
      <c r="U110" s="562">
        <v>0</v>
      </c>
      <c r="V110" s="544" t="s">
        <v>90</v>
      </c>
      <c r="W110" s="540" t="s">
        <v>89</v>
      </c>
      <c r="X110" s="526">
        <f t="shared" si="363"/>
        <v>553.57142857142856</v>
      </c>
      <c r="Y110" s="526">
        <f t="shared" si="364"/>
        <v>15500</v>
      </c>
      <c r="Z110" s="565">
        <f t="shared" si="365"/>
        <v>0</v>
      </c>
      <c r="AA110" s="546">
        <v>746818</v>
      </c>
      <c r="AB110" s="546">
        <v>74682</v>
      </c>
      <c r="AC110" s="547"/>
      <c r="AD110" s="547"/>
      <c r="AE110" s="547"/>
      <c r="AF110" s="557">
        <f t="shared" si="366"/>
        <v>0</v>
      </c>
      <c r="AG110" s="546">
        <v>821500</v>
      </c>
      <c r="AH110" s="643">
        <f t="shared" si="367"/>
        <v>15500</v>
      </c>
      <c r="AI110" s="644" t="s">
        <v>1059</v>
      </c>
      <c r="AJ110" s="644"/>
      <c r="AK110" s="686">
        <v>28</v>
      </c>
    </row>
    <row r="111" spans="1:37">
      <c r="A111" s="194"/>
      <c r="B111" s="536" t="s">
        <v>1008</v>
      </c>
      <c r="C111" s="587">
        <v>26</v>
      </c>
      <c r="D111" s="588" t="s">
        <v>983</v>
      </c>
      <c r="E111" s="539">
        <v>28</v>
      </c>
      <c r="F111" s="585" t="s">
        <v>1042</v>
      </c>
      <c r="G111" s="681">
        <v>578.57142857142901</v>
      </c>
      <c r="H111" s="576">
        <f t="shared" si="368"/>
        <v>16200.000000000013</v>
      </c>
      <c r="I111" s="572">
        <v>33</v>
      </c>
      <c r="J111" s="592">
        <f t="shared" si="355"/>
        <v>534600.00000000047</v>
      </c>
      <c r="K111" s="564">
        <v>0</v>
      </c>
      <c r="L111" s="568">
        <f t="shared" si="356"/>
        <v>0</v>
      </c>
      <c r="M111" s="568">
        <f t="shared" si="357"/>
        <v>534600.00000000047</v>
      </c>
      <c r="N111" s="569">
        <f t="shared" si="358"/>
        <v>486000.00000000041</v>
      </c>
      <c r="O111" s="569">
        <f t="shared" si="359"/>
        <v>48600.000000000044</v>
      </c>
      <c r="P111" s="568">
        <v>0</v>
      </c>
      <c r="Q111" s="680">
        <f t="shared" si="360"/>
        <v>6600.0000000004657</v>
      </c>
      <c r="R111" s="612">
        <f t="shared" si="361"/>
        <v>1.2345679012346539E-2</v>
      </c>
      <c r="S111" s="523">
        <f t="shared" si="362"/>
        <v>6600.0000000004657</v>
      </c>
      <c r="T111" s="524" t="s">
        <v>98</v>
      </c>
      <c r="U111" s="562">
        <v>0</v>
      </c>
      <c r="V111" s="544" t="s">
        <v>90</v>
      </c>
      <c r="W111" s="540" t="s">
        <v>89</v>
      </c>
      <c r="X111" s="526">
        <f t="shared" si="363"/>
        <v>571.42857142857144</v>
      </c>
      <c r="Y111" s="526">
        <f t="shared" si="364"/>
        <v>16000</v>
      </c>
      <c r="Z111" s="565">
        <f t="shared" si="365"/>
        <v>0</v>
      </c>
      <c r="AA111" s="546">
        <v>480000</v>
      </c>
      <c r="AB111" s="546">
        <v>48000</v>
      </c>
      <c r="AC111" s="547"/>
      <c r="AD111" s="547"/>
      <c r="AE111" s="547"/>
      <c r="AF111" s="557">
        <f t="shared" si="366"/>
        <v>0</v>
      </c>
      <c r="AG111" s="546">
        <v>528000</v>
      </c>
      <c r="AH111" s="643">
        <f t="shared" si="367"/>
        <v>16000</v>
      </c>
      <c r="AI111" s="644" t="s">
        <v>1059</v>
      </c>
      <c r="AJ111" s="644"/>
      <c r="AK111" s="686">
        <v>28</v>
      </c>
    </row>
    <row r="112" spans="1:37">
      <c r="A112" s="194"/>
      <c r="B112" s="536" t="s">
        <v>1008</v>
      </c>
      <c r="C112" s="587">
        <v>25</v>
      </c>
      <c r="D112" s="588" t="s">
        <v>1052</v>
      </c>
      <c r="E112" s="539">
        <v>36</v>
      </c>
      <c r="F112" s="585" t="s">
        <v>1042</v>
      </c>
      <c r="G112" s="681">
        <v>1750</v>
      </c>
      <c r="H112" s="576">
        <f t="shared" si="368"/>
        <v>63000</v>
      </c>
      <c r="I112" s="572">
        <v>4</v>
      </c>
      <c r="J112" s="592">
        <f t="shared" si="355"/>
        <v>252000</v>
      </c>
      <c r="K112" s="564">
        <v>0</v>
      </c>
      <c r="L112" s="568">
        <f t="shared" si="356"/>
        <v>0</v>
      </c>
      <c r="M112" s="568">
        <f t="shared" si="357"/>
        <v>251999.99999999997</v>
      </c>
      <c r="N112" s="569">
        <f t="shared" si="358"/>
        <v>229090.90909090906</v>
      </c>
      <c r="O112" s="569">
        <f t="shared" si="359"/>
        <v>22909.090909090908</v>
      </c>
      <c r="P112" s="568">
        <v>0</v>
      </c>
      <c r="Q112" s="680">
        <f t="shared" si="360"/>
        <v>7200</v>
      </c>
      <c r="R112" s="612">
        <f t="shared" si="361"/>
        <v>2.8571428571428571E-2</v>
      </c>
      <c r="S112" s="523">
        <f t="shared" si="362"/>
        <v>7200</v>
      </c>
      <c r="T112" s="524" t="s">
        <v>824</v>
      </c>
      <c r="U112" s="562">
        <v>0</v>
      </c>
      <c r="V112" s="544" t="s">
        <v>90</v>
      </c>
      <c r="W112" s="540" t="s">
        <v>89</v>
      </c>
      <c r="X112" s="526">
        <f t="shared" si="363"/>
        <v>1700</v>
      </c>
      <c r="Y112" s="526">
        <f t="shared" si="364"/>
        <v>61200</v>
      </c>
      <c r="Z112" s="565">
        <f t="shared" si="365"/>
        <v>0</v>
      </c>
      <c r="AA112" s="546">
        <v>222545</v>
      </c>
      <c r="AB112" s="546">
        <v>22255</v>
      </c>
      <c r="AC112" s="547"/>
      <c r="AD112" s="547"/>
      <c r="AE112" s="547"/>
      <c r="AF112" s="557">
        <f t="shared" si="366"/>
        <v>0</v>
      </c>
      <c r="AG112" s="546">
        <v>244800</v>
      </c>
      <c r="AH112" s="643">
        <f t="shared" si="367"/>
        <v>61200</v>
      </c>
      <c r="AI112" s="644" t="s">
        <v>1059</v>
      </c>
      <c r="AJ112" s="644"/>
      <c r="AK112" s="686">
        <v>28</v>
      </c>
    </row>
    <row r="113" spans="1:37">
      <c r="A113" s="194"/>
      <c r="B113" s="536" t="s">
        <v>1008</v>
      </c>
      <c r="C113" s="587">
        <v>26</v>
      </c>
      <c r="D113" s="588" t="s">
        <v>1048</v>
      </c>
      <c r="E113" s="539">
        <v>24</v>
      </c>
      <c r="F113" s="585" t="s">
        <v>1042</v>
      </c>
      <c r="G113" s="681">
        <v>4500</v>
      </c>
      <c r="H113" s="576">
        <f t="shared" si="368"/>
        <v>108000</v>
      </c>
      <c r="I113" s="572">
        <v>17</v>
      </c>
      <c r="J113" s="592">
        <f t="shared" si="355"/>
        <v>1836000</v>
      </c>
      <c r="K113" s="564">
        <v>0</v>
      </c>
      <c r="L113" s="568">
        <f t="shared" si="356"/>
        <v>0</v>
      </c>
      <c r="M113" s="568">
        <f t="shared" si="357"/>
        <v>1835999.9999999998</v>
      </c>
      <c r="N113" s="569">
        <f t="shared" si="358"/>
        <v>1669090.9090909089</v>
      </c>
      <c r="O113" s="569">
        <f t="shared" si="359"/>
        <v>166909.09090909091</v>
      </c>
      <c r="P113" s="568">
        <v>0</v>
      </c>
      <c r="Q113" s="680">
        <f t="shared" si="360"/>
        <v>40800</v>
      </c>
      <c r="R113" s="612">
        <f t="shared" si="361"/>
        <v>2.2222222222222223E-2</v>
      </c>
      <c r="S113" s="523">
        <f t="shared" si="362"/>
        <v>40800</v>
      </c>
      <c r="T113" s="524" t="s">
        <v>98</v>
      </c>
      <c r="U113" s="562">
        <v>0</v>
      </c>
      <c r="V113" s="544" t="s">
        <v>90</v>
      </c>
      <c r="W113" s="540" t="s">
        <v>89</v>
      </c>
      <c r="X113" s="526">
        <f t="shared" si="363"/>
        <v>4400</v>
      </c>
      <c r="Y113" s="526">
        <f t="shared" si="364"/>
        <v>105600</v>
      </c>
      <c r="Z113" s="565">
        <f t="shared" si="365"/>
        <v>0</v>
      </c>
      <c r="AA113" s="546">
        <v>1632000</v>
      </c>
      <c r="AB113" s="546">
        <v>163200</v>
      </c>
      <c r="AC113" s="547"/>
      <c r="AD113" s="547"/>
      <c r="AE113" s="547"/>
      <c r="AF113" s="557">
        <f t="shared" si="366"/>
        <v>0</v>
      </c>
      <c r="AG113" s="546">
        <v>1795200</v>
      </c>
      <c r="AH113" s="643">
        <f t="shared" si="367"/>
        <v>105600</v>
      </c>
      <c r="AI113" s="644" t="s">
        <v>1059</v>
      </c>
      <c r="AJ113" s="644"/>
      <c r="AK113" s="686">
        <v>28</v>
      </c>
    </row>
    <row r="114" spans="1:37">
      <c r="A114" s="194"/>
      <c r="B114" s="536" t="s">
        <v>1008</v>
      </c>
      <c r="C114" s="587">
        <v>26</v>
      </c>
      <c r="D114" s="588" t="s">
        <v>1048</v>
      </c>
      <c r="E114" s="539">
        <v>24</v>
      </c>
      <c r="F114" s="585" t="s">
        <v>1042</v>
      </c>
      <c r="G114" s="681">
        <v>4500</v>
      </c>
      <c r="H114" s="576">
        <f t="shared" si="368"/>
        <v>108000</v>
      </c>
      <c r="I114" s="572">
        <v>14</v>
      </c>
      <c r="J114" s="592">
        <f t="shared" si="355"/>
        <v>1512000</v>
      </c>
      <c r="K114" s="564">
        <v>0</v>
      </c>
      <c r="L114" s="568">
        <f t="shared" si="356"/>
        <v>0</v>
      </c>
      <c r="M114" s="568">
        <f t="shared" si="357"/>
        <v>1511999.9999999998</v>
      </c>
      <c r="N114" s="569">
        <f t="shared" si="358"/>
        <v>1374545.4545454544</v>
      </c>
      <c r="O114" s="569">
        <f t="shared" si="359"/>
        <v>137454.54545454544</v>
      </c>
      <c r="P114" s="568">
        <v>0</v>
      </c>
      <c r="Q114" s="680">
        <f t="shared" si="360"/>
        <v>33600</v>
      </c>
      <c r="R114" s="612">
        <f t="shared" si="361"/>
        <v>2.2222222222222223E-2</v>
      </c>
      <c r="S114" s="523">
        <f t="shared" si="362"/>
        <v>33600</v>
      </c>
      <c r="T114" s="524" t="s">
        <v>98</v>
      </c>
      <c r="U114" s="562">
        <v>0</v>
      </c>
      <c r="V114" s="544" t="s">
        <v>90</v>
      </c>
      <c r="W114" s="540" t="s">
        <v>89</v>
      </c>
      <c r="X114" s="526">
        <f t="shared" si="363"/>
        <v>4400</v>
      </c>
      <c r="Y114" s="526">
        <f t="shared" si="364"/>
        <v>105600</v>
      </c>
      <c r="Z114" s="565">
        <f t="shared" si="365"/>
        <v>0</v>
      </c>
      <c r="AA114" s="546">
        <v>1344000</v>
      </c>
      <c r="AB114" s="546">
        <v>134400</v>
      </c>
      <c r="AC114" s="547"/>
      <c r="AD114" s="547"/>
      <c r="AE114" s="547"/>
      <c r="AF114" s="557">
        <f t="shared" si="366"/>
        <v>0</v>
      </c>
      <c r="AG114" s="546">
        <v>1478400</v>
      </c>
      <c r="AH114" s="643">
        <f t="shared" si="367"/>
        <v>105600</v>
      </c>
      <c r="AI114" s="644" t="s">
        <v>1059</v>
      </c>
      <c r="AJ114" s="644"/>
      <c r="AK114" s="686">
        <v>28</v>
      </c>
    </row>
    <row r="115" spans="1:37">
      <c r="A115" s="194"/>
      <c r="B115" s="536" t="s">
        <v>1008</v>
      </c>
      <c r="C115" s="587">
        <v>26</v>
      </c>
      <c r="D115" s="588" t="s">
        <v>980</v>
      </c>
      <c r="E115" s="539">
        <v>28</v>
      </c>
      <c r="F115" s="585" t="s">
        <v>1042</v>
      </c>
      <c r="G115" s="681">
        <v>703.57142857142901</v>
      </c>
      <c r="H115" s="576">
        <f t="shared" si="368"/>
        <v>19700.000000000011</v>
      </c>
      <c r="I115" s="572">
        <v>36</v>
      </c>
      <c r="J115" s="592">
        <f t="shared" si="355"/>
        <v>709200.00000000035</v>
      </c>
      <c r="K115" s="564">
        <v>0</v>
      </c>
      <c r="L115" s="568">
        <f t="shared" si="356"/>
        <v>0</v>
      </c>
      <c r="M115" s="568">
        <f t="shared" si="357"/>
        <v>709200.00000000023</v>
      </c>
      <c r="N115" s="569">
        <f t="shared" si="358"/>
        <v>644727.27272727294</v>
      </c>
      <c r="O115" s="569">
        <f t="shared" si="359"/>
        <v>64472.727272727294</v>
      </c>
      <c r="P115" s="568">
        <v>0</v>
      </c>
      <c r="Q115" s="680">
        <f t="shared" si="360"/>
        <v>7200.0000000003492</v>
      </c>
      <c r="R115" s="612">
        <f t="shared" si="361"/>
        <v>1.0152284263959878E-2</v>
      </c>
      <c r="S115" s="523">
        <f t="shared" si="362"/>
        <v>7200.0000000003492</v>
      </c>
      <c r="T115" s="524" t="s">
        <v>98</v>
      </c>
      <c r="U115" s="562">
        <v>0</v>
      </c>
      <c r="V115" s="544" t="s">
        <v>90</v>
      </c>
      <c r="W115" s="540" t="s">
        <v>89</v>
      </c>
      <c r="X115" s="526">
        <f t="shared" si="363"/>
        <v>696.42857142857144</v>
      </c>
      <c r="Y115" s="526">
        <f t="shared" si="364"/>
        <v>19500</v>
      </c>
      <c r="Z115" s="565">
        <f t="shared" si="365"/>
        <v>0</v>
      </c>
      <c r="AA115" s="546">
        <v>638182</v>
      </c>
      <c r="AB115" s="546">
        <v>63818</v>
      </c>
      <c r="AC115" s="547"/>
      <c r="AD115" s="547"/>
      <c r="AE115" s="547"/>
      <c r="AF115" s="557">
        <f t="shared" si="366"/>
        <v>0</v>
      </c>
      <c r="AG115" s="546">
        <v>702000</v>
      </c>
      <c r="AH115" s="643">
        <f t="shared" si="367"/>
        <v>19500</v>
      </c>
      <c r="AI115" s="644" t="s">
        <v>1059</v>
      </c>
      <c r="AJ115" s="644"/>
      <c r="AK115" s="686">
        <v>28</v>
      </c>
    </row>
    <row r="116" spans="1:37">
      <c r="A116" s="194"/>
      <c r="B116" s="536" t="s">
        <v>1008</v>
      </c>
      <c r="C116" s="587">
        <v>25</v>
      </c>
      <c r="D116" s="588" t="s">
        <v>980</v>
      </c>
      <c r="E116" s="539">
        <v>28</v>
      </c>
      <c r="F116" s="585" t="s">
        <v>1042</v>
      </c>
      <c r="G116" s="681">
        <v>703.57142857142901</v>
      </c>
      <c r="H116" s="576">
        <f t="shared" si="368"/>
        <v>19700.000000000011</v>
      </c>
      <c r="I116" s="572">
        <v>16</v>
      </c>
      <c r="J116" s="592">
        <f t="shared" si="355"/>
        <v>315200.00000000017</v>
      </c>
      <c r="K116" s="564">
        <v>0</v>
      </c>
      <c r="L116" s="568">
        <f t="shared" si="356"/>
        <v>0</v>
      </c>
      <c r="M116" s="568">
        <f t="shared" si="357"/>
        <v>315200.00000000017</v>
      </c>
      <c r="N116" s="569">
        <f t="shared" si="358"/>
        <v>286545.4545454547</v>
      </c>
      <c r="O116" s="569">
        <f t="shared" si="359"/>
        <v>28654.54545454547</v>
      </c>
      <c r="P116" s="568">
        <v>0</v>
      </c>
      <c r="Q116" s="680">
        <f t="shared" si="360"/>
        <v>3200.0000000001746</v>
      </c>
      <c r="R116" s="612">
        <f t="shared" si="361"/>
        <v>1.015228426395994E-2</v>
      </c>
      <c r="S116" s="523">
        <f t="shared" si="362"/>
        <v>3200.0000000001746</v>
      </c>
      <c r="T116" s="524" t="s">
        <v>824</v>
      </c>
      <c r="U116" s="562">
        <v>0</v>
      </c>
      <c r="V116" s="544" t="s">
        <v>90</v>
      </c>
      <c r="W116" s="540" t="s">
        <v>89</v>
      </c>
      <c r="X116" s="526">
        <f t="shared" si="363"/>
        <v>696.42857142857144</v>
      </c>
      <c r="Y116" s="526">
        <f t="shared" si="364"/>
        <v>19500</v>
      </c>
      <c r="Z116" s="565">
        <f t="shared" si="365"/>
        <v>0</v>
      </c>
      <c r="AA116" s="546">
        <v>283636</v>
      </c>
      <c r="AB116" s="546">
        <v>28364</v>
      </c>
      <c r="AC116" s="547"/>
      <c r="AD116" s="547"/>
      <c r="AE116" s="547"/>
      <c r="AF116" s="557">
        <f t="shared" si="366"/>
        <v>0</v>
      </c>
      <c r="AG116" s="546">
        <v>312000</v>
      </c>
      <c r="AH116" s="643">
        <f t="shared" si="367"/>
        <v>19500</v>
      </c>
      <c r="AI116" s="644" t="s">
        <v>1059</v>
      </c>
      <c r="AJ116" s="644"/>
      <c r="AK116" s="686">
        <v>28</v>
      </c>
    </row>
    <row r="117" spans="1:37">
      <c r="A117" s="194"/>
      <c r="B117" s="536" t="s">
        <v>1008</v>
      </c>
      <c r="C117" s="587">
        <v>25</v>
      </c>
      <c r="D117" s="588" t="s">
        <v>1049</v>
      </c>
      <c r="E117" s="539">
        <v>8</v>
      </c>
      <c r="F117" s="585" t="s">
        <v>1042</v>
      </c>
      <c r="G117" s="681">
        <v>3000</v>
      </c>
      <c r="H117" s="576">
        <f t="shared" si="368"/>
        <v>24000</v>
      </c>
      <c r="I117" s="572">
        <v>25</v>
      </c>
      <c r="J117" s="592">
        <f t="shared" si="355"/>
        <v>600000</v>
      </c>
      <c r="K117" s="564">
        <v>0</v>
      </c>
      <c r="L117" s="568">
        <f t="shared" si="356"/>
        <v>0</v>
      </c>
      <c r="M117" s="568">
        <f t="shared" si="357"/>
        <v>600000</v>
      </c>
      <c r="N117" s="569">
        <f t="shared" si="358"/>
        <v>545454.54545454541</v>
      </c>
      <c r="O117" s="569">
        <f t="shared" si="359"/>
        <v>54545.454545454544</v>
      </c>
      <c r="P117" s="568">
        <v>0</v>
      </c>
      <c r="Q117" s="680">
        <f t="shared" si="360"/>
        <v>12500</v>
      </c>
      <c r="R117" s="612">
        <f t="shared" si="361"/>
        <v>2.0833333333333332E-2</v>
      </c>
      <c r="S117" s="523">
        <f t="shared" si="362"/>
        <v>12500</v>
      </c>
      <c r="T117" s="524" t="s">
        <v>824</v>
      </c>
      <c r="U117" s="562">
        <v>0</v>
      </c>
      <c r="V117" s="544" t="s">
        <v>90</v>
      </c>
      <c r="W117" s="540" t="s">
        <v>89</v>
      </c>
      <c r="X117" s="526">
        <f t="shared" si="363"/>
        <v>2937.5</v>
      </c>
      <c r="Y117" s="526">
        <f t="shared" si="364"/>
        <v>23500</v>
      </c>
      <c r="Z117" s="565">
        <f t="shared" si="365"/>
        <v>0</v>
      </c>
      <c r="AA117" s="546">
        <v>534091</v>
      </c>
      <c r="AB117" s="546">
        <v>53409</v>
      </c>
      <c r="AC117" s="547"/>
      <c r="AD117" s="547"/>
      <c r="AE117" s="547"/>
      <c r="AF117" s="557">
        <f t="shared" si="366"/>
        <v>0</v>
      </c>
      <c r="AG117" s="546">
        <v>587500</v>
      </c>
      <c r="AH117" s="643">
        <f t="shared" si="367"/>
        <v>23500</v>
      </c>
      <c r="AI117" s="644" t="s">
        <v>1059</v>
      </c>
      <c r="AJ117" s="644"/>
      <c r="AK117" s="686">
        <v>28</v>
      </c>
    </row>
    <row r="118" spans="1:37">
      <c r="A118" s="194"/>
      <c r="B118" s="536" t="s">
        <v>1008</v>
      </c>
      <c r="C118" s="587">
        <v>25</v>
      </c>
      <c r="D118" s="588" t="s">
        <v>1049</v>
      </c>
      <c r="E118" s="539">
        <v>1</v>
      </c>
      <c r="F118" s="585" t="s">
        <v>1042</v>
      </c>
      <c r="G118" s="681">
        <v>13000</v>
      </c>
      <c r="H118" s="576">
        <f t="shared" si="368"/>
        <v>13000</v>
      </c>
      <c r="I118" s="572">
        <v>793</v>
      </c>
      <c r="J118" s="592">
        <f t="shared" si="355"/>
        <v>10309000</v>
      </c>
      <c r="K118" s="564">
        <v>0</v>
      </c>
      <c r="L118" s="568">
        <f t="shared" si="356"/>
        <v>0</v>
      </c>
      <c r="M118" s="568">
        <f t="shared" si="357"/>
        <v>10309000</v>
      </c>
      <c r="N118" s="569">
        <f t="shared" si="358"/>
        <v>9371818.1818181816</v>
      </c>
      <c r="O118" s="569">
        <f t="shared" si="359"/>
        <v>937181.81818181823</v>
      </c>
      <c r="P118" s="568">
        <v>0</v>
      </c>
      <c r="Q118" s="680">
        <f t="shared" si="360"/>
        <v>0</v>
      </c>
      <c r="R118" s="612">
        <f t="shared" si="361"/>
        <v>0</v>
      </c>
      <c r="S118" s="523">
        <f t="shared" si="362"/>
        <v>0</v>
      </c>
      <c r="T118" s="524" t="s">
        <v>824</v>
      </c>
      <c r="U118" s="562">
        <v>0</v>
      </c>
      <c r="V118" s="544" t="s">
        <v>90</v>
      </c>
      <c r="W118" s="540" t="s">
        <v>89</v>
      </c>
      <c r="X118" s="526">
        <f t="shared" si="363"/>
        <v>13000</v>
      </c>
      <c r="Y118" s="526">
        <f t="shared" si="364"/>
        <v>13000</v>
      </c>
      <c r="Z118" s="565">
        <f t="shared" si="365"/>
        <v>0</v>
      </c>
      <c r="AA118" s="546">
        <v>9371818</v>
      </c>
      <c r="AB118" s="546">
        <v>937182</v>
      </c>
      <c r="AC118" s="547"/>
      <c r="AD118" s="547"/>
      <c r="AE118" s="547"/>
      <c r="AF118" s="557">
        <f t="shared" si="366"/>
        <v>0</v>
      </c>
      <c r="AG118" s="546">
        <v>10309000</v>
      </c>
      <c r="AH118" s="643">
        <f t="shared" si="367"/>
        <v>13000</v>
      </c>
      <c r="AI118" s="644" t="s">
        <v>1059</v>
      </c>
      <c r="AJ118" s="644"/>
      <c r="AK118" s="686">
        <v>28</v>
      </c>
    </row>
    <row r="119" spans="1:37">
      <c r="A119" s="194"/>
      <c r="B119" s="536" t="s">
        <v>1008</v>
      </c>
      <c r="C119" s="587">
        <v>26</v>
      </c>
      <c r="D119" s="588" t="s">
        <v>1053</v>
      </c>
      <c r="E119" s="539">
        <v>40</v>
      </c>
      <c r="F119" s="585" t="s">
        <v>1042</v>
      </c>
      <c r="G119" s="681">
        <v>595</v>
      </c>
      <c r="H119" s="576">
        <f t="shared" si="368"/>
        <v>23800</v>
      </c>
      <c r="I119" s="572">
        <v>4</v>
      </c>
      <c r="J119" s="592">
        <f t="shared" si="355"/>
        <v>95200</v>
      </c>
      <c r="K119" s="564">
        <v>0</v>
      </c>
      <c r="L119" s="568">
        <f t="shared" si="356"/>
        <v>0</v>
      </c>
      <c r="M119" s="568">
        <f t="shared" si="357"/>
        <v>95200</v>
      </c>
      <c r="N119" s="569">
        <f t="shared" si="358"/>
        <v>86545.454545454544</v>
      </c>
      <c r="O119" s="569">
        <f t="shared" si="359"/>
        <v>8654.545454545454</v>
      </c>
      <c r="P119" s="568">
        <v>0</v>
      </c>
      <c r="Q119" s="680">
        <f t="shared" si="360"/>
        <v>3200</v>
      </c>
      <c r="R119" s="612">
        <f t="shared" si="361"/>
        <v>3.3613445378151259E-2</v>
      </c>
      <c r="S119" s="523">
        <f t="shared" si="362"/>
        <v>3200</v>
      </c>
      <c r="T119" s="524" t="s">
        <v>98</v>
      </c>
      <c r="U119" s="562">
        <v>0</v>
      </c>
      <c r="V119" s="544" t="s">
        <v>90</v>
      </c>
      <c r="W119" s="540" t="s">
        <v>89</v>
      </c>
      <c r="X119" s="526">
        <f t="shared" si="363"/>
        <v>575</v>
      </c>
      <c r="Y119" s="526">
        <f t="shared" si="364"/>
        <v>23000</v>
      </c>
      <c r="Z119" s="565">
        <f t="shared" si="365"/>
        <v>0</v>
      </c>
      <c r="AA119" s="546">
        <v>83636</v>
      </c>
      <c r="AB119" s="546">
        <v>8364</v>
      </c>
      <c r="AC119" s="547"/>
      <c r="AD119" s="547"/>
      <c r="AE119" s="547"/>
      <c r="AF119" s="557">
        <f t="shared" si="366"/>
        <v>0</v>
      </c>
      <c r="AG119" s="546">
        <v>92000</v>
      </c>
      <c r="AH119" s="643">
        <f t="shared" si="367"/>
        <v>23000</v>
      </c>
      <c r="AI119" s="644" t="s">
        <v>1059</v>
      </c>
      <c r="AJ119" s="644"/>
      <c r="AK119" s="686">
        <v>28</v>
      </c>
    </row>
    <row r="120" spans="1:37">
      <c r="A120" s="194"/>
      <c r="B120" s="536" t="s">
        <v>1008</v>
      </c>
      <c r="C120" s="587">
        <v>25</v>
      </c>
      <c r="D120" s="588" t="s">
        <v>1047</v>
      </c>
      <c r="E120" s="539">
        <v>1</v>
      </c>
      <c r="F120" s="585" t="s">
        <v>1042</v>
      </c>
      <c r="G120" s="681">
        <v>10300</v>
      </c>
      <c r="H120" s="576">
        <f t="shared" si="368"/>
        <v>10300</v>
      </c>
      <c r="I120" s="572">
        <v>2196</v>
      </c>
      <c r="J120" s="592">
        <f t="shared" si="355"/>
        <v>22618800</v>
      </c>
      <c r="K120" s="564">
        <v>0</v>
      </c>
      <c r="L120" s="568">
        <f t="shared" si="356"/>
        <v>0</v>
      </c>
      <c r="M120" s="568">
        <f t="shared" si="357"/>
        <v>22618800</v>
      </c>
      <c r="N120" s="569">
        <f t="shared" si="358"/>
        <v>20562545.454545453</v>
      </c>
      <c r="O120" s="569">
        <f t="shared" si="359"/>
        <v>2056254.5454545454</v>
      </c>
      <c r="P120" s="568">
        <v>0</v>
      </c>
      <c r="Q120" s="680">
        <f t="shared" si="360"/>
        <v>658800</v>
      </c>
      <c r="R120" s="612">
        <f t="shared" si="361"/>
        <v>2.9126213592233011E-2</v>
      </c>
      <c r="S120" s="523">
        <f t="shared" si="362"/>
        <v>658800</v>
      </c>
      <c r="T120" s="524" t="s">
        <v>824</v>
      </c>
      <c r="U120" s="562">
        <v>0</v>
      </c>
      <c r="V120" s="544" t="s">
        <v>90</v>
      </c>
      <c r="W120" s="540" t="s">
        <v>89</v>
      </c>
      <c r="X120" s="526">
        <f t="shared" si="363"/>
        <v>10000</v>
      </c>
      <c r="Y120" s="526">
        <f t="shared" si="364"/>
        <v>10000</v>
      </c>
      <c r="Z120" s="565">
        <f t="shared" si="365"/>
        <v>0</v>
      </c>
      <c r="AA120" s="546">
        <v>19963636</v>
      </c>
      <c r="AB120" s="546">
        <v>1996364</v>
      </c>
      <c r="AC120" s="547"/>
      <c r="AD120" s="547"/>
      <c r="AE120" s="547"/>
      <c r="AF120" s="557">
        <f t="shared" si="366"/>
        <v>0</v>
      </c>
      <c r="AG120" s="546">
        <v>21960000</v>
      </c>
      <c r="AH120" s="643">
        <f t="shared" si="367"/>
        <v>10000</v>
      </c>
      <c r="AI120" s="644" t="s">
        <v>1059</v>
      </c>
      <c r="AJ120" s="644"/>
      <c r="AK120" s="686">
        <v>28</v>
      </c>
    </row>
    <row r="121" spans="1:37">
      <c r="A121" s="194"/>
      <c r="B121" s="536" t="s">
        <v>1008</v>
      </c>
      <c r="C121" s="587">
        <v>25</v>
      </c>
      <c r="D121" s="588" t="s">
        <v>1047</v>
      </c>
      <c r="E121" s="539">
        <v>1</v>
      </c>
      <c r="F121" s="585" t="s">
        <v>1042</v>
      </c>
      <c r="G121" s="681">
        <v>10500</v>
      </c>
      <c r="H121" s="576">
        <f t="shared" si="368"/>
        <v>10500</v>
      </c>
      <c r="I121" s="572">
        <v>300</v>
      </c>
      <c r="J121" s="592">
        <f t="shared" si="355"/>
        <v>3150000</v>
      </c>
      <c r="K121" s="564">
        <v>0</v>
      </c>
      <c r="L121" s="568">
        <f t="shared" si="356"/>
        <v>0</v>
      </c>
      <c r="M121" s="568">
        <f t="shared" si="357"/>
        <v>3149999.9999999995</v>
      </c>
      <c r="N121" s="569">
        <f t="shared" si="358"/>
        <v>2863636.3636363633</v>
      </c>
      <c r="O121" s="569">
        <f t="shared" si="359"/>
        <v>286363.63636363635</v>
      </c>
      <c r="P121" s="568">
        <v>0</v>
      </c>
      <c r="Q121" s="680">
        <f t="shared" si="360"/>
        <v>150000</v>
      </c>
      <c r="R121" s="612">
        <f t="shared" si="361"/>
        <v>4.7619047619047616E-2</v>
      </c>
      <c r="S121" s="523">
        <f t="shared" si="362"/>
        <v>150000</v>
      </c>
      <c r="T121" s="524" t="s">
        <v>824</v>
      </c>
      <c r="U121" s="562">
        <v>0</v>
      </c>
      <c r="V121" s="544" t="s">
        <v>90</v>
      </c>
      <c r="W121" s="540" t="s">
        <v>89</v>
      </c>
      <c r="X121" s="526">
        <f t="shared" si="363"/>
        <v>10000</v>
      </c>
      <c r="Y121" s="526">
        <f t="shared" si="364"/>
        <v>10000</v>
      </c>
      <c r="Z121" s="565">
        <f t="shared" si="365"/>
        <v>0</v>
      </c>
      <c r="AA121" s="546">
        <v>2727273</v>
      </c>
      <c r="AB121" s="546">
        <v>272727</v>
      </c>
      <c r="AC121" s="547"/>
      <c r="AD121" s="547"/>
      <c r="AE121" s="547"/>
      <c r="AF121" s="557">
        <f t="shared" si="366"/>
        <v>0</v>
      </c>
      <c r="AG121" s="546">
        <v>3000000</v>
      </c>
      <c r="AH121" s="643">
        <f t="shared" si="367"/>
        <v>10000</v>
      </c>
      <c r="AI121" s="644" t="s">
        <v>1059</v>
      </c>
      <c r="AJ121" s="644"/>
      <c r="AK121" s="686">
        <v>28</v>
      </c>
    </row>
    <row r="122" spans="1:37">
      <c r="A122" s="194"/>
      <c r="B122" s="536" t="s">
        <v>1008</v>
      </c>
      <c r="C122" s="587">
        <v>26</v>
      </c>
      <c r="D122" s="588" t="s">
        <v>984</v>
      </c>
      <c r="E122" s="539">
        <v>16</v>
      </c>
      <c r="F122" s="585" t="s">
        <v>1042</v>
      </c>
      <c r="G122" s="681">
        <v>2300</v>
      </c>
      <c r="H122" s="576">
        <f t="shared" si="368"/>
        <v>36800</v>
      </c>
      <c r="I122" s="572">
        <v>11</v>
      </c>
      <c r="J122" s="592">
        <f t="shared" si="355"/>
        <v>404800</v>
      </c>
      <c r="K122" s="564">
        <v>0</v>
      </c>
      <c r="L122" s="568">
        <f t="shared" si="356"/>
        <v>0</v>
      </c>
      <c r="M122" s="568">
        <f t="shared" si="357"/>
        <v>404799.99999999994</v>
      </c>
      <c r="N122" s="569">
        <f t="shared" si="358"/>
        <v>367999.99999999994</v>
      </c>
      <c r="O122" s="569">
        <f t="shared" si="359"/>
        <v>36799.999999999993</v>
      </c>
      <c r="P122" s="568">
        <v>0</v>
      </c>
      <c r="Q122" s="680">
        <f t="shared" si="360"/>
        <v>0</v>
      </c>
      <c r="R122" s="612">
        <f t="shared" si="361"/>
        <v>0</v>
      </c>
      <c r="S122" s="523">
        <f t="shared" si="362"/>
        <v>0</v>
      </c>
      <c r="T122" s="524" t="s">
        <v>98</v>
      </c>
      <c r="U122" s="562">
        <v>0</v>
      </c>
      <c r="V122" s="544" t="s">
        <v>90</v>
      </c>
      <c r="W122" s="540" t="s">
        <v>89</v>
      </c>
      <c r="X122" s="526">
        <f t="shared" si="363"/>
        <v>2300</v>
      </c>
      <c r="Y122" s="526">
        <f t="shared" si="364"/>
        <v>36800</v>
      </c>
      <c r="Z122" s="565">
        <f t="shared" si="365"/>
        <v>0</v>
      </c>
      <c r="AA122" s="546">
        <v>368000</v>
      </c>
      <c r="AB122" s="546">
        <v>36800</v>
      </c>
      <c r="AC122" s="547"/>
      <c r="AD122" s="547"/>
      <c r="AE122" s="547"/>
      <c r="AF122" s="557">
        <f t="shared" si="366"/>
        <v>0</v>
      </c>
      <c r="AG122" s="546">
        <v>404800</v>
      </c>
      <c r="AH122" s="643">
        <f t="shared" si="367"/>
        <v>36800</v>
      </c>
      <c r="AI122" s="644" t="s">
        <v>1059</v>
      </c>
      <c r="AJ122" s="644"/>
      <c r="AK122" s="686">
        <v>28</v>
      </c>
    </row>
    <row r="123" spans="1:37">
      <c r="A123" s="194"/>
      <c r="B123" s="536" t="s">
        <v>1008</v>
      </c>
      <c r="C123" s="587">
        <v>25</v>
      </c>
      <c r="D123" s="588" t="s">
        <v>1054</v>
      </c>
      <c r="E123" s="539">
        <v>18</v>
      </c>
      <c r="F123" s="585" t="s">
        <v>1042</v>
      </c>
      <c r="G123" s="681">
        <v>760</v>
      </c>
      <c r="H123" s="576">
        <f t="shared" si="368"/>
        <v>13680</v>
      </c>
      <c r="I123" s="572">
        <v>21</v>
      </c>
      <c r="J123" s="592">
        <f t="shared" si="355"/>
        <v>287280</v>
      </c>
      <c r="K123" s="564">
        <v>0</v>
      </c>
      <c r="L123" s="568">
        <f t="shared" si="356"/>
        <v>0</v>
      </c>
      <c r="M123" s="568">
        <f t="shared" si="357"/>
        <v>287280</v>
      </c>
      <c r="N123" s="569">
        <f t="shared" si="358"/>
        <v>261163.63636363635</v>
      </c>
      <c r="O123" s="569">
        <f t="shared" si="359"/>
        <v>26116.363636363636</v>
      </c>
      <c r="P123" s="568">
        <v>0</v>
      </c>
      <c r="Q123" s="680">
        <f t="shared" si="360"/>
        <v>11340</v>
      </c>
      <c r="R123" s="612">
        <f t="shared" si="361"/>
        <v>3.9473684210526314E-2</v>
      </c>
      <c r="S123" s="523">
        <f t="shared" si="362"/>
        <v>11340</v>
      </c>
      <c r="T123" s="524" t="s">
        <v>824</v>
      </c>
      <c r="U123" s="562">
        <v>0</v>
      </c>
      <c r="V123" s="544" t="s">
        <v>90</v>
      </c>
      <c r="W123" s="540" t="s">
        <v>89</v>
      </c>
      <c r="X123" s="526">
        <f t="shared" si="363"/>
        <v>730</v>
      </c>
      <c r="Y123" s="526">
        <f t="shared" si="364"/>
        <v>13140</v>
      </c>
      <c r="Z123" s="565">
        <f t="shared" si="365"/>
        <v>0</v>
      </c>
      <c r="AA123" s="546">
        <v>250855</v>
      </c>
      <c r="AB123" s="546">
        <v>25085</v>
      </c>
      <c r="AC123" s="547"/>
      <c r="AD123" s="547"/>
      <c r="AE123" s="547"/>
      <c r="AF123" s="557">
        <f t="shared" si="366"/>
        <v>0</v>
      </c>
      <c r="AG123" s="546">
        <v>275940</v>
      </c>
      <c r="AH123" s="643">
        <f t="shared" si="367"/>
        <v>13140</v>
      </c>
      <c r="AI123" s="644" t="s">
        <v>1059</v>
      </c>
      <c r="AJ123" s="644"/>
      <c r="AK123" s="686">
        <v>28</v>
      </c>
    </row>
    <row r="124" spans="1:37">
      <c r="A124" s="194"/>
      <c r="B124" s="536" t="s">
        <v>1008</v>
      </c>
      <c r="C124" s="587">
        <v>26</v>
      </c>
      <c r="D124" s="588" t="s">
        <v>1055</v>
      </c>
      <c r="E124" s="539">
        <v>18</v>
      </c>
      <c r="F124" s="585" t="s">
        <v>1042</v>
      </c>
      <c r="G124" s="681">
        <v>760</v>
      </c>
      <c r="H124" s="576">
        <f t="shared" si="368"/>
        <v>13680</v>
      </c>
      <c r="I124" s="572">
        <v>9</v>
      </c>
      <c r="J124" s="592">
        <f t="shared" si="355"/>
        <v>123120</v>
      </c>
      <c r="K124" s="564">
        <v>0</v>
      </c>
      <c r="L124" s="568">
        <f t="shared" si="356"/>
        <v>0</v>
      </c>
      <c r="M124" s="568">
        <f t="shared" si="357"/>
        <v>123120</v>
      </c>
      <c r="N124" s="569">
        <f t="shared" si="358"/>
        <v>111927.27272727272</v>
      </c>
      <c r="O124" s="569">
        <f t="shared" si="359"/>
        <v>11192.727272727272</v>
      </c>
      <c r="P124" s="568">
        <v>0</v>
      </c>
      <c r="Q124" s="680">
        <f t="shared" si="360"/>
        <v>4860</v>
      </c>
      <c r="R124" s="612">
        <f t="shared" si="361"/>
        <v>3.9473684210526314E-2</v>
      </c>
      <c r="S124" s="523">
        <f t="shared" si="362"/>
        <v>4860</v>
      </c>
      <c r="T124" s="524" t="s">
        <v>98</v>
      </c>
      <c r="U124" s="562">
        <v>0</v>
      </c>
      <c r="V124" s="544" t="s">
        <v>90</v>
      </c>
      <c r="W124" s="540" t="s">
        <v>89</v>
      </c>
      <c r="X124" s="526">
        <f t="shared" si="363"/>
        <v>730</v>
      </c>
      <c r="Y124" s="526">
        <f t="shared" si="364"/>
        <v>13140</v>
      </c>
      <c r="Z124" s="565">
        <f t="shared" si="365"/>
        <v>0</v>
      </c>
      <c r="AA124" s="546">
        <v>107509</v>
      </c>
      <c r="AB124" s="546">
        <v>10751</v>
      </c>
      <c r="AC124" s="547"/>
      <c r="AD124" s="547"/>
      <c r="AE124" s="547"/>
      <c r="AF124" s="557">
        <f t="shared" si="366"/>
        <v>0</v>
      </c>
      <c r="AG124" s="546">
        <v>118260</v>
      </c>
      <c r="AH124" s="643">
        <f t="shared" si="367"/>
        <v>13140</v>
      </c>
      <c r="AI124" s="644" t="s">
        <v>1059</v>
      </c>
      <c r="AJ124" s="644"/>
      <c r="AK124" s="686">
        <v>28</v>
      </c>
    </row>
    <row r="125" spans="1:37">
      <c r="A125" s="194"/>
      <c r="B125" s="536" t="s">
        <v>1008</v>
      </c>
      <c r="C125" s="587">
        <v>25</v>
      </c>
      <c r="D125" s="588" t="s">
        <v>986</v>
      </c>
      <c r="E125" s="539">
        <v>12</v>
      </c>
      <c r="F125" s="585" t="s">
        <v>1042</v>
      </c>
      <c r="G125" s="681">
        <v>3800</v>
      </c>
      <c r="H125" s="576">
        <f t="shared" si="368"/>
        <v>45600</v>
      </c>
      <c r="I125" s="572">
        <v>39</v>
      </c>
      <c r="J125" s="592">
        <f t="shared" si="355"/>
        <v>1778400</v>
      </c>
      <c r="K125" s="564">
        <v>0</v>
      </c>
      <c r="L125" s="568">
        <f t="shared" si="356"/>
        <v>0</v>
      </c>
      <c r="M125" s="568">
        <f t="shared" si="357"/>
        <v>1778400</v>
      </c>
      <c r="N125" s="569">
        <f t="shared" si="358"/>
        <v>1616727.2727272727</v>
      </c>
      <c r="O125" s="569">
        <f t="shared" si="359"/>
        <v>161672.72727272729</v>
      </c>
      <c r="P125" s="568">
        <v>0</v>
      </c>
      <c r="Q125" s="680">
        <f t="shared" si="360"/>
        <v>46800</v>
      </c>
      <c r="R125" s="612">
        <f t="shared" si="361"/>
        <v>2.6315789473684209E-2</v>
      </c>
      <c r="S125" s="523">
        <f t="shared" si="362"/>
        <v>46800</v>
      </c>
      <c r="T125" s="524" t="s">
        <v>824</v>
      </c>
      <c r="U125" s="562">
        <v>0</v>
      </c>
      <c r="V125" s="544" t="s">
        <v>90</v>
      </c>
      <c r="W125" s="540" t="s">
        <v>89</v>
      </c>
      <c r="X125" s="526">
        <f t="shared" si="363"/>
        <v>3700</v>
      </c>
      <c r="Y125" s="526">
        <f t="shared" si="364"/>
        <v>44400</v>
      </c>
      <c r="Z125" s="565">
        <f t="shared" si="365"/>
        <v>0</v>
      </c>
      <c r="AA125" s="546">
        <v>1574182</v>
      </c>
      <c r="AB125" s="546">
        <v>157418</v>
      </c>
      <c r="AC125" s="547"/>
      <c r="AD125" s="547"/>
      <c r="AE125" s="547"/>
      <c r="AF125" s="557">
        <f t="shared" si="366"/>
        <v>0</v>
      </c>
      <c r="AG125" s="546">
        <v>1731600</v>
      </c>
      <c r="AH125" s="643">
        <f t="shared" si="367"/>
        <v>44400</v>
      </c>
      <c r="AI125" s="644" t="s">
        <v>1059</v>
      </c>
      <c r="AJ125" s="644"/>
      <c r="AK125" s="686">
        <v>28</v>
      </c>
    </row>
    <row r="126" spans="1:37">
      <c r="A126" s="194"/>
      <c r="B126" s="536" t="s">
        <v>1008</v>
      </c>
      <c r="C126" s="587">
        <v>25</v>
      </c>
      <c r="D126" s="588" t="s">
        <v>986</v>
      </c>
      <c r="E126" s="539">
        <v>12</v>
      </c>
      <c r="F126" s="585" t="s">
        <v>1042</v>
      </c>
      <c r="G126" s="681">
        <v>3700</v>
      </c>
      <c r="H126" s="576">
        <f t="shared" si="368"/>
        <v>44400</v>
      </c>
      <c r="I126" s="572">
        <v>51</v>
      </c>
      <c r="J126" s="592">
        <f t="shared" si="355"/>
        <v>2264400</v>
      </c>
      <c r="K126" s="564">
        <v>0</v>
      </c>
      <c r="L126" s="568">
        <f t="shared" si="356"/>
        <v>0</v>
      </c>
      <c r="M126" s="568">
        <f t="shared" si="357"/>
        <v>2264400</v>
      </c>
      <c r="N126" s="569">
        <f t="shared" si="358"/>
        <v>2058545.4545454544</v>
      </c>
      <c r="O126" s="569">
        <f t="shared" si="359"/>
        <v>205854.54545454544</v>
      </c>
      <c r="P126" s="568">
        <v>0</v>
      </c>
      <c r="Q126" s="680">
        <f t="shared" si="360"/>
        <v>0</v>
      </c>
      <c r="R126" s="612">
        <f t="shared" si="361"/>
        <v>0</v>
      </c>
      <c r="S126" s="523">
        <f t="shared" si="362"/>
        <v>0</v>
      </c>
      <c r="T126" s="524" t="s">
        <v>824</v>
      </c>
      <c r="U126" s="562">
        <v>0</v>
      </c>
      <c r="V126" s="544" t="s">
        <v>90</v>
      </c>
      <c r="W126" s="540" t="s">
        <v>89</v>
      </c>
      <c r="X126" s="526">
        <f t="shared" si="363"/>
        <v>3700</v>
      </c>
      <c r="Y126" s="526">
        <f t="shared" si="364"/>
        <v>44400</v>
      </c>
      <c r="Z126" s="565">
        <f t="shared" si="365"/>
        <v>0</v>
      </c>
      <c r="AA126" s="546">
        <v>2058545</v>
      </c>
      <c r="AB126" s="546">
        <v>205855</v>
      </c>
      <c r="AC126" s="547"/>
      <c r="AD126" s="547"/>
      <c r="AE126" s="547"/>
      <c r="AF126" s="557">
        <f t="shared" si="366"/>
        <v>0</v>
      </c>
      <c r="AG126" s="546">
        <v>2264400</v>
      </c>
      <c r="AH126" s="643">
        <f t="shared" si="367"/>
        <v>44400</v>
      </c>
      <c r="AI126" s="644" t="s">
        <v>1059</v>
      </c>
      <c r="AJ126" s="644"/>
      <c r="AK126" s="686">
        <v>28</v>
      </c>
    </row>
    <row r="127" spans="1:37">
      <c r="A127" s="194"/>
      <c r="B127" s="536" t="s">
        <v>1008</v>
      </c>
      <c r="C127" s="587">
        <v>26</v>
      </c>
      <c r="D127" s="588" t="s">
        <v>1056</v>
      </c>
      <c r="E127" s="539">
        <v>40</v>
      </c>
      <c r="F127" s="585" t="s">
        <v>1042</v>
      </c>
      <c r="G127" s="681">
        <v>362.5</v>
      </c>
      <c r="H127" s="576">
        <f t="shared" si="368"/>
        <v>14500</v>
      </c>
      <c r="I127" s="572">
        <v>4</v>
      </c>
      <c r="J127" s="592">
        <f t="shared" si="355"/>
        <v>58000</v>
      </c>
      <c r="K127" s="564">
        <v>0</v>
      </c>
      <c r="L127" s="568">
        <f t="shared" si="356"/>
        <v>0</v>
      </c>
      <c r="M127" s="568">
        <f t="shared" si="357"/>
        <v>57999.999999999993</v>
      </c>
      <c r="N127" s="569">
        <f t="shared" si="358"/>
        <v>52727.272727272721</v>
      </c>
      <c r="O127" s="569">
        <f t="shared" si="359"/>
        <v>5272.7272727272721</v>
      </c>
      <c r="P127" s="568">
        <v>0</v>
      </c>
      <c r="Q127" s="680">
        <f t="shared" si="360"/>
        <v>2000</v>
      </c>
      <c r="R127" s="612">
        <f t="shared" si="361"/>
        <v>3.4482758620689655E-2</v>
      </c>
      <c r="S127" s="523">
        <f t="shared" si="362"/>
        <v>2000</v>
      </c>
      <c r="T127" s="524" t="s">
        <v>98</v>
      </c>
      <c r="U127" s="562">
        <v>0</v>
      </c>
      <c r="V127" s="544" t="s">
        <v>90</v>
      </c>
      <c r="W127" s="540" t="s">
        <v>89</v>
      </c>
      <c r="X127" s="526">
        <f t="shared" si="363"/>
        <v>350</v>
      </c>
      <c r="Y127" s="526">
        <f t="shared" si="364"/>
        <v>14000</v>
      </c>
      <c r="Z127" s="565">
        <f t="shared" si="365"/>
        <v>0</v>
      </c>
      <c r="AA127" s="546">
        <v>50909</v>
      </c>
      <c r="AB127" s="546">
        <v>5091</v>
      </c>
      <c r="AC127" s="547"/>
      <c r="AD127" s="547"/>
      <c r="AE127" s="547"/>
      <c r="AF127" s="557">
        <f t="shared" si="366"/>
        <v>0</v>
      </c>
      <c r="AG127" s="546">
        <v>56000</v>
      </c>
      <c r="AH127" s="643">
        <f t="shared" si="367"/>
        <v>14000</v>
      </c>
      <c r="AI127" s="644" t="s">
        <v>1059</v>
      </c>
      <c r="AJ127" s="644"/>
      <c r="AK127" s="686">
        <v>28</v>
      </c>
    </row>
    <row r="128" spans="1:37">
      <c r="A128" s="194"/>
      <c r="B128" s="536" t="s">
        <v>1008</v>
      </c>
      <c r="C128" s="587">
        <v>25</v>
      </c>
      <c r="D128" s="588" t="s">
        <v>1051</v>
      </c>
      <c r="E128" s="539">
        <v>2</v>
      </c>
      <c r="F128" s="585" t="s">
        <v>1042</v>
      </c>
      <c r="G128" s="681">
        <v>8150</v>
      </c>
      <c r="H128" s="576">
        <f t="shared" si="368"/>
        <v>16300</v>
      </c>
      <c r="I128" s="572">
        <v>91</v>
      </c>
      <c r="J128" s="592">
        <f t="shared" si="355"/>
        <v>1483300</v>
      </c>
      <c r="K128" s="564">
        <v>0</v>
      </c>
      <c r="L128" s="568">
        <f t="shared" si="356"/>
        <v>0</v>
      </c>
      <c r="M128" s="568">
        <f t="shared" si="357"/>
        <v>1483300</v>
      </c>
      <c r="N128" s="569">
        <f t="shared" si="358"/>
        <v>1348454.5454545454</v>
      </c>
      <c r="O128" s="569">
        <f t="shared" si="359"/>
        <v>134845.45454545456</v>
      </c>
      <c r="P128" s="568">
        <v>0</v>
      </c>
      <c r="Q128" s="680">
        <f t="shared" si="360"/>
        <v>27300</v>
      </c>
      <c r="R128" s="612">
        <f t="shared" si="361"/>
        <v>1.8404907975460124E-2</v>
      </c>
      <c r="S128" s="523">
        <f t="shared" si="362"/>
        <v>27300</v>
      </c>
      <c r="T128" s="524" t="s">
        <v>824</v>
      </c>
      <c r="U128" s="562">
        <v>0</v>
      </c>
      <c r="V128" s="544" t="s">
        <v>90</v>
      </c>
      <c r="W128" s="540" t="s">
        <v>89</v>
      </c>
      <c r="X128" s="526">
        <f t="shared" si="363"/>
        <v>8000</v>
      </c>
      <c r="Y128" s="526">
        <f t="shared" si="364"/>
        <v>16000</v>
      </c>
      <c r="Z128" s="565">
        <f t="shared" si="365"/>
        <v>0</v>
      </c>
      <c r="AA128" s="546">
        <v>1323636</v>
      </c>
      <c r="AB128" s="546">
        <v>132364</v>
      </c>
      <c r="AC128" s="547"/>
      <c r="AD128" s="547"/>
      <c r="AE128" s="547"/>
      <c r="AF128" s="557">
        <f t="shared" si="366"/>
        <v>0</v>
      </c>
      <c r="AG128" s="546">
        <v>1456000</v>
      </c>
      <c r="AH128" s="643">
        <f t="shared" si="367"/>
        <v>16000</v>
      </c>
      <c r="AI128" s="644" t="s">
        <v>1059</v>
      </c>
      <c r="AJ128" s="644"/>
      <c r="AK128" s="686">
        <v>28</v>
      </c>
    </row>
    <row r="129" spans="1:37" s="518" customFormat="1">
      <c r="B129" s="536" t="s">
        <v>1008</v>
      </c>
      <c r="C129" s="554"/>
      <c r="D129" s="555"/>
      <c r="E129" s="555"/>
      <c r="F129" s="586"/>
      <c r="G129" s="556"/>
      <c r="H129" s="556" t="s">
        <v>5</v>
      </c>
      <c r="I129" s="553">
        <f>SUM(I106:I128)</f>
        <v>5111</v>
      </c>
      <c r="J129" s="531">
        <f t="shared" ref="J129:AG129" si="369">SUM(J106:J128)</f>
        <v>65379300</v>
      </c>
      <c r="K129" s="532">
        <f t="shared" si="369"/>
        <v>0</v>
      </c>
      <c r="L129" s="533">
        <f t="shared" si="369"/>
        <v>0</v>
      </c>
      <c r="M129" s="531">
        <f>SUM(M106:M128)</f>
        <v>65379300</v>
      </c>
      <c r="N129" s="532">
        <f t="shared" si="369"/>
        <v>59435727.272727266</v>
      </c>
      <c r="O129" s="532">
        <f t="shared" si="369"/>
        <v>5943572.7272727275</v>
      </c>
      <c r="P129" s="532">
        <f t="shared" si="369"/>
        <v>0</v>
      </c>
      <c r="Q129" s="589">
        <f t="shared" si="369"/>
        <v>1039700.0000000009</v>
      </c>
      <c r="R129" s="589">
        <f t="shared" si="369"/>
        <v>0.44378947277466935</v>
      </c>
      <c r="S129" s="590">
        <f t="shared" si="369"/>
        <v>1039700.0000000009</v>
      </c>
      <c r="T129" s="530">
        <f t="shared" si="369"/>
        <v>0</v>
      </c>
      <c r="U129" s="534">
        <f t="shared" si="369"/>
        <v>0</v>
      </c>
      <c r="V129" s="531">
        <f t="shared" si="369"/>
        <v>0</v>
      </c>
      <c r="W129" s="530">
        <f t="shared" si="369"/>
        <v>0</v>
      </c>
      <c r="X129" s="535">
        <f t="shared" si="369"/>
        <v>84793.92857142858</v>
      </c>
      <c r="Y129" s="535">
        <f t="shared" si="369"/>
        <v>654980</v>
      </c>
      <c r="Z129" s="533">
        <f t="shared" si="369"/>
        <v>0</v>
      </c>
      <c r="AA129" s="534">
        <f t="shared" si="369"/>
        <v>58490543</v>
      </c>
      <c r="AB129" s="534">
        <f t="shared" si="369"/>
        <v>5849057</v>
      </c>
      <c r="AC129" s="534">
        <f t="shared" si="369"/>
        <v>0</v>
      </c>
      <c r="AD129" s="534">
        <f t="shared" si="369"/>
        <v>0</v>
      </c>
      <c r="AE129" s="534">
        <f t="shared" si="369"/>
        <v>0</v>
      </c>
      <c r="AF129" s="558">
        <f t="shared" si="369"/>
        <v>0</v>
      </c>
      <c r="AG129" s="534">
        <f t="shared" si="369"/>
        <v>64339600</v>
      </c>
      <c r="AH129" s="578"/>
      <c r="AI129" s="615"/>
      <c r="AJ129" s="615"/>
      <c r="AK129" s="689"/>
    </row>
    <row r="130" spans="1:37">
      <c r="A130" s="194"/>
      <c r="B130" s="536" t="s">
        <v>1008</v>
      </c>
      <c r="C130" s="587">
        <v>25</v>
      </c>
      <c r="D130" s="588" t="s">
        <v>1057</v>
      </c>
      <c r="E130" s="539">
        <v>6</v>
      </c>
      <c r="F130" s="585" t="s">
        <v>1060</v>
      </c>
      <c r="G130" s="681">
        <f t="shared" ref="G130" si="370">H130/E130</f>
        <v>0</v>
      </c>
      <c r="H130" s="674"/>
      <c r="I130" s="572">
        <v>500</v>
      </c>
      <c r="J130" s="592">
        <f t="shared" ref="J130" si="371">H130*I130</f>
        <v>0</v>
      </c>
      <c r="K130" s="564">
        <v>0</v>
      </c>
      <c r="L130" s="568">
        <f t="shared" ref="L130" si="372">J130-M130</f>
        <v>0</v>
      </c>
      <c r="M130" s="568">
        <f t="shared" ref="M130" si="373">N130+O130-P130</f>
        <v>0</v>
      </c>
      <c r="N130" s="569">
        <f t="shared" ref="N130" si="374">J130/1.1</f>
        <v>0</v>
      </c>
      <c r="O130" s="569">
        <f t="shared" ref="O130" si="375">N130*0.1</f>
        <v>0</v>
      </c>
      <c r="P130" s="568">
        <v>0</v>
      </c>
      <c r="Q130" s="680">
        <f t="shared" ref="Q130" si="376">J130-AG130</f>
        <v>-22200000</v>
      </c>
      <c r="R130" s="612" t="e">
        <f t="shared" ref="R130" si="377">Q130/J130</f>
        <v>#DIV/0!</v>
      </c>
      <c r="S130" s="523">
        <f t="shared" ref="S130" si="378">Q130-U130</f>
        <v>-22200000</v>
      </c>
      <c r="T130" s="524" t="s">
        <v>824</v>
      </c>
      <c r="U130" s="562">
        <v>0</v>
      </c>
      <c r="V130" s="544" t="s">
        <v>90</v>
      </c>
      <c r="W130" s="540" t="s">
        <v>89</v>
      </c>
      <c r="X130" s="526">
        <f t="shared" ref="X130" si="379">Y130/E130</f>
        <v>7400</v>
      </c>
      <c r="Y130" s="526">
        <f t="shared" ref="Y130" si="380">(AA130+AB130-AC130-AD130-AE130)/I130</f>
        <v>44400</v>
      </c>
      <c r="Z130" s="565">
        <f t="shared" ref="Z130" si="381">AH130-Y130</f>
        <v>0</v>
      </c>
      <c r="AA130" s="546">
        <v>20181818</v>
      </c>
      <c r="AB130" s="546">
        <v>2018182</v>
      </c>
      <c r="AC130" s="547"/>
      <c r="AD130" s="547"/>
      <c r="AE130" s="547"/>
      <c r="AF130" s="557">
        <f t="shared" ref="AF130" si="382">AE130*$AF$5</f>
        <v>0</v>
      </c>
      <c r="AG130" s="546">
        <v>22200000</v>
      </c>
      <c r="AH130" s="643">
        <f t="shared" ref="AH130" si="383">AG130/I130</f>
        <v>44400</v>
      </c>
      <c r="AI130" s="644" t="s">
        <v>1058</v>
      </c>
      <c r="AJ130" s="644"/>
      <c r="AK130" s="686">
        <v>28</v>
      </c>
    </row>
    <row r="131" spans="1:37" s="518" customFormat="1">
      <c r="B131" s="536" t="s">
        <v>1008</v>
      </c>
      <c r="C131" s="554"/>
      <c r="D131" s="555"/>
      <c r="E131" s="555"/>
      <c r="F131" s="586"/>
      <c r="G131" s="556"/>
      <c r="H131" s="556" t="s">
        <v>5</v>
      </c>
      <c r="I131" s="553">
        <f>SUM(I108:I130)</f>
        <v>9498</v>
      </c>
      <c r="J131" s="531">
        <f t="shared" ref="J131:AG131" si="384">SUM(J108:J130)</f>
        <v>117013500</v>
      </c>
      <c r="K131" s="532">
        <f t="shared" si="384"/>
        <v>0</v>
      </c>
      <c r="L131" s="533">
        <f t="shared" si="384"/>
        <v>0</v>
      </c>
      <c r="M131" s="531">
        <f t="shared" si="384"/>
        <v>117013500</v>
      </c>
      <c r="N131" s="532">
        <f t="shared" si="384"/>
        <v>106375909.09090908</v>
      </c>
      <c r="O131" s="532">
        <f t="shared" si="384"/>
        <v>10637590.90909091</v>
      </c>
      <c r="P131" s="532">
        <f t="shared" si="384"/>
        <v>0</v>
      </c>
      <c r="Q131" s="589">
        <f t="shared" si="384"/>
        <v>-20130500</v>
      </c>
      <c r="R131" s="589" t="e">
        <f t="shared" si="384"/>
        <v>#DIV/0!</v>
      </c>
      <c r="S131" s="590">
        <f t="shared" si="384"/>
        <v>-20130500</v>
      </c>
      <c r="T131" s="530">
        <f t="shared" si="384"/>
        <v>0</v>
      </c>
      <c r="U131" s="534">
        <f t="shared" si="384"/>
        <v>0</v>
      </c>
      <c r="V131" s="531">
        <f t="shared" si="384"/>
        <v>0</v>
      </c>
      <c r="W131" s="530">
        <f t="shared" si="384"/>
        <v>0</v>
      </c>
      <c r="X131" s="535">
        <f t="shared" si="384"/>
        <v>163787.85714285716</v>
      </c>
      <c r="Y131" s="535">
        <f t="shared" si="384"/>
        <v>1331160</v>
      </c>
      <c r="Z131" s="533">
        <f t="shared" si="384"/>
        <v>0</v>
      </c>
      <c r="AA131" s="534">
        <f t="shared" si="384"/>
        <v>124676359</v>
      </c>
      <c r="AB131" s="534">
        <f t="shared" si="384"/>
        <v>12467641</v>
      </c>
      <c r="AC131" s="534">
        <f t="shared" si="384"/>
        <v>0</v>
      </c>
      <c r="AD131" s="534">
        <f t="shared" si="384"/>
        <v>0</v>
      </c>
      <c r="AE131" s="534">
        <f t="shared" si="384"/>
        <v>0</v>
      </c>
      <c r="AF131" s="558">
        <f t="shared" si="384"/>
        <v>0</v>
      </c>
      <c r="AG131" s="534">
        <f t="shared" si="384"/>
        <v>137144000</v>
      </c>
      <c r="AH131" s="578"/>
      <c r="AI131" s="615"/>
      <c r="AJ131" s="615"/>
      <c r="AK131" s="689"/>
    </row>
    <row r="132" spans="1:37">
      <c r="A132" s="194"/>
      <c r="B132" s="536" t="s">
        <v>1008</v>
      </c>
      <c r="C132" s="587">
        <v>20</v>
      </c>
      <c r="D132" s="588" t="s">
        <v>1061</v>
      </c>
      <c r="E132" s="539">
        <v>10</v>
      </c>
      <c r="F132" s="585" t="s">
        <v>1060</v>
      </c>
      <c r="G132" s="681">
        <f t="shared" ref="G132:G133" si="385">H132/E132</f>
        <v>0</v>
      </c>
      <c r="H132" s="674"/>
      <c r="I132" s="572">
        <v>200</v>
      </c>
      <c r="J132" s="592">
        <f t="shared" ref="J132:J133" si="386">H132*I132</f>
        <v>0</v>
      </c>
      <c r="K132" s="564">
        <v>0</v>
      </c>
      <c r="L132" s="568">
        <f t="shared" ref="L132:L133" si="387">J132-M132</f>
        <v>0</v>
      </c>
      <c r="M132" s="568">
        <f t="shared" ref="M132:M133" si="388">N132+O132-P132</f>
        <v>0</v>
      </c>
      <c r="N132" s="569">
        <f t="shared" ref="N132:N133" si="389">J132/1.1</f>
        <v>0</v>
      </c>
      <c r="O132" s="569">
        <f t="shared" ref="O132:O133" si="390">N132*0.1</f>
        <v>0</v>
      </c>
      <c r="P132" s="568">
        <v>0</v>
      </c>
      <c r="Q132" s="680">
        <f t="shared" ref="Q132:Q133" si="391">J132-AG132</f>
        <v>-56000</v>
      </c>
      <c r="R132" s="612" t="e">
        <f t="shared" ref="R132:R133" si="392">Q132/J132</f>
        <v>#DIV/0!</v>
      </c>
      <c r="S132" s="523">
        <f t="shared" ref="S132:S133" si="393">Q132-U132</f>
        <v>-56000</v>
      </c>
      <c r="T132" s="524" t="s">
        <v>98</v>
      </c>
      <c r="U132" s="562">
        <v>0</v>
      </c>
      <c r="V132" s="544" t="s">
        <v>90</v>
      </c>
      <c r="W132" s="540" t="s">
        <v>89</v>
      </c>
      <c r="X132" s="526">
        <f t="shared" ref="X132:X133" si="394">Y132/E132</f>
        <v>28</v>
      </c>
      <c r="Y132" s="526">
        <f t="shared" ref="Y132:Y133" si="395">(AA132+AB132-AC132-AD132-AE132)/I132</f>
        <v>280</v>
      </c>
      <c r="Z132" s="565">
        <f t="shared" ref="Z132:Z133" si="396">AH132-Y132</f>
        <v>0</v>
      </c>
      <c r="AA132" s="546">
        <v>50909</v>
      </c>
      <c r="AB132" s="546">
        <v>5091</v>
      </c>
      <c r="AC132" s="547"/>
      <c r="AD132" s="547"/>
      <c r="AE132" s="547"/>
      <c r="AF132" s="557">
        <f t="shared" ref="AF132:AF133" si="397">AE132*$AF$5</f>
        <v>0</v>
      </c>
      <c r="AG132" s="546">
        <v>56000</v>
      </c>
      <c r="AH132" s="643">
        <f t="shared" ref="AH132:AH133" si="398">AG132/I132</f>
        <v>280</v>
      </c>
      <c r="AI132" s="644" t="s">
        <v>1059</v>
      </c>
      <c r="AJ132" s="644"/>
      <c r="AK132" s="690" t="s">
        <v>1063</v>
      </c>
    </row>
    <row r="133" spans="1:37">
      <c r="A133" s="194"/>
      <c r="B133" s="536" t="s">
        <v>1008</v>
      </c>
      <c r="C133" s="587">
        <v>20</v>
      </c>
      <c r="D133" s="588" t="s">
        <v>1062</v>
      </c>
      <c r="E133" s="539">
        <v>6</v>
      </c>
      <c r="F133" s="585" t="s">
        <v>1060</v>
      </c>
      <c r="G133" s="681">
        <f t="shared" si="385"/>
        <v>0</v>
      </c>
      <c r="H133" s="674"/>
      <c r="I133" s="572">
        <v>100</v>
      </c>
      <c r="J133" s="592">
        <f t="shared" si="386"/>
        <v>0</v>
      </c>
      <c r="K133" s="564">
        <v>0</v>
      </c>
      <c r="L133" s="568">
        <f t="shared" si="387"/>
        <v>0</v>
      </c>
      <c r="M133" s="568">
        <f t="shared" si="388"/>
        <v>0</v>
      </c>
      <c r="N133" s="569">
        <f t="shared" si="389"/>
        <v>0</v>
      </c>
      <c r="O133" s="569">
        <f t="shared" si="390"/>
        <v>0</v>
      </c>
      <c r="P133" s="568">
        <v>0</v>
      </c>
      <c r="Q133" s="680">
        <f t="shared" si="391"/>
        <v>-10309000</v>
      </c>
      <c r="R133" s="612" t="e">
        <f t="shared" si="392"/>
        <v>#DIV/0!</v>
      </c>
      <c r="S133" s="523">
        <f t="shared" si="393"/>
        <v>-10309000</v>
      </c>
      <c r="T133" s="524" t="s">
        <v>824</v>
      </c>
      <c r="U133" s="562">
        <v>0</v>
      </c>
      <c r="V133" s="544" t="s">
        <v>90</v>
      </c>
      <c r="W133" s="540" t="s">
        <v>89</v>
      </c>
      <c r="X133" s="526">
        <f t="shared" si="394"/>
        <v>17181.666666666668</v>
      </c>
      <c r="Y133" s="526">
        <f t="shared" si="395"/>
        <v>103090</v>
      </c>
      <c r="Z133" s="565">
        <f t="shared" si="396"/>
        <v>0</v>
      </c>
      <c r="AA133" s="546">
        <v>9371818</v>
      </c>
      <c r="AB133" s="546">
        <v>937182</v>
      </c>
      <c r="AC133" s="547"/>
      <c r="AD133" s="547"/>
      <c r="AE133" s="547"/>
      <c r="AF133" s="557">
        <f t="shared" si="397"/>
        <v>0</v>
      </c>
      <c r="AG133" s="546">
        <v>10309000</v>
      </c>
      <c r="AH133" s="643">
        <f t="shared" si="398"/>
        <v>103090</v>
      </c>
      <c r="AI133" s="644" t="s">
        <v>1059</v>
      </c>
      <c r="AJ133" s="644"/>
      <c r="AK133" s="690" t="s">
        <v>1063</v>
      </c>
    </row>
    <row r="134" spans="1:37" s="518" customFormat="1">
      <c r="B134" s="536" t="s">
        <v>1008</v>
      </c>
      <c r="C134" s="554"/>
      <c r="D134" s="555"/>
      <c r="E134" s="555"/>
      <c r="F134" s="586"/>
      <c r="G134" s="556"/>
      <c r="H134" s="556" t="s">
        <v>5</v>
      </c>
      <c r="I134" s="553">
        <f>SUM(I111:I133)</f>
        <v>19073</v>
      </c>
      <c r="J134" s="531">
        <f t="shared" ref="J134:AG134" si="399">SUM(J111:J133)</f>
        <v>230724100</v>
      </c>
      <c r="K134" s="532">
        <f t="shared" si="399"/>
        <v>0</v>
      </c>
      <c r="L134" s="533">
        <f t="shared" si="399"/>
        <v>0</v>
      </c>
      <c r="M134" s="531">
        <f t="shared" si="399"/>
        <v>230724100</v>
      </c>
      <c r="N134" s="532">
        <f t="shared" si="399"/>
        <v>209749181.81818181</v>
      </c>
      <c r="O134" s="532">
        <f t="shared" si="399"/>
        <v>20974918.181818184</v>
      </c>
      <c r="P134" s="532">
        <f t="shared" si="399"/>
        <v>0</v>
      </c>
      <c r="Q134" s="589">
        <f t="shared" si="399"/>
        <v>-50640400</v>
      </c>
      <c r="R134" s="589" t="e">
        <f t="shared" si="399"/>
        <v>#DIV/0!</v>
      </c>
      <c r="S134" s="590">
        <f t="shared" si="399"/>
        <v>-50640400</v>
      </c>
      <c r="T134" s="530">
        <f t="shared" si="399"/>
        <v>0</v>
      </c>
      <c r="U134" s="534">
        <f t="shared" si="399"/>
        <v>0</v>
      </c>
      <c r="V134" s="531">
        <f t="shared" si="399"/>
        <v>0</v>
      </c>
      <c r="W134" s="530">
        <f t="shared" si="399"/>
        <v>0</v>
      </c>
      <c r="X134" s="535">
        <f t="shared" si="399"/>
        <v>341678.23809523816</v>
      </c>
      <c r="Y134" s="535">
        <f t="shared" si="399"/>
        <v>2722690</v>
      </c>
      <c r="Z134" s="533">
        <f t="shared" si="399"/>
        <v>0</v>
      </c>
      <c r="AA134" s="534">
        <f t="shared" si="399"/>
        <v>255785900</v>
      </c>
      <c r="AB134" s="534">
        <f t="shared" si="399"/>
        <v>25578600</v>
      </c>
      <c r="AC134" s="534">
        <f t="shared" si="399"/>
        <v>0</v>
      </c>
      <c r="AD134" s="534">
        <f t="shared" si="399"/>
        <v>0</v>
      </c>
      <c r="AE134" s="534">
        <f t="shared" si="399"/>
        <v>0</v>
      </c>
      <c r="AF134" s="558">
        <f t="shared" si="399"/>
        <v>0</v>
      </c>
      <c r="AG134" s="534">
        <f t="shared" si="399"/>
        <v>281364500</v>
      </c>
      <c r="AH134" s="578"/>
      <c r="AI134" s="615"/>
      <c r="AJ134" s="615"/>
      <c r="AK134" s="689"/>
    </row>
    <row r="135" spans="1:37" s="518" customFormat="1">
      <c r="B135" s="679"/>
      <c r="C135" s="691"/>
      <c r="D135" s="692"/>
      <c r="E135" s="692"/>
      <c r="F135" s="693"/>
      <c r="G135" s="694"/>
      <c r="H135" s="694"/>
      <c r="I135" s="695"/>
      <c r="J135" s="696"/>
      <c r="K135" s="697"/>
      <c r="L135" s="698"/>
      <c r="M135" s="696"/>
      <c r="N135" s="697"/>
      <c r="O135" s="697"/>
      <c r="P135" s="697"/>
      <c r="Q135" s="699"/>
      <c r="R135" s="699"/>
      <c r="S135" s="700"/>
      <c r="T135" s="701"/>
      <c r="U135" s="702"/>
      <c r="V135" s="696"/>
      <c r="W135" s="701"/>
      <c r="X135" s="703"/>
      <c r="Y135" s="703"/>
      <c r="Z135" s="698"/>
      <c r="AA135" s="702"/>
      <c r="AB135" s="702"/>
      <c r="AC135" s="702"/>
      <c r="AD135" s="702"/>
      <c r="AE135" s="702"/>
      <c r="AF135" s="704"/>
      <c r="AG135" s="702"/>
      <c r="AH135" s="578"/>
      <c r="AI135" s="615"/>
      <c r="AJ135" s="615"/>
      <c r="AK135" s="689"/>
    </row>
    <row r="136" spans="1:37" s="518" customFormat="1">
      <c r="B136" s="679"/>
      <c r="C136" s="691"/>
      <c r="D136" s="692"/>
      <c r="E136" s="692"/>
      <c r="F136" s="693"/>
      <c r="G136" s="694"/>
      <c r="H136" s="694"/>
      <c r="I136" s="695"/>
      <c r="J136" s="696"/>
      <c r="K136" s="697"/>
      <c r="L136" s="698"/>
      <c r="M136" s="696"/>
      <c r="N136" s="697"/>
      <c r="O136" s="697"/>
      <c r="P136" s="697"/>
      <c r="Q136" s="699"/>
      <c r="R136" s="699"/>
      <c r="S136" s="700"/>
      <c r="T136" s="701"/>
      <c r="U136" s="702"/>
      <c r="V136" s="696"/>
      <c r="W136" s="701"/>
      <c r="X136" s="703"/>
      <c r="Y136" s="703"/>
      <c r="Z136" s="698"/>
      <c r="AA136" s="702"/>
      <c r="AB136" s="702"/>
      <c r="AC136" s="702"/>
      <c r="AD136" s="702"/>
      <c r="AE136" s="702"/>
      <c r="AF136" s="704"/>
      <c r="AG136" s="702"/>
      <c r="AH136" s="578"/>
      <c r="AI136" s="615"/>
      <c r="AJ136" s="615"/>
      <c r="AK136" s="689"/>
    </row>
    <row r="137" spans="1:37" s="518" customFormat="1">
      <c r="B137" s="679"/>
      <c r="C137" s="691"/>
      <c r="D137" s="692"/>
      <c r="E137" s="692"/>
      <c r="F137" s="693"/>
      <c r="G137" s="694"/>
      <c r="H137" s="694"/>
      <c r="I137" s="695"/>
      <c r="J137" s="696"/>
      <c r="K137" s="697"/>
      <c r="L137" s="698"/>
      <c r="M137" s="696"/>
      <c r="N137" s="697"/>
      <c r="O137" s="697"/>
      <c r="P137" s="697"/>
      <c r="Q137" s="699"/>
      <c r="R137" s="699"/>
      <c r="S137" s="700"/>
      <c r="T137" s="701"/>
      <c r="U137" s="702"/>
      <c r="V137" s="696"/>
      <c r="W137" s="701"/>
      <c r="X137" s="703"/>
      <c r="Y137" s="703"/>
      <c r="Z137" s="698"/>
      <c r="AA137" s="702"/>
      <c r="AB137" s="702"/>
      <c r="AC137" s="702"/>
      <c r="AD137" s="702"/>
      <c r="AE137" s="702"/>
      <c r="AF137" s="704"/>
      <c r="AG137" s="702"/>
      <c r="AH137" s="578"/>
      <c r="AI137" s="615"/>
      <c r="AJ137" s="615"/>
      <c r="AK137" s="689"/>
    </row>
    <row r="138" spans="1:37" s="518" customFormat="1">
      <c r="B138" s="679"/>
      <c r="C138" s="691"/>
      <c r="D138" s="692"/>
      <c r="E138" s="692"/>
      <c r="F138" s="693"/>
      <c r="G138" s="694"/>
      <c r="H138" s="694"/>
      <c r="I138" s="695"/>
      <c r="J138" s="696"/>
      <c r="K138" s="697"/>
      <c r="L138" s="698"/>
      <c r="M138" s="696"/>
      <c r="N138" s="697"/>
      <c r="O138" s="697"/>
      <c r="P138" s="697"/>
      <c r="Q138" s="699"/>
      <c r="R138" s="699"/>
      <c r="S138" s="700"/>
      <c r="T138" s="701"/>
      <c r="U138" s="702"/>
      <c r="V138" s="696"/>
      <c r="W138" s="701"/>
      <c r="X138" s="703"/>
      <c r="Y138" s="703"/>
      <c r="Z138" s="698"/>
      <c r="AA138" s="702"/>
      <c r="AB138" s="702"/>
      <c r="AC138" s="702"/>
      <c r="AD138" s="702"/>
      <c r="AE138" s="702"/>
      <c r="AF138" s="704"/>
      <c r="AG138" s="702"/>
      <c r="AH138" s="578"/>
      <c r="AI138" s="615"/>
      <c r="AJ138" s="615"/>
      <c r="AK138" s="689"/>
    </row>
    <row r="139" spans="1:37" s="518" customFormat="1">
      <c r="B139" s="679"/>
      <c r="C139" s="691"/>
      <c r="D139" s="692"/>
      <c r="E139" s="692"/>
      <c r="F139" s="693"/>
      <c r="G139" s="694"/>
      <c r="H139" s="694"/>
      <c r="I139" s="695"/>
      <c r="J139" s="696"/>
      <c r="K139" s="697"/>
      <c r="L139" s="698"/>
      <c r="M139" s="696"/>
      <c r="N139" s="697"/>
      <c r="O139" s="697"/>
      <c r="P139" s="697"/>
      <c r="Q139" s="699"/>
      <c r="R139" s="699"/>
      <c r="S139" s="700"/>
      <c r="T139" s="701"/>
      <c r="U139" s="702"/>
      <c r="V139" s="696"/>
      <c r="W139" s="701"/>
      <c r="X139" s="703"/>
      <c r="Y139" s="703"/>
      <c r="Z139" s="698"/>
      <c r="AA139" s="702"/>
      <c r="AB139" s="702"/>
      <c r="AC139" s="702"/>
      <c r="AD139" s="702"/>
      <c r="AE139" s="702"/>
      <c r="AF139" s="704"/>
      <c r="AG139" s="702"/>
      <c r="AH139" s="578"/>
      <c r="AI139" s="615"/>
      <c r="AJ139" s="615"/>
      <c r="AK139" s="689"/>
    </row>
    <row r="140" spans="1:37" s="518" customFormat="1">
      <c r="B140" s="679"/>
      <c r="C140" s="691"/>
      <c r="D140" s="692"/>
      <c r="E140" s="692"/>
      <c r="F140" s="693"/>
      <c r="G140" s="694"/>
      <c r="H140" s="694"/>
      <c r="I140" s="695"/>
      <c r="J140" s="696"/>
      <c r="K140" s="697"/>
      <c r="L140" s="698"/>
      <c r="M140" s="696"/>
      <c r="N140" s="697"/>
      <c r="O140" s="697"/>
      <c r="P140" s="697"/>
      <c r="Q140" s="699"/>
      <c r="R140" s="699"/>
      <c r="S140" s="700"/>
      <c r="T140" s="701"/>
      <c r="U140" s="702"/>
      <c r="V140" s="696"/>
      <c r="W140" s="701"/>
      <c r="X140" s="703"/>
      <c r="Y140" s="703"/>
      <c r="Z140" s="698"/>
      <c r="AA140" s="702"/>
      <c r="AB140" s="702"/>
      <c r="AC140" s="702"/>
      <c r="AD140" s="702"/>
      <c r="AE140" s="702"/>
      <c r="AF140" s="704"/>
      <c r="AG140" s="702"/>
      <c r="AH140" s="578"/>
      <c r="AI140" s="615"/>
      <c r="AJ140" s="615"/>
      <c r="AK140" s="689"/>
    </row>
    <row r="141" spans="1:37" s="518" customFormat="1">
      <c r="B141" s="679"/>
      <c r="C141" s="691"/>
      <c r="D141" s="692"/>
      <c r="E141" s="692"/>
      <c r="F141" s="693"/>
      <c r="G141" s="694"/>
      <c r="H141" s="694"/>
      <c r="I141" s="695"/>
      <c r="J141" s="696"/>
      <c r="K141" s="697"/>
      <c r="L141" s="698"/>
      <c r="M141" s="696"/>
      <c r="N141" s="697"/>
      <c r="O141" s="697"/>
      <c r="P141" s="697"/>
      <c r="Q141" s="699"/>
      <c r="R141" s="699"/>
      <c r="S141" s="700"/>
      <c r="T141" s="701"/>
      <c r="U141" s="702"/>
      <c r="V141" s="696"/>
      <c r="W141" s="701"/>
      <c r="X141" s="703"/>
      <c r="Y141" s="703"/>
      <c r="Z141" s="698"/>
      <c r="AA141" s="702"/>
      <c r="AB141" s="702"/>
      <c r="AC141" s="702"/>
      <c r="AD141" s="702"/>
      <c r="AE141" s="702"/>
      <c r="AF141" s="704"/>
      <c r="AG141" s="702"/>
      <c r="AH141" s="578"/>
      <c r="AI141" s="615"/>
      <c r="AJ141" s="615"/>
      <c r="AK141" s="689"/>
    </row>
    <row r="142" spans="1:37" s="518" customFormat="1">
      <c r="B142" s="679"/>
      <c r="C142" s="691"/>
      <c r="D142" s="692"/>
      <c r="E142" s="692"/>
      <c r="F142" s="693"/>
      <c r="G142" s="694"/>
      <c r="H142" s="694"/>
      <c r="I142" s="695"/>
      <c r="J142" s="696"/>
      <c r="K142" s="697"/>
      <c r="L142" s="698"/>
      <c r="M142" s="696"/>
      <c r="N142" s="697"/>
      <c r="O142" s="697"/>
      <c r="P142" s="697"/>
      <c r="Q142" s="699"/>
      <c r="R142" s="699"/>
      <c r="S142" s="700"/>
      <c r="T142" s="701"/>
      <c r="U142" s="702"/>
      <c r="V142" s="696"/>
      <c r="W142" s="701"/>
      <c r="X142" s="703"/>
      <c r="Y142" s="703"/>
      <c r="Z142" s="698"/>
      <c r="AA142" s="702"/>
      <c r="AB142" s="702"/>
      <c r="AC142" s="702"/>
      <c r="AD142" s="702"/>
      <c r="AE142" s="702"/>
      <c r="AF142" s="704"/>
      <c r="AG142" s="702"/>
      <c r="AH142" s="578"/>
      <c r="AI142" s="615"/>
      <c r="AJ142" s="615"/>
      <c r="AK142" s="689"/>
    </row>
    <row r="143" spans="1:37" s="518" customFormat="1">
      <c r="B143" s="679"/>
      <c r="C143" s="691"/>
      <c r="D143" s="692"/>
      <c r="E143" s="692"/>
      <c r="F143" s="693"/>
      <c r="G143" s="694"/>
      <c r="H143" s="694"/>
      <c r="I143" s="695"/>
      <c r="J143" s="696"/>
      <c r="K143" s="697"/>
      <c r="L143" s="698"/>
      <c r="M143" s="696"/>
      <c r="N143" s="697"/>
      <c r="O143" s="697"/>
      <c r="P143" s="697"/>
      <c r="Q143" s="699"/>
      <c r="R143" s="699"/>
      <c r="S143" s="700"/>
      <c r="T143" s="701"/>
      <c r="U143" s="702"/>
      <c r="V143" s="696"/>
      <c r="W143" s="701"/>
      <c r="X143" s="703"/>
      <c r="Y143" s="703"/>
      <c r="Z143" s="698"/>
      <c r="AA143" s="702"/>
      <c r="AB143" s="702"/>
      <c r="AC143" s="702"/>
      <c r="AD143" s="702"/>
      <c r="AE143" s="702"/>
      <c r="AF143" s="704"/>
      <c r="AG143" s="702"/>
      <c r="AH143" s="578"/>
      <c r="AI143" s="615"/>
      <c r="AJ143" s="615"/>
      <c r="AK143" s="689"/>
    </row>
    <row r="144" spans="1:37" s="518" customFormat="1">
      <c r="B144" s="679"/>
      <c r="C144" s="691"/>
      <c r="D144" s="692"/>
      <c r="E144" s="692"/>
      <c r="F144" s="693"/>
      <c r="G144" s="694"/>
      <c r="H144" s="694"/>
      <c r="I144" s="695"/>
      <c r="J144" s="696"/>
      <c r="K144" s="697"/>
      <c r="L144" s="698"/>
      <c r="M144" s="696"/>
      <c r="N144" s="697"/>
      <c r="O144" s="697"/>
      <c r="P144" s="697"/>
      <c r="Q144" s="699"/>
      <c r="R144" s="699"/>
      <c r="S144" s="700"/>
      <c r="T144" s="701"/>
      <c r="U144" s="702"/>
      <c r="V144" s="696"/>
      <c r="W144" s="701"/>
      <c r="X144" s="703"/>
      <c r="Y144" s="703"/>
      <c r="Z144" s="698"/>
      <c r="AA144" s="702"/>
      <c r="AB144" s="702"/>
      <c r="AC144" s="702"/>
      <c r="AD144" s="702"/>
      <c r="AE144" s="702"/>
      <c r="AF144" s="704"/>
      <c r="AG144" s="702"/>
      <c r="AH144" s="578"/>
      <c r="AI144" s="615"/>
      <c r="AJ144" s="615"/>
      <c r="AK144" s="689"/>
    </row>
    <row r="145" spans="2:37" s="518" customFormat="1">
      <c r="B145" s="679"/>
      <c r="C145" s="691"/>
      <c r="D145" s="692"/>
      <c r="E145" s="692"/>
      <c r="F145" s="693"/>
      <c r="G145" s="694"/>
      <c r="H145" s="694"/>
      <c r="I145" s="695"/>
      <c r="J145" s="696"/>
      <c r="K145" s="697"/>
      <c r="L145" s="698"/>
      <c r="M145" s="696"/>
      <c r="N145" s="697"/>
      <c r="O145" s="697"/>
      <c r="P145" s="697"/>
      <c r="Q145" s="699"/>
      <c r="R145" s="699"/>
      <c r="S145" s="700"/>
      <c r="T145" s="701"/>
      <c r="U145" s="702"/>
      <c r="V145" s="696"/>
      <c r="W145" s="701"/>
      <c r="X145" s="703"/>
      <c r="Y145" s="703"/>
      <c r="Z145" s="698"/>
      <c r="AA145" s="702"/>
      <c r="AB145" s="702"/>
      <c r="AC145" s="702"/>
      <c r="AD145" s="702"/>
      <c r="AE145" s="702"/>
      <c r="AF145" s="704"/>
      <c r="AG145" s="702"/>
      <c r="AH145" s="578"/>
      <c r="AI145" s="615"/>
      <c r="AJ145" s="615"/>
      <c r="AK145" s="689"/>
    </row>
    <row r="146" spans="2:37" s="518" customFormat="1">
      <c r="B146" s="679"/>
      <c r="C146" s="691"/>
      <c r="D146" s="692"/>
      <c r="E146" s="692"/>
      <c r="F146" s="693"/>
      <c r="G146" s="694"/>
      <c r="H146" s="694"/>
      <c r="I146" s="695"/>
      <c r="J146" s="696"/>
      <c r="K146" s="697"/>
      <c r="L146" s="698"/>
      <c r="M146" s="696"/>
      <c r="N146" s="697"/>
      <c r="O146" s="697"/>
      <c r="P146" s="697"/>
      <c r="Q146" s="699"/>
      <c r="R146" s="699"/>
      <c r="S146" s="700"/>
      <c r="T146" s="701"/>
      <c r="U146" s="702"/>
      <c r="V146" s="696"/>
      <c r="W146" s="701"/>
      <c r="X146" s="703"/>
      <c r="Y146" s="703"/>
      <c r="Z146" s="698"/>
      <c r="AA146" s="702"/>
      <c r="AB146" s="702"/>
      <c r="AC146" s="702"/>
      <c r="AD146" s="702"/>
      <c r="AE146" s="702"/>
      <c r="AF146" s="704"/>
      <c r="AG146" s="702"/>
      <c r="AH146" s="578"/>
      <c r="AI146" s="615"/>
      <c r="AJ146" s="615"/>
      <c r="AK146" s="689"/>
    </row>
    <row r="147" spans="2:37" s="518" customFormat="1">
      <c r="B147" s="679"/>
      <c r="C147" s="691"/>
      <c r="D147" s="692"/>
      <c r="E147" s="692"/>
      <c r="F147" s="693"/>
      <c r="G147" s="694"/>
      <c r="H147" s="694"/>
      <c r="I147" s="695"/>
      <c r="J147" s="696"/>
      <c r="K147" s="697"/>
      <c r="L147" s="698"/>
      <c r="M147" s="696"/>
      <c r="N147" s="697"/>
      <c r="O147" s="697"/>
      <c r="P147" s="697"/>
      <c r="Q147" s="699"/>
      <c r="R147" s="699"/>
      <c r="S147" s="700"/>
      <c r="T147" s="701"/>
      <c r="U147" s="702"/>
      <c r="V147" s="696"/>
      <c r="W147" s="701"/>
      <c r="X147" s="703"/>
      <c r="Y147" s="703"/>
      <c r="Z147" s="698"/>
      <c r="AA147" s="702"/>
      <c r="AB147" s="702"/>
      <c r="AC147" s="702"/>
      <c r="AD147" s="702"/>
      <c r="AE147" s="702"/>
      <c r="AF147" s="704"/>
      <c r="AG147" s="702"/>
      <c r="AH147" s="578"/>
      <c r="AI147" s="615"/>
      <c r="AJ147" s="615"/>
      <c r="AK147" s="689"/>
    </row>
    <row r="148" spans="2:37" s="518" customFormat="1">
      <c r="B148" s="679"/>
      <c r="C148" s="691"/>
      <c r="D148" s="692"/>
      <c r="E148" s="692"/>
      <c r="F148" s="693"/>
      <c r="G148" s="694"/>
      <c r="H148" s="694"/>
      <c r="I148" s="695"/>
      <c r="J148" s="696"/>
      <c r="K148" s="697"/>
      <c r="L148" s="698"/>
      <c r="M148" s="696"/>
      <c r="N148" s="697"/>
      <c r="O148" s="697"/>
      <c r="P148" s="697"/>
      <c r="Q148" s="699"/>
      <c r="R148" s="699"/>
      <c r="S148" s="700"/>
      <c r="T148" s="701"/>
      <c r="U148" s="702"/>
      <c r="V148" s="696"/>
      <c r="W148" s="701"/>
      <c r="X148" s="703"/>
      <c r="Y148" s="703"/>
      <c r="Z148" s="698"/>
      <c r="AA148" s="702"/>
      <c r="AB148" s="702"/>
      <c r="AC148" s="702"/>
      <c r="AD148" s="702"/>
      <c r="AE148" s="702"/>
      <c r="AF148" s="704"/>
      <c r="AG148" s="702"/>
      <c r="AH148" s="578"/>
      <c r="AI148" s="615"/>
      <c r="AJ148" s="615"/>
      <c r="AK148" s="689"/>
    </row>
    <row r="149" spans="2:37" s="518" customFormat="1">
      <c r="B149" s="679"/>
      <c r="C149" s="691"/>
      <c r="D149" s="692"/>
      <c r="E149" s="692"/>
      <c r="F149" s="693"/>
      <c r="G149" s="694"/>
      <c r="H149" s="694"/>
      <c r="I149" s="695"/>
      <c r="J149" s="696"/>
      <c r="K149" s="697"/>
      <c r="L149" s="698"/>
      <c r="M149" s="696"/>
      <c r="N149" s="697"/>
      <c r="O149" s="697"/>
      <c r="P149" s="697"/>
      <c r="Q149" s="699"/>
      <c r="R149" s="699"/>
      <c r="S149" s="700"/>
      <c r="T149" s="701"/>
      <c r="U149" s="702"/>
      <c r="V149" s="696"/>
      <c r="W149" s="701"/>
      <c r="X149" s="703"/>
      <c r="Y149" s="703"/>
      <c r="Z149" s="698"/>
      <c r="AA149" s="702"/>
      <c r="AB149" s="702"/>
      <c r="AC149" s="702"/>
      <c r="AD149" s="702"/>
      <c r="AE149" s="702"/>
      <c r="AF149" s="704"/>
      <c r="AG149" s="702"/>
      <c r="AH149" s="578"/>
      <c r="AI149" s="615"/>
      <c r="AJ149" s="615"/>
      <c r="AK149" s="689"/>
    </row>
    <row r="150" spans="2:37" s="518" customFormat="1">
      <c r="B150" s="679"/>
      <c r="C150" s="691"/>
      <c r="D150" s="692"/>
      <c r="E150" s="692"/>
      <c r="F150" s="693"/>
      <c r="G150" s="694"/>
      <c r="H150" s="694"/>
      <c r="I150" s="695"/>
      <c r="J150" s="696"/>
      <c r="K150" s="697"/>
      <c r="L150" s="698"/>
      <c r="M150" s="696"/>
      <c r="N150" s="697"/>
      <c r="O150" s="697"/>
      <c r="P150" s="697"/>
      <c r="Q150" s="699"/>
      <c r="R150" s="699"/>
      <c r="S150" s="700"/>
      <c r="T150" s="701"/>
      <c r="U150" s="702"/>
      <c r="V150" s="696"/>
      <c r="W150" s="701"/>
      <c r="X150" s="703"/>
      <c r="Y150" s="703"/>
      <c r="Z150" s="698"/>
      <c r="AA150" s="702"/>
      <c r="AB150" s="702"/>
      <c r="AC150" s="702"/>
      <c r="AD150" s="702"/>
      <c r="AE150" s="702"/>
      <c r="AF150" s="704"/>
      <c r="AG150" s="702"/>
      <c r="AH150" s="578"/>
      <c r="AI150" s="615"/>
      <c r="AJ150" s="615"/>
      <c r="AK150" s="689"/>
    </row>
    <row r="151" spans="2:37" s="518" customFormat="1">
      <c r="B151" s="679"/>
      <c r="C151" s="691"/>
      <c r="D151" s="692"/>
      <c r="E151" s="692"/>
      <c r="F151" s="693"/>
      <c r="G151" s="694"/>
      <c r="H151" s="694"/>
      <c r="I151" s="695"/>
      <c r="J151" s="696"/>
      <c r="K151" s="697"/>
      <c r="L151" s="698"/>
      <c r="M151" s="696"/>
      <c r="N151" s="697"/>
      <c r="O151" s="697"/>
      <c r="P151" s="697"/>
      <c r="Q151" s="699"/>
      <c r="R151" s="699"/>
      <c r="S151" s="700"/>
      <c r="T151" s="701"/>
      <c r="U151" s="702"/>
      <c r="V151" s="696"/>
      <c r="W151" s="701"/>
      <c r="X151" s="703"/>
      <c r="Y151" s="703"/>
      <c r="Z151" s="698"/>
      <c r="AA151" s="702"/>
      <c r="AB151" s="702"/>
      <c r="AC151" s="702"/>
      <c r="AD151" s="702"/>
      <c r="AE151" s="702"/>
      <c r="AF151" s="704"/>
      <c r="AG151" s="702"/>
      <c r="AH151" s="578"/>
      <c r="AI151" s="615"/>
      <c r="AJ151" s="615"/>
      <c r="AK151" s="689"/>
    </row>
    <row r="152" spans="2:37" s="518" customFormat="1">
      <c r="B152" s="679"/>
      <c r="C152" s="691"/>
      <c r="D152" s="692"/>
      <c r="E152" s="692"/>
      <c r="F152" s="693"/>
      <c r="G152" s="694"/>
      <c r="H152" s="694"/>
      <c r="I152" s="695"/>
      <c r="J152" s="696"/>
      <c r="K152" s="697"/>
      <c r="L152" s="698"/>
      <c r="M152" s="696"/>
      <c r="N152" s="697"/>
      <c r="O152" s="697"/>
      <c r="P152" s="697"/>
      <c r="Q152" s="699"/>
      <c r="R152" s="699"/>
      <c r="S152" s="700"/>
      <c r="T152" s="701"/>
      <c r="U152" s="702"/>
      <c r="V152" s="696"/>
      <c r="W152" s="701"/>
      <c r="X152" s="703"/>
      <c r="Y152" s="703"/>
      <c r="Z152" s="698"/>
      <c r="AA152" s="702"/>
      <c r="AB152" s="702"/>
      <c r="AC152" s="702"/>
      <c r="AD152" s="702"/>
      <c r="AE152" s="702"/>
      <c r="AF152" s="704"/>
      <c r="AG152" s="702"/>
      <c r="AH152" s="578"/>
      <c r="AI152" s="615"/>
      <c r="AJ152" s="615"/>
      <c r="AK152" s="689"/>
    </row>
    <row r="153" spans="2:37" s="518" customFormat="1">
      <c r="B153" s="679"/>
      <c r="C153" s="691"/>
      <c r="D153" s="692"/>
      <c r="E153" s="692"/>
      <c r="F153" s="693"/>
      <c r="G153" s="694"/>
      <c r="H153" s="694"/>
      <c r="I153" s="695"/>
      <c r="J153" s="696"/>
      <c r="K153" s="697"/>
      <c r="L153" s="698"/>
      <c r="M153" s="696"/>
      <c r="N153" s="697"/>
      <c r="O153" s="697"/>
      <c r="P153" s="697"/>
      <c r="Q153" s="699"/>
      <c r="R153" s="699"/>
      <c r="S153" s="700"/>
      <c r="T153" s="701"/>
      <c r="U153" s="702"/>
      <c r="V153" s="696"/>
      <c r="W153" s="701"/>
      <c r="X153" s="703"/>
      <c r="Y153" s="703"/>
      <c r="Z153" s="698"/>
      <c r="AA153" s="702"/>
      <c r="AB153" s="702"/>
      <c r="AC153" s="702"/>
      <c r="AD153" s="702"/>
      <c r="AE153" s="702"/>
      <c r="AF153" s="704"/>
      <c r="AG153" s="702"/>
      <c r="AH153" s="578"/>
      <c r="AI153" s="615"/>
      <c r="AJ153" s="615"/>
      <c r="AK153" s="689"/>
    </row>
    <row r="154" spans="2:37" s="518" customFormat="1">
      <c r="B154" s="679"/>
      <c r="C154" s="691"/>
      <c r="D154" s="692"/>
      <c r="E154" s="692"/>
      <c r="F154" s="693"/>
      <c r="G154" s="694"/>
      <c r="H154" s="694"/>
      <c r="I154" s="695"/>
      <c r="J154" s="696"/>
      <c r="K154" s="697"/>
      <c r="L154" s="698"/>
      <c r="M154" s="696"/>
      <c r="N154" s="697"/>
      <c r="O154" s="697"/>
      <c r="P154" s="697"/>
      <c r="Q154" s="699"/>
      <c r="R154" s="699"/>
      <c r="S154" s="700"/>
      <c r="T154" s="701"/>
      <c r="U154" s="702"/>
      <c r="V154" s="696"/>
      <c r="W154" s="701"/>
      <c r="X154" s="703"/>
      <c r="Y154" s="703"/>
      <c r="Z154" s="698"/>
      <c r="AA154" s="702"/>
      <c r="AB154" s="702"/>
      <c r="AC154" s="702"/>
      <c r="AD154" s="702"/>
      <c r="AE154" s="702"/>
      <c r="AF154" s="704"/>
      <c r="AG154" s="702"/>
      <c r="AH154" s="578"/>
      <c r="AI154" s="615"/>
      <c r="AJ154" s="615"/>
      <c r="AK154" s="689"/>
    </row>
    <row r="155" spans="2:37" s="518" customFormat="1">
      <c r="B155" s="679"/>
      <c r="C155" s="691"/>
      <c r="D155" s="692"/>
      <c r="E155" s="692"/>
      <c r="F155" s="693"/>
      <c r="G155" s="694"/>
      <c r="H155" s="694"/>
      <c r="I155" s="695"/>
      <c r="J155" s="696"/>
      <c r="K155" s="697"/>
      <c r="L155" s="698"/>
      <c r="M155" s="696"/>
      <c r="N155" s="697"/>
      <c r="O155" s="697"/>
      <c r="P155" s="697"/>
      <c r="Q155" s="699"/>
      <c r="R155" s="699"/>
      <c r="S155" s="700"/>
      <c r="T155" s="701"/>
      <c r="U155" s="702"/>
      <c r="V155" s="696"/>
      <c r="W155" s="701"/>
      <c r="X155" s="703"/>
      <c r="Y155" s="703"/>
      <c r="Z155" s="698"/>
      <c r="AA155" s="702"/>
      <c r="AB155" s="702"/>
      <c r="AC155" s="702"/>
      <c r="AD155" s="702"/>
      <c r="AE155" s="702"/>
      <c r="AF155" s="704"/>
      <c r="AG155" s="702"/>
      <c r="AH155" s="578"/>
      <c r="AI155" s="615"/>
      <c r="AJ155" s="615"/>
      <c r="AK155" s="689"/>
    </row>
    <row r="156" spans="2:37" s="518" customFormat="1">
      <c r="B156" s="679"/>
      <c r="C156" s="691"/>
      <c r="D156" s="692"/>
      <c r="E156" s="692"/>
      <c r="F156" s="693"/>
      <c r="G156" s="694"/>
      <c r="H156" s="694"/>
      <c r="I156" s="695"/>
      <c r="J156" s="696"/>
      <c r="K156" s="697"/>
      <c r="L156" s="698"/>
      <c r="M156" s="696"/>
      <c r="N156" s="697"/>
      <c r="O156" s="697"/>
      <c r="P156" s="697"/>
      <c r="Q156" s="699"/>
      <c r="R156" s="699"/>
      <c r="S156" s="700"/>
      <c r="T156" s="701"/>
      <c r="U156" s="702"/>
      <c r="V156" s="696"/>
      <c r="W156" s="701"/>
      <c r="X156" s="703"/>
      <c r="Y156" s="703"/>
      <c r="Z156" s="698"/>
      <c r="AA156" s="702"/>
      <c r="AB156" s="702"/>
      <c r="AC156" s="702"/>
      <c r="AD156" s="702"/>
      <c r="AE156" s="702"/>
      <c r="AF156" s="704"/>
      <c r="AG156" s="702"/>
      <c r="AH156" s="578"/>
      <c r="AI156" s="615"/>
      <c r="AJ156" s="615"/>
      <c r="AK156" s="689"/>
    </row>
    <row r="157" spans="2:37" s="518" customFormat="1">
      <c r="B157" s="679"/>
      <c r="C157" s="691"/>
      <c r="D157" s="692"/>
      <c r="E157" s="692"/>
      <c r="F157" s="693"/>
      <c r="G157" s="694"/>
      <c r="H157" s="694"/>
      <c r="I157" s="695"/>
      <c r="J157" s="696"/>
      <c r="K157" s="697"/>
      <c r="L157" s="698"/>
      <c r="M157" s="696"/>
      <c r="N157" s="697"/>
      <c r="O157" s="697"/>
      <c r="P157" s="697"/>
      <c r="Q157" s="699"/>
      <c r="R157" s="699"/>
      <c r="S157" s="700"/>
      <c r="T157" s="701"/>
      <c r="U157" s="702"/>
      <c r="V157" s="696"/>
      <c r="W157" s="701"/>
      <c r="X157" s="703"/>
      <c r="Y157" s="703"/>
      <c r="Z157" s="698"/>
      <c r="AA157" s="702"/>
      <c r="AB157" s="702"/>
      <c r="AC157" s="702"/>
      <c r="AD157" s="702"/>
      <c r="AE157" s="702"/>
      <c r="AF157" s="704"/>
      <c r="AG157" s="702"/>
      <c r="AH157" s="578"/>
      <c r="AI157" s="615"/>
      <c r="AJ157" s="615"/>
      <c r="AK157" s="689"/>
    </row>
    <row r="158" spans="2:37" s="518" customFormat="1">
      <c r="B158" s="679"/>
      <c r="C158" s="691"/>
      <c r="D158" s="692"/>
      <c r="E158" s="692"/>
      <c r="F158" s="693"/>
      <c r="G158" s="694"/>
      <c r="H158" s="694"/>
      <c r="I158" s="695"/>
      <c r="J158" s="696"/>
      <c r="K158" s="697"/>
      <c r="L158" s="698"/>
      <c r="M158" s="696"/>
      <c r="N158" s="697"/>
      <c r="O158" s="697"/>
      <c r="P158" s="697"/>
      <c r="Q158" s="699"/>
      <c r="R158" s="699"/>
      <c r="S158" s="700"/>
      <c r="T158" s="701"/>
      <c r="U158" s="702"/>
      <c r="V158" s="696"/>
      <c r="W158" s="701"/>
      <c r="X158" s="703"/>
      <c r="Y158" s="703"/>
      <c r="Z158" s="698"/>
      <c r="AA158" s="702"/>
      <c r="AB158" s="702"/>
      <c r="AC158" s="702"/>
      <c r="AD158" s="702"/>
      <c r="AE158" s="702"/>
      <c r="AF158" s="704"/>
      <c r="AG158" s="702"/>
      <c r="AH158" s="578"/>
      <c r="AI158" s="615"/>
      <c r="AJ158" s="615"/>
      <c r="AK158" s="689"/>
    </row>
    <row r="159" spans="2:37" s="518" customFormat="1">
      <c r="B159" s="679"/>
      <c r="C159" s="691"/>
      <c r="D159" s="692"/>
      <c r="E159" s="692"/>
      <c r="F159" s="693"/>
      <c r="G159" s="694"/>
      <c r="H159" s="694"/>
      <c r="I159" s="695"/>
      <c r="J159" s="696"/>
      <c r="K159" s="697"/>
      <c r="L159" s="698"/>
      <c r="M159" s="696"/>
      <c r="N159" s="697"/>
      <c r="O159" s="697"/>
      <c r="P159" s="697"/>
      <c r="Q159" s="699"/>
      <c r="R159" s="699"/>
      <c r="S159" s="700"/>
      <c r="T159" s="701"/>
      <c r="U159" s="702"/>
      <c r="V159" s="696"/>
      <c r="W159" s="701"/>
      <c r="X159" s="703"/>
      <c r="Y159" s="703"/>
      <c r="Z159" s="698"/>
      <c r="AA159" s="702"/>
      <c r="AB159" s="702"/>
      <c r="AC159" s="702"/>
      <c r="AD159" s="702"/>
      <c r="AE159" s="702"/>
      <c r="AF159" s="704"/>
      <c r="AG159" s="702"/>
      <c r="AH159" s="578"/>
      <c r="AI159" s="615"/>
      <c r="AJ159" s="615"/>
      <c r="AK159" s="689"/>
    </row>
    <row r="160" spans="2:37" s="518" customFormat="1">
      <c r="B160" s="679"/>
      <c r="C160" s="691"/>
      <c r="D160" s="692"/>
      <c r="E160" s="692"/>
      <c r="F160" s="693"/>
      <c r="G160" s="694"/>
      <c r="H160" s="694"/>
      <c r="I160" s="695"/>
      <c r="J160" s="696"/>
      <c r="K160" s="697"/>
      <c r="L160" s="698"/>
      <c r="M160" s="696"/>
      <c r="N160" s="697"/>
      <c r="O160" s="697"/>
      <c r="P160" s="697"/>
      <c r="Q160" s="699"/>
      <c r="R160" s="699"/>
      <c r="S160" s="700"/>
      <c r="T160" s="701"/>
      <c r="U160" s="702"/>
      <c r="V160" s="696"/>
      <c r="W160" s="701"/>
      <c r="X160" s="703"/>
      <c r="Y160" s="703"/>
      <c r="Z160" s="698"/>
      <c r="AA160" s="702"/>
      <c r="AB160" s="702"/>
      <c r="AC160" s="702"/>
      <c r="AD160" s="702"/>
      <c r="AE160" s="702"/>
      <c r="AF160" s="704"/>
      <c r="AG160" s="702"/>
      <c r="AH160" s="578"/>
      <c r="AI160" s="615"/>
      <c r="AJ160" s="615"/>
      <c r="AK160" s="689"/>
    </row>
    <row r="161" spans="2:37" s="518" customFormat="1">
      <c r="B161" s="679"/>
      <c r="C161" s="691"/>
      <c r="D161" s="692"/>
      <c r="E161" s="692"/>
      <c r="F161" s="693"/>
      <c r="G161" s="694"/>
      <c r="H161" s="694"/>
      <c r="I161" s="695"/>
      <c r="J161" s="696"/>
      <c r="K161" s="697"/>
      <c r="L161" s="698"/>
      <c r="M161" s="696"/>
      <c r="N161" s="697"/>
      <c r="O161" s="697"/>
      <c r="P161" s="697"/>
      <c r="Q161" s="699"/>
      <c r="R161" s="699"/>
      <c r="S161" s="700"/>
      <c r="T161" s="701"/>
      <c r="U161" s="702"/>
      <c r="V161" s="696"/>
      <c r="W161" s="701"/>
      <c r="X161" s="703"/>
      <c r="Y161" s="703"/>
      <c r="Z161" s="698"/>
      <c r="AA161" s="702"/>
      <c r="AB161" s="702"/>
      <c r="AC161" s="702"/>
      <c r="AD161" s="702"/>
      <c r="AE161" s="702"/>
      <c r="AF161" s="704"/>
      <c r="AG161" s="702"/>
      <c r="AH161" s="578"/>
      <c r="AI161" s="615"/>
      <c r="AJ161" s="615"/>
      <c r="AK161" s="689"/>
    </row>
    <row r="162" spans="2:37" s="518" customFormat="1">
      <c r="B162" s="679"/>
      <c r="C162" s="691"/>
      <c r="D162" s="692"/>
      <c r="E162" s="692"/>
      <c r="F162" s="693"/>
      <c r="G162" s="694"/>
      <c r="H162" s="694"/>
      <c r="I162" s="695"/>
      <c r="J162" s="696"/>
      <c r="K162" s="697"/>
      <c r="L162" s="698"/>
      <c r="M162" s="696"/>
      <c r="N162" s="697"/>
      <c r="O162" s="697"/>
      <c r="P162" s="697"/>
      <c r="Q162" s="699"/>
      <c r="R162" s="699"/>
      <c r="S162" s="700"/>
      <c r="T162" s="701"/>
      <c r="U162" s="702"/>
      <c r="V162" s="696"/>
      <c r="W162" s="701"/>
      <c r="X162" s="703"/>
      <c r="Y162" s="703"/>
      <c r="Z162" s="698"/>
      <c r="AA162" s="702"/>
      <c r="AB162" s="702"/>
      <c r="AC162" s="702"/>
      <c r="AD162" s="702"/>
      <c r="AE162" s="702"/>
      <c r="AF162" s="704"/>
      <c r="AG162" s="702"/>
      <c r="AH162" s="578"/>
      <c r="AI162" s="615"/>
      <c r="AJ162" s="615"/>
      <c r="AK162" s="689"/>
    </row>
    <row r="163" spans="2:37" s="518" customFormat="1">
      <c r="B163" s="679"/>
      <c r="C163" s="691"/>
      <c r="D163" s="692"/>
      <c r="E163" s="692"/>
      <c r="F163" s="693"/>
      <c r="G163" s="694"/>
      <c r="H163" s="694"/>
      <c r="I163" s="695"/>
      <c r="J163" s="696"/>
      <c r="K163" s="697"/>
      <c r="L163" s="698"/>
      <c r="M163" s="696"/>
      <c r="N163" s="697"/>
      <c r="O163" s="697"/>
      <c r="P163" s="697"/>
      <c r="Q163" s="699"/>
      <c r="R163" s="699"/>
      <c r="S163" s="700"/>
      <c r="T163" s="701"/>
      <c r="U163" s="702"/>
      <c r="V163" s="696"/>
      <c r="W163" s="701"/>
      <c r="X163" s="703"/>
      <c r="Y163" s="703"/>
      <c r="Z163" s="698"/>
      <c r="AA163" s="702"/>
      <c r="AB163" s="702"/>
      <c r="AC163" s="702"/>
      <c r="AD163" s="702"/>
      <c r="AE163" s="702"/>
      <c r="AF163" s="704"/>
      <c r="AG163" s="702"/>
      <c r="AH163" s="578"/>
      <c r="AI163" s="615"/>
      <c r="AJ163" s="615"/>
      <c r="AK163" s="689"/>
    </row>
    <row r="164" spans="2:37" s="518" customFormat="1">
      <c r="B164" s="679"/>
      <c r="C164" s="691"/>
      <c r="D164" s="692"/>
      <c r="E164" s="692"/>
      <c r="F164" s="693"/>
      <c r="G164" s="694"/>
      <c r="H164" s="694"/>
      <c r="I164" s="695"/>
      <c r="J164" s="696"/>
      <c r="K164" s="697"/>
      <c r="L164" s="698"/>
      <c r="M164" s="696"/>
      <c r="N164" s="697"/>
      <c r="O164" s="697"/>
      <c r="P164" s="697"/>
      <c r="Q164" s="699"/>
      <c r="R164" s="699"/>
      <c r="S164" s="700"/>
      <c r="T164" s="701"/>
      <c r="U164" s="702"/>
      <c r="V164" s="696"/>
      <c r="W164" s="701"/>
      <c r="X164" s="703"/>
      <c r="Y164" s="703"/>
      <c r="Z164" s="698"/>
      <c r="AA164" s="702"/>
      <c r="AB164" s="702"/>
      <c r="AC164" s="702"/>
      <c r="AD164" s="702"/>
      <c r="AE164" s="702"/>
      <c r="AF164" s="704"/>
      <c r="AG164" s="702"/>
      <c r="AH164" s="578"/>
      <c r="AI164" s="615"/>
      <c r="AJ164" s="615"/>
      <c r="AK164" s="689"/>
    </row>
    <row r="165" spans="2:37" s="518" customFormat="1">
      <c r="B165" s="679"/>
      <c r="C165" s="691"/>
      <c r="D165" s="692"/>
      <c r="E165" s="692"/>
      <c r="F165" s="693"/>
      <c r="G165" s="694"/>
      <c r="H165" s="694"/>
      <c r="I165" s="695"/>
      <c r="J165" s="696"/>
      <c r="K165" s="697"/>
      <c r="L165" s="698"/>
      <c r="M165" s="696"/>
      <c r="N165" s="697"/>
      <c r="O165" s="697"/>
      <c r="P165" s="697"/>
      <c r="Q165" s="699"/>
      <c r="R165" s="699"/>
      <c r="S165" s="700"/>
      <c r="T165" s="701"/>
      <c r="U165" s="702"/>
      <c r="V165" s="696"/>
      <c r="W165" s="701"/>
      <c r="X165" s="703"/>
      <c r="Y165" s="703"/>
      <c r="Z165" s="698"/>
      <c r="AA165" s="702"/>
      <c r="AB165" s="702"/>
      <c r="AC165" s="702"/>
      <c r="AD165" s="702"/>
      <c r="AE165" s="702"/>
      <c r="AF165" s="704"/>
      <c r="AG165" s="702"/>
      <c r="AH165" s="578"/>
      <c r="AI165" s="615"/>
      <c r="AJ165" s="615"/>
      <c r="AK165" s="689"/>
    </row>
    <row r="166" spans="2:37" s="518" customFormat="1">
      <c r="B166" s="679"/>
      <c r="C166" s="691"/>
      <c r="D166" s="692"/>
      <c r="E166" s="692"/>
      <c r="F166" s="693"/>
      <c r="G166" s="694"/>
      <c r="H166" s="694"/>
      <c r="I166" s="695"/>
      <c r="J166" s="696"/>
      <c r="K166" s="697"/>
      <c r="L166" s="698"/>
      <c r="M166" s="696"/>
      <c r="N166" s="697"/>
      <c r="O166" s="697"/>
      <c r="P166" s="697"/>
      <c r="Q166" s="699"/>
      <c r="R166" s="699"/>
      <c r="S166" s="700"/>
      <c r="T166" s="701"/>
      <c r="U166" s="702"/>
      <c r="V166" s="696"/>
      <c r="W166" s="701"/>
      <c r="X166" s="703"/>
      <c r="Y166" s="703"/>
      <c r="Z166" s="698"/>
      <c r="AA166" s="702"/>
      <c r="AB166" s="702"/>
      <c r="AC166" s="702"/>
      <c r="AD166" s="702"/>
      <c r="AE166" s="702"/>
      <c r="AF166" s="704"/>
      <c r="AG166" s="702"/>
      <c r="AH166" s="578"/>
      <c r="AI166" s="615"/>
      <c r="AJ166" s="615"/>
      <c r="AK166" s="689"/>
    </row>
    <row r="167" spans="2:37" s="518" customFormat="1">
      <c r="B167" s="679"/>
      <c r="C167" s="691"/>
      <c r="D167" s="692"/>
      <c r="E167" s="692"/>
      <c r="F167" s="693"/>
      <c r="G167" s="694"/>
      <c r="H167" s="694"/>
      <c r="I167" s="695"/>
      <c r="J167" s="696"/>
      <c r="K167" s="697"/>
      <c r="L167" s="698"/>
      <c r="M167" s="696"/>
      <c r="N167" s="697"/>
      <c r="O167" s="697"/>
      <c r="P167" s="697"/>
      <c r="Q167" s="699"/>
      <c r="R167" s="699"/>
      <c r="S167" s="700"/>
      <c r="T167" s="701"/>
      <c r="U167" s="702"/>
      <c r="V167" s="696"/>
      <c r="W167" s="701"/>
      <c r="X167" s="703"/>
      <c r="Y167" s="703"/>
      <c r="Z167" s="698"/>
      <c r="AA167" s="702"/>
      <c r="AB167" s="702"/>
      <c r="AC167" s="702"/>
      <c r="AD167" s="702"/>
      <c r="AE167" s="702"/>
      <c r="AF167" s="704"/>
      <c r="AG167" s="702"/>
      <c r="AH167" s="578"/>
      <c r="AI167" s="615"/>
      <c r="AJ167" s="615"/>
      <c r="AK167" s="689"/>
    </row>
    <row r="168" spans="2:37" s="518" customFormat="1">
      <c r="B168" s="679"/>
      <c r="C168" s="691"/>
      <c r="D168" s="692"/>
      <c r="E168" s="692"/>
      <c r="F168" s="693"/>
      <c r="G168" s="694"/>
      <c r="H168" s="694"/>
      <c r="I168" s="695"/>
      <c r="J168" s="696"/>
      <c r="K168" s="697"/>
      <c r="L168" s="698"/>
      <c r="M168" s="696"/>
      <c r="N168" s="697"/>
      <c r="O168" s="697"/>
      <c r="P168" s="697"/>
      <c r="Q168" s="699"/>
      <c r="R168" s="699"/>
      <c r="S168" s="700"/>
      <c r="T168" s="701"/>
      <c r="U168" s="702"/>
      <c r="V168" s="696"/>
      <c r="W168" s="701"/>
      <c r="X168" s="703"/>
      <c r="Y168" s="703"/>
      <c r="Z168" s="698"/>
      <c r="AA168" s="702"/>
      <c r="AB168" s="702"/>
      <c r="AC168" s="702"/>
      <c r="AD168" s="702"/>
      <c r="AE168" s="702"/>
      <c r="AF168" s="704"/>
      <c r="AG168" s="702"/>
      <c r="AH168" s="578"/>
      <c r="AI168" s="615"/>
      <c r="AJ168" s="615"/>
      <c r="AK168" s="689"/>
    </row>
    <row r="169" spans="2:37" s="518" customFormat="1">
      <c r="B169" s="679"/>
      <c r="C169" s="691"/>
      <c r="D169" s="692"/>
      <c r="E169" s="692"/>
      <c r="F169" s="693"/>
      <c r="G169" s="694"/>
      <c r="H169" s="694"/>
      <c r="I169" s="695"/>
      <c r="J169" s="696"/>
      <c r="K169" s="697"/>
      <c r="L169" s="698"/>
      <c r="M169" s="696"/>
      <c r="N169" s="697"/>
      <c r="O169" s="697"/>
      <c r="P169" s="697"/>
      <c r="Q169" s="699"/>
      <c r="R169" s="699"/>
      <c r="S169" s="700"/>
      <c r="T169" s="701"/>
      <c r="U169" s="702"/>
      <c r="V169" s="696"/>
      <c r="W169" s="701"/>
      <c r="X169" s="703"/>
      <c r="Y169" s="703"/>
      <c r="Z169" s="698"/>
      <c r="AA169" s="702"/>
      <c r="AB169" s="702"/>
      <c r="AC169" s="702"/>
      <c r="AD169" s="702"/>
      <c r="AE169" s="702"/>
      <c r="AF169" s="704"/>
      <c r="AG169" s="702"/>
      <c r="AH169" s="578"/>
      <c r="AI169" s="615"/>
      <c r="AJ169" s="615"/>
      <c r="AK169" s="689"/>
    </row>
    <row r="170" spans="2:37" s="518" customFormat="1">
      <c r="B170" s="679"/>
      <c r="C170" s="691"/>
      <c r="D170" s="692"/>
      <c r="E170" s="692"/>
      <c r="F170" s="693"/>
      <c r="G170" s="694"/>
      <c r="H170" s="694"/>
      <c r="I170" s="695"/>
      <c r="J170" s="696"/>
      <c r="K170" s="697"/>
      <c r="L170" s="698"/>
      <c r="M170" s="696"/>
      <c r="N170" s="697"/>
      <c r="O170" s="697"/>
      <c r="P170" s="697"/>
      <c r="Q170" s="699"/>
      <c r="R170" s="699"/>
      <c r="S170" s="700"/>
      <c r="T170" s="701"/>
      <c r="U170" s="702"/>
      <c r="V170" s="696"/>
      <c r="W170" s="701"/>
      <c r="X170" s="703"/>
      <c r="Y170" s="703"/>
      <c r="Z170" s="698"/>
      <c r="AA170" s="702"/>
      <c r="AB170" s="702"/>
      <c r="AC170" s="702"/>
      <c r="AD170" s="702"/>
      <c r="AE170" s="702"/>
      <c r="AF170" s="704"/>
      <c r="AG170" s="702"/>
      <c r="AH170" s="578"/>
      <c r="AI170" s="615"/>
      <c r="AJ170" s="615"/>
      <c r="AK170" s="689"/>
    </row>
    <row r="171" spans="2:37" s="518" customFormat="1">
      <c r="B171" s="679"/>
      <c r="C171" s="691"/>
      <c r="D171" s="692"/>
      <c r="E171" s="692"/>
      <c r="F171" s="693"/>
      <c r="G171" s="694"/>
      <c r="H171" s="694"/>
      <c r="I171" s="695"/>
      <c r="J171" s="696"/>
      <c r="K171" s="697"/>
      <c r="L171" s="698"/>
      <c r="M171" s="696"/>
      <c r="N171" s="697"/>
      <c r="O171" s="697"/>
      <c r="P171" s="697"/>
      <c r="Q171" s="699"/>
      <c r="R171" s="699"/>
      <c r="S171" s="700"/>
      <c r="T171" s="701"/>
      <c r="U171" s="702"/>
      <c r="V171" s="696"/>
      <c r="W171" s="701"/>
      <c r="X171" s="703"/>
      <c r="Y171" s="703"/>
      <c r="Z171" s="698"/>
      <c r="AA171" s="702"/>
      <c r="AB171" s="702"/>
      <c r="AC171" s="702"/>
      <c r="AD171" s="702"/>
      <c r="AE171" s="702"/>
      <c r="AF171" s="704"/>
      <c r="AG171" s="702"/>
      <c r="AH171" s="578"/>
      <c r="AI171" s="615"/>
      <c r="AJ171" s="615"/>
      <c r="AK171" s="689"/>
    </row>
    <row r="172" spans="2:37" s="518" customFormat="1">
      <c r="B172" s="679"/>
      <c r="C172" s="691"/>
      <c r="D172" s="692"/>
      <c r="E172" s="692"/>
      <c r="F172" s="693"/>
      <c r="G172" s="694"/>
      <c r="H172" s="694"/>
      <c r="I172" s="695"/>
      <c r="J172" s="696"/>
      <c r="K172" s="697"/>
      <c r="L172" s="698"/>
      <c r="M172" s="696"/>
      <c r="N172" s="697"/>
      <c r="O172" s="697"/>
      <c r="P172" s="697"/>
      <c r="Q172" s="699"/>
      <c r="R172" s="699"/>
      <c r="S172" s="700"/>
      <c r="T172" s="701"/>
      <c r="U172" s="702"/>
      <c r="V172" s="696"/>
      <c r="W172" s="701"/>
      <c r="X172" s="703"/>
      <c r="Y172" s="703"/>
      <c r="Z172" s="698"/>
      <c r="AA172" s="702"/>
      <c r="AB172" s="702"/>
      <c r="AC172" s="702"/>
      <c r="AD172" s="702"/>
      <c r="AE172" s="702"/>
      <c r="AF172" s="704"/>
      <c r="AG172" s="702"/>
      <c r="AH172" s="578"/>
      <c r="AI172" s="615"/>
      <c r="AJ172" s="615"/>
      <c r="AK172" s="689"/>
    </row>
    <row r="173" spans="2:37" s="518" customFormat="1">
      <c r="B173" s="679"/>
      <c r="C173" s="691"/>
      <c r="D173" s="692"/>
      <c r="E173" s="692"/>
      <c r="F173" s="693"/>
      <c r="G173" s="694"/>
      <c r="H173" s="694"/>
      <c r="I173" s="695"/>
      <c r="J173" s="696"/>
      <c r="K173" s="697"/>
      <c r="L173" s="698"/>
      <c r="M173" s="696"/>
      <c r="N173" s="697"/>
      <c r="O173" s="697"/>
      <c r="P173" s="697"/>
      <c r="Q173" s="699"/>
      <c r="R173" s="699"/>
      <c r="S173" s="700"/>
      <c r="T173" s="701"/>
      <c r="U173" s="702"/>
      <c r="V173" s="696"/>
      <c r="W173" s="701"/>
      <c r="X173" s="703"/>
      <c r="Y173" s="703"/>
      <c r="Z173" s="698"/>
      <c r="AA173" s="702"/>
      <c r="AB173" s="702"/>
      <c r="AC173" s="702"/>
      <c r="AD173" s="702"/>
      <c r="AE173" s="702"/>
      <c r="AF173" s="704"/>
      <c r="AG173" s="702"/>
      <c r="AH173" s="578"/>
      <c r="AI173" s="615"/>
      <c r="AJ173" s="615"/>
      <c r="AK173" s="689"/>
    </row>
    <row r="174" spans="2:37" s="518" customFormat="1">
      <c r="B174" s="679"/>
      <c r="C174" s="691"/>
      <c r="D174" s="692"/>
      <c r="E174" s="692"/>
      <c r="F174" s="693"/>
      <c r="G174" s="694"/>
      <c r="H174" s="694"/>
      <c r="I174" s="695"/>
      <c r="J174" s="696"/>
      <c r="K174" s="697"/>
      <c r="L174" s="698"/>
      <c r="M174" s="696"/>
      <c r="N174" s="697"/>
      <c r="O174" s="697"/>
      <c r="P174" s="697"/>
      <c r="Q174" s="699"/>
      <c r="R174" s="699"/>
      <c r="S174" s="700"/>
      <c r="T174" s="701"/>
      <c r="U174" s="702"/>
      <c r="V174" s="696"/>
      <c r="W174" s="701"/>
      <c r="X174" s="703"/>
      <c r="Y174" s="703"/>
      <c r="Z174" s="698"/>
      <c r="AA174" s="702"/>
      <c r="AB174" s="702"/>
      <c r="AC174" s="702"/>
      <c r="AD174" s="702"/>
      <c r="AE174" s="702"/>
      <c r="AF174" s="704"/>
      <c r="AG174" s="702"/>
      <c r="AH174" s="578"/>
      <c r="AI174" s="615"/>
      <c r="AJ174" s="615"/>
      <c r="AK174" s="689"/>
    </row>
    <row r="175" spans="2:37" s="518" customFormat="1">
      <c r="B175" s="679"/>
      <c r="C175" s="691"/>
      <c r="D175" s="692"/>
      <c r="E175" s="692"/>
      <c r="F175" s="693"/>
      <c r="G175" s="694"/>
      <c r="H175" s="694"/>
      <c r="I175" s="695"/>
      <c r="J175" s="696"/>
      <c r="K175" s="697"/>
      <c r="L175" s="698"/>
      <c r="M175" s="696"/>
      <c r="N175" s="697"/>
      <c r="O175" s="697"/>
      <c r="P175" s="697"/>
      <c r="Q175" s="699"/>
      <c r="R175" s="699"/>
      <c r="S175" s="700"/>
      <c r="T175" s="701"/>
      <c r="U175" s="702"/>
      <c r="V175" s="696"/>
      <c r="W175" s="701"/>
      <c r="X175" s="703"/>
      <c r="Y175" s="703"/>
      <c r="Z175" s="698"/>
      <c r="AA175" s="702"/>
      <c r="AB175" s="702"/>
      <c r="AC175" s="702"/>
      <c r="AD175" s="702"/>
      <c r="AE175" s="702"/>
      <c r="AF175" s="704"/>
      <c r="AG175" s="702"/>
      <c r="AH175" s="578"/>
      <c r="AI175" s="615"/>
      <c r="AJ175" s="615"/>
      <c r="AK175" s="689"/>
    </row>
    <row r="176" spans="2:37" s="518" customFormat="1">
      <c r="B176" s="679"/>
      <c r="C176" s="691"/>
      <c r="D176" s="692"/>
      <c r="E176" s="692"/>
      <c r="F176" s="693"/>
      <c r="G176" s="694"/>
      <c r="H176" s="694"/>
      <c r="I176" s="695"/>
      <c r="J176" s="696"/>
      <c r="K176" s="697"/>
      <c r="L176" s="698"/>
      <c r="M176" s="696"/>
      <c r="N176" s="697"/>
      <c r="O176" s="697"/>
      <c r="P176" s="697"/>
      <c r="Q176" s="699"/>
      <c r="R176" s="699"/>
      <c r="S176" s="700"/>
      <c r="T176" s="701"/>
      <c r="U176" s="702"/>
      <c r="V176" s="696"/>
      <c r="W176" s="701"/>
      <c r="X176" s="703"/>
      <c r="Y176" s="703"/>
      <c r="Z176" s="698"/>
      <c r="AA176" s="702"/>
      <c r="AB176" s="702"/>
      <c r="AC176" s="702"/>
      <c r="AD176" s="702"/>
      <c r="AE176" s="702"/>
      <c r="AF176" s="704"/>
      <c r="AG176" s="702"/>
      <c r="AH176" s="578"/>
      <c r="AI176" s="615"/>
      <c r="AJ176" s="615"/>
      <c r="AK176" s="689"/>
    </row>
    <row r="177" spans="2:37" s="518" customFormat="1">
      <c r="B177" s="679"/>
      <c r="C177" s="691"/>
      <c r="D177" s="692"/>
      <c r="E177" s="692"/>
      <c r="F177" s="693"/>
      <c r="G177" s="694"/>
      <c r="H177" s="694"/>
      <c r="I177" s="695"/>
      <c r="J177" s="696"/>
      <c r="K177" s="697"/>
      <c r="L177" s="698"/>
      <c r="M177" s="696"/>
      <c r="N177" s="697"/>
      <c r="O177" s="697"/>
      <c r="P177" s="697"/>
      <c r="Q177" s="699"/>
      <c r="R177" s="699"/>
      <c r="S177" s="700"/>
      <c r="T177" s="701"/>
      <c r="U177" s="702"/>
      <c r="V177" s="696"/>
      <c r="W177" s="701"/>
      <c r="X177" s="703"/>
      <c r="Y177" s="703"/>
      <c r="Z177" s="698"/>
      <c r="AA177" s="702"/>
      <c r="AB177" s="702"/>
      <c r="AC177" s="702"/>
      <c r="AD177" s="702"/>
      <c r="AE177" s="702"/>
      <c r="AF177" s="704"/>
      <c r="AG177" s="702"/>
      <c r="AH177" s="578"/>
      <c r="AI177" s="615"/>
      <c r="AJ177" s="615"/>
      <c r="AK177" s="689"/>
    </row>
    <row r="178" spans="2:37" s="518" customFormat="1">
      <c r="B178" s="679"/>
      <c r="C178" s="691"/>
      <c r="D178" s="692"/>
      <c r="E178" s="692"/>
      <c r="F178" s="693"/>
      <c r="G178" s="694"/>
      <c r="H178" s="694"/>
      <c r="I178" s="695"/>
      <c r="J178" s="696"/>
      <c r="K178" s="697"/>
      <c r="L178" s="698"/>
      <c r="M178" s="696"/>
      <c r="N178" s="697"/>
      <c r="O178" s="697"/>
      <c r="P178" s="697"/>
      <c r="Q178" s="699"/>
      <c r="R178" s="699"/>
      <c r="S178" s="700"/>
      <c r="T178" s="701"/>
      <c r="U178" s="702"/>
      <c r="V178" s="696"/>
      <c r="W178" s="701"/>
      <c r="X178" s="703"/>
      <c r="Y178" s="703"/>
      <c r="Z178" s="698"/>
      <c r="AA178" s="702"/>
      <c r="AB178" s="702"/>
      <c r="AC178" s="702"/>
      <c r="AD178" s="702"/>
      <c r="AE178" s="702"/>
      <c r="AF178" s="704"/>
      <c r="AG178" s="702"/>
      <c r="AH178" s="578"/>
      <c r="AI178" s="615"/>
      <c r="AJ178" s="615"/>
      <c r="AK178" s="689"/>
    </row>
    <row r="179" spans="2:37" s="518" customFormat="1">
      <c r="B179" s="679"/>
      <c r="C179" s="691"/>
      <c r="D179" s="692"/>
      <c r="E179" s="692"/>
      <c r="F179" s="693"/>
      <c r="G179" s="694"/>
      <c r="H179" s="694"/>
      <c r="I179" s="695"/>
      <c r="J179" s="696"/>
      <c r="K179" s="697"/>
      <c r="L179" s="698"/>
      <c r="M179" s="696"/>
      <c r="N179" s="697"/>
      <c r="O179" s="697"/>
      <c r="P179" s="697"/>
      <c r="Q179" s="699"/>
      <c r="R179" s="699"/>
      <c r="S179" s="700"/>
      <c r="T179" s="701"/>
      <c r="U179" s="702"/>
      <c r="V179" s="696"/>
      <c r="W179" s="701"/>
      <c r="X179" s="703"/>
      <c r="Y179" s="703"/>
      <c r="Z179" s="698"/>
      <c r="AA179" s="702"/>
      <c r="AB179" s="702"/>
      <c r="AC179" s="702"/>
      <c r="AD179" s="702"/>
      <c r="AE179" s="702"/>
      <c r="AF179" s="704"/>
      <c r="AG179" s="702"/>
      <c r="AH179" s="578"/>
      <c r="AI179" s="615"/>
      <c r="AJ179" s="615"/>
      <c r="AK179" s="689"/>
    </row>
    <row r="180" spans="2:37" s="518" customFormat="1">
      <c r="B180" s="679"/>
      <c r="C180" s="691"/>
      <c r="D180" s="692"/>
      <c r="E180" s="692"/>
      <c r="F180" s="693"/>
      <c r="G180" s="694"/>
      <c r="H180" s="694"/>
      <c r="I180" s="695"/>
      <c r="J180" s="696"/>
      <c r="K180" s="697"/>
      <c r="L180" s="698"/>
      <c r="M180" s="696"/>
      <c r="N180" s="697"/>
      <c r="O180" s="697"/>
      <c r="P180" s="697"/>
      <c r="Q180" s="699"/>
      <c r="R180" s="699"/>
      <c r="S180" s="700"/>
      <c r="T180" s="701"/>
      <c r="U180" s="702"/>
      <c r="V180" s="696"/>
      <c r="W180" s="701"/>
      <c r="X180" s="703"/>
      <c r="Y180" s="703"/>
      <c r="Z180" s="698"/>
      <c r="AA180" s="702"/>
      <c r="AB180" s="702"/>
      <c r="AC180" s="702"/>
      <c r="AD180" s="702"/>
      <c r="AE180" s="702"/>
      <c r="AF180" s="704"/>
      <c r="AG180" s="702"/>
      <c r="AH180" s="578"/>
      <c r="AI180" s="615"/>
      <c r="AJ180" s="615"/>
      <c r="AK180" s="689"/>
    </row>
    <row r="181" spans="2:37" s="518" customFormat="1">
      <c r="B181" s="679"/>
      <c r="C181" s="691"/>
      <c r="D181" s="692"/>
      <c r="E181" s="692"/>
      <c r="F181" s="693"/>
      <c r="G181" s="694"/>
      <c r="H181" s="694"/>
      <c r="I181" s="695"/>
      <c r="J181" s="696"/>
      <c r="K181" s="697"/>
      <c r="L181" s="698"/>
      <c r="M181" s="696"/>
      <c r="N181" s="697"/>
      <c r="O181" s="697"/>
      <c r="P181" s="697"/>
      <c r="Q181" s="699"/>
      <c r="R181" s="699"/>
      <c r="S181" s="700"/>
      <c r="T181" s="701"/>
      <c r="U181" s="702"/>
      <c r="V181" s="696"/>
      <c r="W181" s="701"/>
      <c r="X181" s="703"/>
      <c r="Y181" s="703"/>
      <c r="Z181" s="698"/>
      <c r="AA181" s="702"/>
      <c r="AB181" s="702"/>
      <c r="AC181" s="702"/>
      <c r="AD181" s="702"/>
      <c r="AE181" s="702"/>
      <c r="AF181" s="704"/>
      <c r="AG181" s="702"/>
      <c r="AH181" s="578"/>
      <c r="AI181" s="615"/>
      <c r="AJ181" s="615"/>
      <c r="AK181" s="689"/>
    </row>
    <row r="182" spans="2:37" s="518" customFormat="1">
      <c r="B182" s="679"/>
      <c r="C182" s="691"/>
      <c r="D182" s="692"/>
      <c r="E182" s="692"/>
      <c r="F182" s="693"/>
      <c r="G182" s="694"/>
      <c r="H182" s="694"/>
      <c r="I182" s="695"/>
      <c r="J182" s="696"/>
      <c r="K182" s="697"/>
      <c r="L182" s="698"/>
      <c r="M182" s="696"/>
      <c r="N182" s="697"/>
      <c r="O182" s="697"/>
      <c r="P182" s="697"/>
      <c r="Q182" s="699"/>
      <c r="R182" s="699"/>
      <c r="S182" s="700"/>
      <c r="T182" s="701"/>
      <c r="U182" s="702"/>
      <c r="V182" s="696"/>
      <c r="W182" s="701"/>
      <c r="X182" s="703"/>
      <c r="Y182" s="703"/>
      <c r="Z182" s="698"/>
      <c r="AA182" s="702"/>
      <c r="AB182" s="702"/>
      <c r="AC182" s="702"/>
      <c r="AD182" s="702"/>
      <c r="AE182" s="702"/>
      <c r="AF182" s="704"/>
      <c r="AG182" s="702"/>
      <c r="AH182" s="578"/>
      <c r="AI182" s="615"/>
      <c r="AJ182" s="615"/>
      <c r="AK182" s="689"/>
    </row>
    <row r="183" spans="2:37" s="518" customFormat="1">
      <c r="B183" s="679"/>
      <c r="C183" s="691"/>
      <c r="D183" s="692"/>
      <c r="E183" s="692"/>
      <c r="F183" s="693"/>
      <c r="G183" s="694"/>
      <c r="H183" s="694"/>
      <c r="I183" s="695"/>
      <c r="J183" s="696"/>
      <c r="K183" s="697"/>
      <c r="L183" s="698"/>
      <c r="M183" s="696"/>
      <c r="N183" s="697"/>
      <c r="O183" s="697"/>
      <c r="P183" s="697"/>
      <c r="Q183" s="699"/>
      <c r="R183" s="699"/>
      <c r="S183" s="700"/>
      <c r="T183" s="701"/>
      <c r="U183" s="702"/>
      <c r="V183" s="696"/>
      <c r="W183" s="701"/>
      <c r="X183" s="703"/>
      <c r="Y183" s="703"/>
      <c r="Z183" s="698"/>
      <c r="AA183" s="702"/>
      <c r="AB183" s="702"/>
      <c r="AC183" s="702"/>
      <c r="AD183" s="702"/>
      <c r="AE183" s="702"/>
      <c r="AF183" s="704"/>
      <c r="AG183" s="702"/>
      <c r="AH183" s="578"/>
      <c r="AI183" s="615"/>
      <c r="AJ183" s="615"/>
      <c r="AK183" s="689"/>
    </row>
    <row r="184" spans="2:37" s="518" customFormat="1">
      <c r="B184" s="679"/>
      <c r="C184" s="691"/>
      <c r="D184" s="692"/>
      <c r="E184" s="692"/>
      <c r="F184" s="693"/>
      <c r="G184" s="694"/>
      <c r="H184" s="694"/>
      <c r="I184" s="695"/>
      <c r="J184" s="696"/>
      <c r="K184" s="697"/>
      <c r="L184" s="698"/>
      <c r="M184" s="696"/>
      <c r="N184" s="697"/>
      <c r="O184" s="697"/>
      <c r="P184" s="697"/>
      <c r="Q184" s="699"/>
      <c r="R184" s="699"/>
      <c r="S184" s="700"/>
      <c r="T184" s="701"/>
      <c r="U184" s="702"/>
      <c r="V184" s="696"/>
      <c r="W184" s="701"/>
      <c r="X184" s="703"/>
      <c r="Y184" s="703"/>
      <c r="Z184" s="698"/>
      <c r="AA184" s="702"/>
      <c r="AB184" s="702"/>
      <c r="AC184" s="702"/>
      <c r="AD184" s="702"/>
      <c r="AE184" s="702"/>
      <c r="AF184" s="704"/>
      <c r="AG184" s="702"/>
      <c r="AH184" s="578"/>
      <c r="AI184" s="615"/>
      <c r="AJ184" s="615"/>
      <c r="AK184" s="689"/>
    </row>
    <row r="185" spans="2:37" s="518" customFormat="1">
      <c r="B185" s="679"/>
      <c r="C185" s="691"/>
      <c r="D185" s="692"/>
      <c r="E185" s="692"/>
      <c r="F185" s="693"/>
      <c r="G185" s="694"/>
      <c r="H185" s="694"/>
      <c r="I185" s="695"/>
      <c r="J185" s="696"/>
      <c r="K185" s="697"/>
      <c r="L185" s="698"/>
      <c r="M185" s="696"/>
      <c r="N185" s="697"/>
      <c r="O185" s="697"/>
      <c r="P185" s="697"/>
      <c r="Q185" s="699"/>
      <c r="R185" s="699"/>
      <c r="S185" s="700"/>
      <c r="T185" s="701"/>
      <c r="U185" s="702"/>
      <c r="V185" s="696"/>
      <c r="W185" s="701"/>
      <c r="X185" s="703"/>
      <c r="Y185" s="703"/>
      <c r="Z185" s="698"/>
      <c r="AA185" s="702"/>
      <c r="AB185" s="702"/>
      <c r="AC185" s="702"/>
      <c r="AD185" s="702"/>
      <c r="AE185" s="702"/>
      <c r="AF185" s="704"/>
      <c r="AG185" s="702"/>
      <c r="AH185" s="578"/>
      <c r="AI185" s="615"/>
      <c r="AJ185" s="615"/>
      <c r="AK185" s="689"/>
    </row>
    <row r="186" spans="2:37" s="518" customFormat="1">
      <c r="B186" s="679"/>
      <c r="C186" s="691"/>
      <c r="D186" s="692"/>
      <c r="E186" s="692"/>
      <c r="F186" s="693"/>
      <c r="G186" s="694"/>
      <c r="H186" s="694"/>
      <c r="I186" s="695"/>
      <c r="J186" s="696"/>
      <c r="K186" s="697"/>
      <c r="L186" s="698"/>
      <c r="M186" s="696"/>
      <c r="N186" s="697"/>
      <c r="O186" s="697"/>
      <c r="P186" s="697"/>
      <c r="Q186" s="699"/>
      <c r="R186" s="699"/>
      <c r="S186" s="700"/>
      <c r="T186" s="701"/>
      <c r="U186" s="702"/>
      <c r="V186" s="696"/>
      <c r="W186" s="701"/>
      <c r="X186" s="703"/>
      <c r="Y186" s="703"/>
      <c r="Z186" s="698"/>
      <c r="AA186" s="702"/>
      <c r="AB186" s="702"/>
      <c r="AC186" s="702"/>
      <c r="AD186" s="702"/>
      <c r="AE186" s="702"/>
      <c r="AF186" s="704"/>
      <c r="AG186" s="702"/>
      <c r="AH186" s="578"/>
      <c r="AI186" s="615"/>
      <c r="AJ186" s="615"/>
      <c r="AK186" s="689"/>
    </row>
    <row r="187" spans="2:37" s="518" customFormat="1">
      <c r="B187" s="679"/>
      <c r="C187" s="691"/>
      <c r="D187" s="692"/>
      <c r="E187" s="692"/>
      <c r="F187" s="693"/>
      <c r="G187" s="694"/>
      <c r="H187" s="694"/>
      <c r="I187" s="695"/>
      <c r="J187" s="696"/>
      <c r="K187" s="697"/>
      <c r="L187" s="698"/>
      <c r="M187" s="696"/>
      <c r="N187" s="697"/>
      <c r="O187" s="697"/>
      <c r="P187" s="697"/>
      <c r="Q187" s="699"/>
      <c r="R187" s="699"/>
      <c r="S187" s="700"/>
      <c r="T187" s="701"/>
      <c r="U187" s="702"/>
      <c r="V187" s="696"/>
      <c r="W187" s="701"/>
      <c r="X187" s="703"/>
      <c r="Y187" s="703"/>
      <c r="Z187" s="698"/>
      <c r="AA187" s="702"/>
      <c r="AB187" s="702"/>
      <c r="AC187" s="702"/>
      <c r="AD187" s="702"/>
      <c r="AE187" s="702"/>
      <c r="AF187" s="704"/>
      <c r="AG187" s="702"/>
      <c r="AH187" s="578"/>
      <c r="AI187" s="615"/>
      <c r="AJ187" s="615"/>
      <c r="AK187" s="689"/>
    </row>
    <row r="188" spans="2:37" s="518" customFormat="1">
      <c r="B188" s="679"/>
      <c r="C188" s="691"/>
      <c r="D188" s="692"/>
      <c r="E188" s="692"/>
      <c r="F188" s="693"/>
      <c r="G188" s="694"/>
      <c r="H188" s="694"/>
      <c r="I188" s="695"/>
      <c r="J188" s="696"/>
      <c r="K188" s="697"/>
      <c r="L188" s="698"/>
      <c r="M188" s="696"/>
      <c r="N188" s="697"/>
      <c r="O188" s="697"/>
      <c r="P188" s="697"/>
      <c r="Q188" s="699"/>
      <c r="R188" s="699"/>
      <c r="S188" s="700"/>
      <c r="T188" s="701"/>
      <c r="U188" s="702"/>
      <c r="V188" s="696"/>
      <c r="W188" s="701"/>
      <c r="X188" s="703"/>
      <c r="Y188" s="703"/>
      <c r="Z188" s="698"/>
      <c r="AA188" s="702"/>
      <c r="AB188" s="702"/>
      <c r="AC188" s="702"/>
      <c r="AD188" s="702"/>
      <c r="AE188" s="702"/>
      <c r="AF188" s="704"/>
      <c r="AG188" s="702"/>
      <c r="AH188" s="578"/>
      <c r="AI188" s="615"/>
      <c r="AJ188" s="615"/>
      <c r="AK188" s="689"/>
    </row>
    <row r="189" spans="2:37" s="518" customFormat="1">
      <c r="B189" s="679"/>
      <c r="C189" s="691"/>
      <c r="D189" s="692"/>
      <c r="E189" s="692"/>
      <c r="F189" s="693"/>
      <c r="G189" s="694"/>
      <c r="H189" s="694"/>
      <c r="I189" s="695"/>
      <c r="J189" s="696"/>
      <c r="K189" s="697"/>
      <c r="L189" s="698"/>
      <c r="M189" s="696"/>
      <c r="N189" s="697"/>
      <c r="O189" s="697"/>
      <c r="P189" s="697"/>
      <c r="Q189" s="699"/>
      <c r="R189" s="699"/>
      <c r="S189" s="700"/>
      <c r="T189" s="701"/>
      <c r="U189" s="702"/>
      <c r="V189" s="696"/>
      <c r="W189" s="701"/>
      <c r="X189" s="703"/>
      <c r="Y189" s="703"/>
      <c r="Z189" s="698"/>
      <c r="AA189" s="702"/>
      <c r="AB189" s="702"/>
      <c r="AC189" s="702"/>
      <c r="AD189" s="702"/>
      <c r="AE189" s="702"/>
      <c r="AF189" s="704"/>
      <c r="AG189" s="702"/>
      <c r="AH189" s="578"/>
      <c r="AI189" s="615"/>
      <c r="AJ189" s="615"/>
      <c r="AK189" s="689"/>
    </row>
    <row r="190" spans="2:37" s="518" customFormat="1">
      <c r="B190" s="679"/>
      <c r="C190" s="691"/>
      <c r="D190" s="692"/>
      <c r="E190" s="692"/>
      <c r="F190" s="693"/>
      <c r="G190" s="694"/>
      <c r="H190" s="694"/>
      <c r="I190" s="695"/>
      <c r="J190" s="696"/>
      <c r="K190" s="697"/>
      <c r="L190" s="698"/>
      <c r="M190" s="696"/>
      <c r="N190" s="697"/>
      <c r="O190" s="697"/>
      <c r="P190" s="697"/>
      <c r="Q190" s="699"/>
      <c r="R190" s="699"/>
      <c r="S190" s="700"/>
      <c r="T190" s="701"/>
      <c r="U190" s="702"/>
      <c r="V190" s="696"/>
      <c r="W190" s="701"/>
      <c r="X190" s="703"/>
      <c r="Y190" s="703"/>
      <c r="Z190" s="698"/>
      <c r="AA190" s="702"/>
      <c r="AB190" s="702"/>
      <c r="AC190" s="702"/>
      <c r="AD190" s="702"/>
      <c r="AE190" s="702"/>
      <c r="AF190" s="704"/>
      <c r="AG190" s="702"/>
      <c r="AH190" s="578"/>
      <c r="AI190" s="615"/>
      <c r="AJ190" s="615"/>
      <c r="AK190" s="689"/>
    </row>
    <row r="191" spans="2:37" s="518" customFormat="1">
      <c r="B191" s="679"/>
      <c r="C191" s="691"/>
      <c r="D191" s="692"/>
      <c r="E191" s="692"/>
      <c r="F191" s="693"/>
      <c r="G191" s="694"/>
      <c r="H191" s="694"/>
      <c r="I191" s="695"/>
      <c r="J191" s="696"/>
      <c r="K191" s="697"/>
      <c r="L191" s="698"/>
      <c r="M191" s="696"/>
      <c r="N191" s="697"/>
      <c r="O191" s="697"/>
      <c r="P191" s="697"/>
      <c r="Q191" s="699"/>
      <c r="R191" s="699"/>
      <c r="S191" s="700"/>
      <c r="T191" s="701"/>
      <c r="U191" s="702"/>
      <c r="V191" s="696"/>
      <c r="W191" s="701"/>
      <c r="X191" s="703"/>
      <c r="Y191" s="703"/>
      <c r="Z191" s="698"/>
      <c r="AA191" s="702"/>
      <c r="AB191" s="702"/>
      <c r="AC191" s="702"/>
      <c r="AD191" s="702"/>
      <c r="AE191" s="702"/>
      <c r="AF191" s="704"/>
      <c r="AG191" s="702"/>
      <c r="AH191" s="578"/>
      <c r="AI191" s="615"/>
      <c r="AJ191" s="615"/>
      <c r="AK191" s="689"/>
    </row>
    <row r="192" spans="2:37" s="518" customFormat="1">
      <c r="B192" s="679"/>
      <c r="C192" s="691"/>
      <c r="D192" s="692"/>
      <c r="E192" s="692"/>
      <c r="F192" s="693"/>
      <c r="G192" s="694"/>
      <c r="H192" s="694"/>
      <c r="I192" s="695"/>
      <c r="J192" s="696"/>
      <c r="K192" s="697"/>
      <c r="L192" s="698"/>
      <c r="M192" s="696"/>
      <c r="N192" s="697"/>
      <c r="O192" s="697"/>
      <c r="P192" s="697"/>
      <c r="Q192" s="699"/>
      <c r="R192" s="699"/>
      <c r="S192" s="700"/>
      <c r="T192" s="701"/>
      <c r="U192" s="702"/>
      <c r="V192" s="696"/>
      <c r="W192" s="701"/>
      <c r="X192" s="703"/>
      <c r="Y192" s="703"/>
      <c r="Z192" s="698"/>
      <c r="AA192" s="702"/>
      <c r="AB192" s="702"/>
      <c r="AC192" s="702"/>
      <c r="AD192" s="702"/>
      <c r="AE192" s="702"/>
      <c r="AF192" s="704"/>
      <c r="AG192" s="702"/>
      <c r="AH192" s="578"/>
      <c r="AI192" s="615"/>
      <c r="AJ192" s="615"/>
      <c r="AK192" s="689"/>
    </row>
    <row r="193" spans="4:26">
      <c r="I193" s="504"/>
      <c r="J193" s="504"/>
      <c r="L193" s="504"/>
      <c r="M193" s="504"/>
      <c r="N193" s="504"/>
      <c r="O193" s="504"/>
      <c r="P193" s="504"/>
      <c r="Z193" s="504"/>
    </row>
    <row r="194" spans="4:26">
      <c r="D194" s="655" t="s">
        <v>975</v>
      </c>
      <c r="E194" s="650"/>
      <c r="F194" s="651"/>
      <c r="G194" s="651"/>
      <c r="H194" s="651"/>
      <c r="I194" s="652"/>
      <c r="J194" s="504"/>
      <c r="L194" s="504"/>
      <c r="M194" s="504"/>
      <c r="N194" s="504"/>
      <c r="O194" s="504"/>
      <c r="P194" s="504"/>
      <c r="Z194" s="504"/>
    </row>
    <row r="195" spans="4:26" ht="17.25">
      <c r="D195" s="629" t="s">
        <v>775</v>
      </c>
      <c r="E195" s="517"/>
      <c r="I195" s="653">
        <v>0</v>
      </c>
      <c r="J195" s="504"/>
      <c r="L195" s="504"/>
      <c r="M195" s="504"/>
      <c r="N195" s="504"/>
      <c r="O195" s="504"/>
      <c r="P195" s="504"/>
      <c r="Z195" s="504"/>
    </row>
    <row r="196" spans="4:26" ht="17.25">
      <c r="D196" s="629" t="s">
        <v>775</v>
      </c>
      <c r="E196" s="517"/>
      <c r="I196" s="653">
        <v>0</v>
      </c>
      <c r="J196" s="504"/>
      <c r="L196" s="504"/>
      <c r="M196" s="504"/>
      <c r="N196" s="504"/>
      <c r="O196" s="504"/>
      <c r="P196" s="504"/>
      <c r="Z196" s="504"/>
    </row>
    <row r="197" spans="4:26" ht="17.25">
      <c r="D197" s="629" t="s">
        <v>775</v>
      </c>
      <c r="E197" s="517"/>
      <c r="I197" s="653">
        <v>0</v>
      </c>
      <c r="J197" s="504"/>
      <c r="L197" s="504"/>
      <c r="M197" s="504"/>
      <c r="N197" s="504"/>
      <c r="O197" s="504"/>
      <c r="P197" s="504"/>
      <c r="Z197" s="504"/>
    </row>
    <row r="198" spans="4:26" ht="17.25">
      <c r="D198" s="629" t="s">
        <v>775</v>
      </c>
      <c r="E198" s="517"/>
      <c r="I198" s="653">
        <v>0</v>
      </c>
      <c r="J198" s="504"/>
      <c r="L198" s="504"/>
      <c r="M198" s="504"/>
      <c r="N198" s="504"/>
      <c r="O198" s="504"/>
      <c r="P198" s="504"/>
      <c r="Z198" s="504"/>
    </row>
    <row r="199" spans="4:26" ht="17.25">
      <c r="D199" s="629" t="s">
        <v>775</v>
      </c>
      <c r="E199" s="517"/>
      <c r="I199" s="653">
        <v>0</v>
      </c>
      <c r="J199" s="504"/>
      <c r="L199" s="504"/>
      <c r="M199" s="504"/>
      <c r="N199" s="504"/>
      <c r="O199" s="504"/>
      <c r="P199" s="504"/>
      <c r="Z199" s="504"/>
    </row>
    <row r="200" spans="4:26">
      <c r="I200" s="504"/>
      <c r="J200" s="504"/>
      <c r="L200" s="504"/>
      <c r="M200" s="504"/>
      <c r="N200" s="504"/>
      <c r="O200" s="504"/>
      <c r="P200" s="504"/>
      <c r="Z200" s="504"/>
    </row>
    <row r="201" spans="4:26">
      <c r="D201" s="655" t="s">
        <v>974</v>
      </c>
      <c r="E201" s="650"/>
      <c r="F201" s="651"/>
      <c r="G201" s="651"/>
      <c r="H201" s="651"/>
      <c r="I201" s="652"/>
      <c r="J201" s="504"/>
      <c r="L201" s="504"/>
      <c r="M201" s="504"/>
      <c r="N201" s="504"/>
      <c r="O201" s="504"/>
      <c r="P201" s="504"/>
      <c r="Z201" s="504"/>
    </row>
    <row r="202" spans="4:26" ht="17.25">
      <c r="D202" s="629" t="s">
        <v>775</v>
      </c>
      <c r="E202" s="517"/>
      <c r="I202" s="653">
        <v>0</v>
      </c>
      <c r="J202" s="504"/>
      <c r="L202" s="504"/>
      <c r="M202" s="504"/>
      <c r="N202" s="504"/>
      <c r="O202" s="504"/>
      <c r="P202" s="504"/>
      <c r="Z202" s="504"/>
    </row>
    <row r="203" spans="4:26" ht="17.25">
      <c r="D203" s="629" t="s">
        <v>775</v>
      </c>
      <c r="E203" s="517"/>
      <c r="I203" s="653">
        <v>0</v>
      </c>
      <c r="J203" s="504"/>
      <c r="L203" s="504"/>
      <c r="M203" s="504"/>
      <c r="N203" s="504"/>
      <c r="O203" s="504"/>
      <c r="P203" s="504"/>
      <c r="Z203" s="504"/>
    </row>
    <row r="204" spans="4:26" ht="17.25">
      <c r="D204" s="629" t="s">
        <v>775</v>
      </c>
      <c r="E204" s="517"/>
      <c r="I204" s="653">
        <v>0</v>
      </c>
      <c r="J204" s="504"/>
      <c r="L204" s="504"/>
      <c r="M204" s="504"/>
      <c r="N204" s="504"/>
      <c r="O204" s="504"/>
      <c r="P204" s="504"/>
      <c r="Z204" s="504"/>
    </row>
    <row r="205" spans="4:26" ht="17.25">
      <c r="D205" s="629" t="s">
        <v>775</v>
      </c>
      <c r="E205" s="517"/>
      <c r="I205" s="653">
        <v>0</v>
      </c>
      <c r="J205" s="504"/>
      <c r="L205" s="504"/>
      <c r="M205" s="504"/>
      <c r="N205" s="504"/>
      <c r="O205" s="504"/>
      <c r="P205" s="504"/>
      <c r="Z205" s="504"/>
    </row>
    <row r="206" spans="4:26" ht="17.25">
      <c r="D206" s="629" t="s">
        <v>775</v>
      </c>
      <c r="E206" s="517"/>
      <c r="I206" s="653">
        <v>0</v>
      </c>
      <c r="J206" s="504"/>
      <c r="L206" s="504"/>
      <c r="M206" s="504"/>
      <c r="N206" s="504"/>
      <c r="O206" s="504"/>
      <c r="P206" s="504"/>
      <c r="Z206" s="504"/>
    </row>
    <row r="207" spans="4:26">
      <c r="D207" s="509"/>
      <c r="E207" s="509"/>
      <c r="I207" s="509"/>
      <c r="J207" s="509"/>
      <c r="L207" s="509"/>
      <c r="M207" s="504"/>
      <c r="N207" s="504"/>
      <c r="O207" s="504"/>
      <c r="P207" s="504"/>
      <c r="Z207" s="504"/>
    </row>
    <row r="208" spans="4:26">
      <c r="D208" s="509"/>
      <c r="E208" s="509"/>
      <c r="I208" s="509"/>
      <c r="J208" s="509"/>
      <c r="L208" s="509"/>
      <c r="M208" s="504"/>
      <c r="N208" s="504"/>
      <c r="O208" s="504"/>
      <c r="P208" s="504"/>
      <c r="Z208" s="504"/>
    </row>
    <row r="209" spans="4:26">
      <c r="D209" s="509"/>
      <c r="E209" s="509"/>
      <c r="I209" s="509"/>
      <c r="J209" s="509"/>
      <c r="L209" s="509"/>
      <c r="M209" s="504"/>
      <c r="N209" s="504"/>
      <c r="O209" s="504"/>
      <c r="P209" s="504"/>
      <c r="Z209" s="504"/>
    </row>
    <row r="210" spans="4:26">
      <c r="I210" s="504"/>
      <c r="J210" s="504"/>
      <c r="L210" s="504"/>
      <c r="M210" s="504"/>
      <c r="N210" s="504"/>
      <c r="O210" s="504"/>
      <c r="P210" s="504"/>
      <c r="Z210" s="504"/>
    </row>
    <row r="211" spans="4:26">
      <c r="I211" s="504"/>
      <c r="J211" s="504"/>
      <c r="L211" s="504"/>
      <c r="M211" s="504"/>
      <c r="N211" s="504"/>
      <c r="O211" s="504"/>
      <c r="P211" s="504"/>
      <c r="Z211" s="504"/>
    </row>
    <row r="212" spans="4:26">
      <c r="I212" s="504"/>
      <c r="J212" s="504"/>
      <c r="L212" s="504"/>
      <c r="M212" s="504"/>
      <c r="N212" s="504"/>
      <c r="O212" s="504"/>
      <c r="P212" s="504"/>
      <c r="Z212" s="504"/>
    </row>
    <row r="213" spans="4:26">
      <c r="I213" s="504"/>
      <c r="J213" s="504"/>
      <c r="L213" s="504"/>
      <c r="M213" s="504"/>
      <c r="N213" s="504"/>
      <c r="O213" s="504"/>
      <c r="P213" s="504"/>
      <c r="Z213" s="504"/>
    </row>
    <row r="214" spans="4:26">
      <c r="I214" s="504"/>
      <c r="J214" s="504"/>
      <c r="L214" s="504"/>
      <c r="M214" s="504"/>
      <c r="N214" s="504"/>
      <c r="O214" s="504"/>
      <c r="P214" s="504"/>
      <c r="Z214" s="504"/>
    </row>
    <row r="215" spans="4:26">
      <c r="I215" s="504"/>
      <c r="J215" s="504"/>
      <c r="L215" s="504"/>
      <c r="M215" s="504"/>
      <c r="N215" s="504"/>
      <c r="O215" s="504"/>
      <c r="P215" s="504"/>
      <c r="Z215" s="504"/>
    </row>
    <row r="216" spans="4:26">
      <c r="I216" s="504"/>
      <c r="J216" s="504"/>
      <c r="L216" s="504"/>
      <c r="M216" s="504"/>
      <c r="N216" s="504"/>
      <c r="O216" s="504"/>
      <c r="P216" s="504"/>
      <c r="Z216" s="504"/>
    </row>
    <row r="217" spans="4:26">
      <c r="I217" s="504"/>
      <c r="J217" s="504"/>
      <c r="L217" s="504"/>
      <c r="M217" s="504"/>
      <c r="N217" s="504"/>
      <c r="O217" s="504"/>
      <c r="P217" s="504"/>
      <c r="Z217" s="504"/>
    </row>
    <row r="218" spans="4:26">
      <c r="I218" s="504"/>
      <c r="J218" s="504"/>
      <c r="L218" s="504"/>
      <c r="M218" s="504"/>
      <c r="N218" s="504"/>
      <c r="O218" s="504"/>
      <c r="P218" s="504"/>
      <c r="Z218" s="504"/>
    </row>
    <row r="219" spans="4:26">
      <c r="I219" s="504"/>
      <c r="J219" s="504"/>
      <c r="L219" s="504"/>
      <c r="M219" s="504"/>
      <c r="N219" s="504"/>
      <c r="O219" s="504"/>
      <c r="P219" s="504"/>
      <c r="Z219" s="504"/>
    </row>
    <row r="220" spans="4:26">
      <c r="I220" s="504"/>
      <c r="J220" s="504"/>
      <c r="L220" s="504"/>
      <c r="M220" s="504"/>
      <c r="N220" s="504"/>
      <c r="O220" s="504"/>
      <c r="P220" s="504"/>
      <c r="Z220" s="504"/>
    </row>
    <row r="221" spans="4:26">
      <c r="I221" s="504"/>
      <c r="J221" s="504"/>
      <c r="L221" s="504"/>
      <c r="M221" s="504"/>
      <c r="N221" s="504"/>
      <c r="O221" s="504"/>
      <c r="P221" s="504"/>
      <c r="Z221" s="504"/>
    </row>
    <row r="222" spans="4:26">
      <c r="I222" s="504"/>
      <c r="J222" s="504"/>
      <c r="L222" s="504"/>
      <c r="M222" s="504"/>
      <c r="N222" s="504"/>
      <c r="O222" s="504"/>
      <c r="P222" s="504"/>
      <c r="Z222" s="504"/>
    </row>
    <row r="223" spans="4:26">
      <c r="I223" s="504"/>
      <c r="J223" s="504"/>
      <c r="L223" s="504"/>
      <c r="M223" s="504"/>
      <c r="N223" s="504"/>
      <c r="O223" s="504"/>
      <c r="P223" s="504"/>
      <c r="Z223" s="504"/>
    </row>
    <row r="224" spans="4:26">
      <c r="I224" s="504"/>
      <c r="J224" s="504"/>
      <c r="L224" s="504"/>
      <c r="M224" s="504"/>
      <c r="N224" s="504"/>
      <c r="O224" s="504"/>
      <c r="P224" s="504"/>
      <c r="Z224" s="504"/>
    </row>
    <row r="225" spans="9:26">
      <c r="I225" s="504"/>
      <c r="J225" s="504"/>
      <c r="L225" s="504"/>
      <c r="M225" s="504"/>
      <c r="N225" s="504"/>
      <c r="O225" s="504"/>
      <c r="P225" s="504"/>
      <c r="Z225" s="504"/>
    </row>
    <row r="226" spans="9:26">
      <c r="I226" s="504"/>
      <c r="J226" s="504"/>
      <c r="L226" s="504"/>
      <c r="M226" s="504"/>
      <c r="N226" s="504"/>
      <c r="O226" s="504"/>
      <c r="P226" s="504"/>
      <c r="Z226" s="504"/>
    </row>
    <row r="227" spans="9:26">
      <c r="I227" s="504"/>
      <c r="J227" s="504"/>
      <c r="L227" s="504"/>
      <c r="M227" s="504"/>
      <c r="N227" s="504"/>
      <c r="O227" s="504"/>
      <c r="P227" s="504"/>
      <c r="Z227" s="504"/>
    </row>
    <row r="228" spans="9:26">
      <c r="I228" s="504"/>
      <c r="J228" s="504"/>
      <c r="L228" s="504"/>
      <c r="M228" s="504"/>
      <c r="N228" s="504"/>
      <c r="O228" s="504"/>
      <c r="P228" s="504"/>
      <c r="Z228" s="504"/>
    </row>
    <row r="229" spans="9:26">
      <c r="I229" s="504"/>
      <c r="J229" s="504"/>
      <c r="L229" s="504"/>
      <c r="M229" s="504"/>
      <c r="N229" s="504"/>
      <c r="O229" s="504"/>
      <c r="P229" s="504"/>
      <c r="Z229" s="504"/>
    </row>
    <row r="230" spans="9:26">
      <c r="I230" s="504"/>
      <c r="J230" s="504"/>
      <c r="L230" s="504"/>
      <c r="M230" s="504"/>
      <c r="N230" s="504"/>
      <c r="O230" s="504"/>
      <c r="P230" s="504"/>
      <c r="Z230" s="504"/>
    </row>
    <row r="231" spans="9:26">
      <c r="I231" s="504"/>
      <c r="J231" s="504"/>
      <c r="L231" s="504"/>
      <c r="M231" s="504"/>
      <c r="N231" s="504"/>
      <c r="O231" s="504"/>
      <c r="P231" s="504"/>
      <c r="Z231" s="504"/>
    </row>
    <row r="232" spans="9:26">
      <c r="I232" s="504"/>
      <c r="J232" s="504"/>
      <c r="L232" s="504"/>
      <c r="M232" s="504"/>
      <c r="N232" s="504"/>
      <c r="O232" s="504"/>
      <c r="P232" s="504"/>
      <c r="Z232" s="504"/>
    </row>
    <row r="233" spans="9:26">
      <c r="I233" s="504"/>
      <c r="J233" s="504"/>
      <c r="L233" s="504"/>
      <c r="M233" s="504"/>
      <c r="N233" s="504"/>
      <c r="O233" s="504"/>
      <c r="P233" s="504"/>
      <c r="Z233" s="504"/>
    </row>
    <row r="234" spans="9:26">
      <c r="I234" s="504"/>
      <c r="J234" s="504"/>
      <c r="L234" s="504"/>
      <c r="M234" s="504"/>
      <c r="N234" s="504"/>
      <c r="O234" s="504"/>
      <c r="P234" s="504"/>
      <c r="Z234" s="504"/>
    </row>
    <row r="235" spans="9:26">
      <c r="I235" s="504"/>
      <c r="J235" s="504"/>
      <c r="L235" s="504"/>
      <c r="M235" s="504"/>
      <c r="N235" s="504"/>
      <c r="O235" s="504"/>
      <c r="P235" s="504"/>
      <c r="Z235" s="504"/>
    </row>
    <row r="236" spans="9:26">
      <c r="I236" s="504"/>
      <c r="J236" s="504"/>
      <c r="L236" s="504"/>
      <c r="M236" s="504"/>
      <c r="N236" s="504"/>
      <c r="O236" s="504"/>
      <c r="P236" s="504"/>
      <c r="Z236" s="504"/>
    </row>
    <row r="237" spans="9:26">
      <c r="I237" s="504"/>
      <c r="J237" s="504"/>
      <c r="L237" s="504"/>
      <c r="M237" s="504"/>
      <c r="N237" s="504"/>
      <c r="O237" s="504"/>
      <c r="P237" s="504"/>
      <c r="Z237" s="504"/>
    </row>
    <row r="238" spans="9:26">
      <c r="I238" s="504"/>
      <c r="J238" s="504"/>
      <c r="L238" s="504"/>
      <c r="M238" s="504"/>
      <c r="N238" s="504"/>
      <c r="O238" s="504"/>
      <c r="P238" s="504"/>
      <c r="Z238" s="504"/>
    </row>
    <row r="239" spans="9:26">
      <c r="I239" s="504"/>
      <c r="J239" s="504"/>
      <c r="L239" s="504"/>
      <c r="M239" s="504"/>
      <c r="N239" s="504"/>
      <c r="O239" s="504"/>
      <c r="P239" s="504"/>
      <c r="Z239" s="504"/>
    </row>
    <row r="240" spans="9:26">
      <c r="I240" s="504"/>
      <c r="J240" s="504"/>
      <c r="L240" s="504"/>
      <c r="M240" s="504"/>
      <c r="N240" s="504"/>
      <c r="O240" s="504"/>
      <c r="P240" s="504"/>
      <c r="Z240" s="504"/>
    </row>
    <row r="241" spans="9:26">
      <c r="I241" s="504"/>
      <c r="J241" s="504"/>
      <c r="L241" s="504"/>
      <c r="M241" s="504"/>
      <c r="N241" s="504"/>
      <c r="O241" s="504"/>
      <c r="P241" s="504"/>
      <c r="Z241" s="504"/>
    </row>
    <row r="242" spans="9:26">
      <c r="I242" s="504"/>
      <c r="J242" s="504"/>
      <c r="L242" s="504"/>
      <c r="M242" s="504"/>
      <c r="N242" s="504"/>
      <c r="O242" s="504"/>
      <c r="P242" s="504"/>
      <c r="Z242" s="504"/>
    </row>
    <row r="243" spans="9:26">
      <c r="I243" s="504"/>
      <c r="J243" s="504"/>
      <c r="L243" s="504"/>
      <c r="M243" s="504"/>
      <c r="N243" s="504"/>
      <c r="O243" s="504"/>
      <c r="P243" s="504"/>
      <c r="Z243" s="504"/>
    </row>
    <row r="244" spans="9:26">
      <c r="I244" s="504"/>
      <c r="J244" s="504"/>
      <c r="L244" s="504"/>
      <c r="M244" s="504"/>
      <c r="N244" s="504"/>
      <c r="O244" s="504"/>
      <c r="P244" s="504"/>
      <c r="Z244" s="504"/>
    </row>
    <row r="245" spans="9:26">
      <c r="I245" s="504"/>
      <c r="J245" s="504"/>
      <c r="L245" s="504"/>
      <c r="M245" s="504"/>
      <c r="N245" s="504"/>
      <c r="O245" s="504"/>
      <c r="P245" s="504"/>
      <c r="Z245" s="504"/>
    </row>
    <row r="246" spans="9:26">
      <c r="I246" s="504"/>
      <c r="J246" s="504"/>
      <c r="L246" s="504"/>
      <c r="M246" s="504"/>
      <c r="N246" s="504"/>
      <c r="O246" s="504"/>
      <c r="P246" s="504"/>
      <c r="Z246" s="504"/>
    </row>
    <row r="247" spans="9:26">
      <c r="I247" s="504"/>
      <c r="J247" s="504"/>
      <c r="L247" s="504"/>
      <c r="M247" s="504"/>
      <c r="N247" s="504"/>
      <c r="O247" s="504"/>
      <c r="P247" s="504"/>
      <c r="Z247" s="504"/>
    </row>
    <row r="248" spans="9:26">
      <c r="I248" s="504"/>
      <c r="J248" s="504"/>
      <c r="L248" s="504"/>
      <c r="M248" s="504"/>
      <c r="N248" s="504"/>
      <c r="O248" s="504"/>
      <c r="P248" s="504"/>
      <c r="Z248" s="504"/>
    </row>
    <row r="249" spans="9:26">
      <c r="I249" s="504"/>
      <c r="J249" s="504"/>
      <c r="L249" s="504"/>
      <c r="M249" s="504"/>
      <c r="N249" s="504"/>
      <c r="O249" s="504"/>
      <c r="P249" s="504"/>
      <c r="Z249" s="504"/>
    </row>
    <row r="250" spans="9:26">
      <c r="I250" s="504"/>
      <c r="J250" s="504"/>
      <c r="L250" s="504"/>
      <c r="M250" s="504"/>
      <c r="N250" s="504"/>
      <c r="O250" s="504"/>
      <c r="P250" s="504"/>
      <c r="Z250" s="504"/>
    </row>
    <row r="251" spans="9:26">
      <c r="I251" s="504"/>
      <c r="J251" s="504"/>
      <c r="L251" s="504"/>
      <c r="M251" s="504"/>
      <c r="N251" s="504"/>
      <c r="O251" s="504"/>
      <c r="P251" s="504"/>
      <c r="Z251" s="504"/>
    </row>
    <row r="252" spans="9:26">
      <c r="I252" s="504"/>
      <c r="J252" s="504"/>
      <c r="L252" s="504"/>
      <c r="M252" s="504"/>
      <c r="N252" s="504"/>
      <c r="O252" s="504"/>
      <c r="P252" s="504"/>
      <c r="Z252" s="504"/>
    </row>
    <row r="253" spans="9:26">
      <c r="I253" s="504"/>
      <c r="J253" s="504"/>
      <c r="L253" s="504"/>
      <c r="M253" s="504"/>
      <c r="N253" s="504"/>
      <c r="O253" s="504"/>
      <c r="P253" s="504"/>
      <c r="Z253" s="504"/>
    </row>
    <row r="254" spans="9:26">
      <c r="I254" s="504"/>
      <c r="J254" s="504"/>
      <c r="L254" s="504"/>
      <c r="M254" s="504"/>
      <c r="N254" s="504"/>
      <c r="O254" s="504"/>
      <c r="P254" s="504"/>
      <c r="Z254" s="504"/>
    </row>
    <row r="255" spans="9:26">
      <c r="I255" s="504"/>
      <c r="J255" s="504"/>
      <c r="L255" s="504"/>
      <c r="M255" s="504"/>
      <c r="N255" s="504"/>
      <c r="O255" s="504"/>
      <c r="P255" s="504"/>
      <c r="Z255" s="504"/>
    </row>
    <row r="256" spans="9:26">
      <c r="I256" s="504"/>
      <c r="J256" s="504"/>
      <c r="L256" s="504"/>
      <c r="M256" s="504"/>
      <c r="N256" s="504"/>
      <c r="O256" s="504"/>
      <c r="P256" s="504"/>
      <c r="Z256" s="504"/>
    </row>
    <row r="257" spans="9:26">
      <c r="I257" s="504"/>
      <c r="J257" s="504"/>
      <c r="L257" s="504"/>
      <c r="M257" s="504"/>
      <c r="N257" s="504"/>
      <c r="O257" s="504"/>
      <c r="P257" s="504"/>
      <c r="Z257" s="504"/>
    </row>
    <row r="258" spans="9:26">
      <c r="I258" s="504"/>
      <c r="J258" s="504"/>
      <c r="L258" s="504"/>
      <c r="M258" s="504"/>
      <c r="N258" s="504"/>
      <c r="O258" s="504"/>
      <c r="P258" s="504"/>
      <c r="Z258" s="504"/>
    </row>
    <row r="259" spans="9:26">
      <c r="I259" s="504"/>
      <c r="J259" s="504"/>
      <c r="L259" s="504"/>
      <c r="M259" s="504"/>
      <c r="N259" s="504"/>
      <c r="O259" s="504"/>
      <c r="P259" s="504"/>
      <c r="Z259" s="504"/>
    </row>
    <row r="260" spans="9:26">
      <c r="I260" s="504"/>
      <c r="J260" s="504"/>
      <c r="L260" s="504"/>
      <c r="M260" s="504"/>
      <c r="N260" s="504"/>
      <c r="O260" s="504"/>
      <c r="P260" s="504"/>
      <c r="Z260" s="504"/>
    </row>
    <row r="261" spans="9:26">
      <c r="I261" s="504"/>
      <c r="J261" s="504"/>
      <c r="L261" s="504"/>
      <c r="M261" s="504"/>
      <c r="N261" s="504"/>
      <c r="O261" s="504"/>
      <c r="P261" s="504"/>
      <c r="Z261" s="504"/>
    </row>
    <row r="262" spans="9:26">
      <c r="I262" s="504"/>
      <c r="J262" s="504"/>
      <c r="L262" s="504"/>
      <c r="M262" s="504"/>
      <c r="N262" s="504"/>
      <c r="O262" s="504"/>
      <c r="P262" s="504"/>
      <c r="Z262" s="504"/>
    </row>
    <row r="263" spans="9:26">
      <c r="I263" s="504"/>
      <c r="J263" s="504"/>
      <c r="L263" s="504"/>
      <c r="M263" s="504"/>
      <c r="N263" s="504"/>
      <c r="O263" s="504"/>
      <c r="P263" s="504"/>
      <c r="Z263" s="504"/>
    </row>
    <row r="264" spans="9:26">
      <c r="I264" s="504"/>
      <c r="J264" s="504"/>
      <c r="L264" s="504"/>
      <c r="M264" s="504"/>
      <c r="N264" s="504"/>
      <c r="O264" s="504"/>
      <c r="P264" s="504"/>
      <c r="Z264" s="504"/>
    </row>
    <row r="265" spans="9:26">
      <c r="I265" s="504"/>
      <c r="J265" s="504"/>
      <c r="L265" s="504"/>
      <c r="M265" s="504"/>
      <c r="N265" s="504"/>
      <c r="O265" s="504"/>
      <c r="P265" s="504"/>
      <c r="Z265" s="504"/>
    </row>
    <row r="266" spans="9:26">
      <c r="I266" s="504"/>
      <c r="J266" s="504"/>
      <c r="L266" s="504"/>
      <c r="M266" s="504"/>
      <c r="N266" s="504"/>
      <c r="O266" s="504"/>
      <c r="P266" s="504"/>
      <c r="Z266" s="504"/>
    </row>
    <row r="267" spans="9:26">
      <c r="I267" s="504"/>
      <c r="J267" s="504"/>
      <c r="L267" s="504"/>
      <c r="M267" s="504"/>
      <c r="N267" s="504"/>
      <c r="O267" s="504"/>
      <c r="P267" s="504"/>
      <c r="Z267" s="504"/>
    </row>
    <row r="268" spans="9:26">
      <c r="I268" s="504"/>
      <c r="J268" s="504"/>
      <c r="L268" s="504"/>
      <c r="M268" s="504"/>
      <c r="N268" s="504"/>
      <c r="O268" s="504"/>
      <c r="P268" s="504"/>
      <c r="Z268" s="504"/>
    </row>
    <row r="269" spans="9:26">
      <c r="I269" s="504"/>
      <c r="J269" s="504"/>
      <c r="L269" s="504"/>
      <c r="M269" s="504"/>
      <c r="N269" s="504"/>
      <c r="O269" s="504"/>
      <c r="P269" s="504"/>
      <c r="Z269" s="504"/>
    </row>
    <row r="270" spans="9:26">
      <c r="I270" s="504"/>
      <c r="J270" s="504"/>
      <c r="L270" s="504"/>
      <c r="M270" s="504"/>
      <c r="N270" s="504"/>
      <c r="O270" s="504"/>
      <c r="P270" s="504"/>
      <c r="Z270" s="504"/>
    </row>
    <row r="271" spans="9:26">
      <c r="I271" s="504"/>
      <c r="J271" s="504"/>
      <c r="L271" s="504"/>
      <c r="M271" s="504"/>
      <c r="N271" s="504"/>
      <c r="O271" s="504"/>
      <c r="P271" s="504"/>
      <c r="Z271" s="504"/>
    </row>
    <row r="272" spans="9:26">
      <c r="I272" s="504"/>
      <c r="J272" s="504"/>
      <c r="L272" s="504"/>
      <c r="M272" s="504"/>
      <c r="N272" s="504"/>
      <c r="O272" s="504"/>
      <c r="P272" s="504"/>
      <c r="Z272" s="504"/>
    </row>
    <row r="273" spans="9:26">
      <c r="I273" s="504"/>
      <c r="J273" s="504"/>
      <c r="L273" s="504"/>
      <c r="M273" s="504"/>
      <c r="N273" s="504"/>
      <c r="O273" s="504"/>
      <c r="P273" s="504"/>
      <c r="Z273" s="504"/>
    </row>
    <row r="274" spans="9:26">
      <c r="I274" s="504"/>
      <c r="J274" s="504"/>
      <c r="L274" s="504"/>
      <c r="M274" s="504"/>
      <c r="N274" s="504"/>
      <c r="O274" s="504"/>
      <c r="P274" s="504"/>
      <c r="Z274" s="504"/>
    </row>
    <row r="275" spans="9:26">
      <c r="I275" s="504"/>
      <c r="J275" s="504"/>
      <c r="L275" s="504"/>
      <c r="M275" s="504"/>
      <c r="N275" s="504"/>
      <c r="O275" s="504"/>
      <c r="P275" s="504"/>
      <c r="Z275" s="504"/>
    </row>
    <row r="276" spans="9:26">
      <c r="I276" s="504"/>
      <c r="J276" s="504"/>
      <c r="L276" s="504"/>
      <c r="M276" s="504"/>
      <c r="N276" s="504"/>
      <c r="O276" s="504"/>
      <c r="P276" s="504"/>
      <c r="Z276" s="504"/>
    </row>
    <row r="277" spans="9:26">
      <c r="I277" s="504"/>
      <c r="J277" s="504"/>
      <c r="L277" s="504"/>
      <c r="M277" s="504"/>
      <c r="N277" s="504"/>
      <c r="O277" s="504"/>
      <c r="P277" s="504"/>
      <c r="Z277" s="504"/>
    </row>
    <row r="278" spans="9:26">
      <c r="I278" s="504"/>
      <c r="J278" s="504"/>
      <c r="L278" s="504"/>
      <c r="M278" s="504"/>
      <c r="N278" s="504"/>
      <c r="O278" s="504"/>
      <c r="P278" s="504"/>
      <c r="Z278" s="504"/>
    </row>
    <row r="279" spans="9:26">
      <c r="I279" s="504"/>
      <c r="J279" s="504"/>
      <c r="L279" s="504"/>
      <c r="M279" s="504"/>
      <c r="N279" s="504"/>
      <c r="O279" s="504"/>
      <c r="P279" s="504"/>
      <c r="Z279" s="504"/>
    </row>
    <row r="280" spans="9:26">
      <c r="I280" s="504"/>
      <c r="J280" s="504"/>
      <c r="L280" s="504"/>
      <c r="M280" s="504"/>
      <c r="N280" s="504"/>
      <c r="O280" s="504"/>
      <c r="P280" s="504"/>
      <c r="Z280" s="504"/>
    </row>
    <row r="281" spans="9:26">
      <c r="I281" s="504"/>
      <c r="J281" s="504"/>
      <c r="L281" s="504"/>
      <c r="M281" s="504"/>
      <c r="N281" s="504"/>
      <c r="O281" s="504"/>
      <c r="P281" s="504"/>
      <c r="Z281" s="504"/>
    </row>
    <row r="282" spans="9:26">
      <c r="I282" s="504"/>
      <c r="J282" s="504"/>
      <c r="L282" s="504"/>
      <c r="M282" s="504"/>
      <c r="N282" s="504"/>
      <c r="O282" s="504"/>
      <c r="P282" s="504"/>
      <c r="Z282" s="504"/>
    </row>
    <row r="283" spans="9:26">
      <c r="I283" s="504"/>
      <c r="J283" s="504"/>
      <c r="L283" s="504"/>
      <c r="M283" s="504"/>
      <c r="N283" s="504"/>
      <c r="O283" s="504"/>
      <c r="P283" s="504"/>
      <c r="Z283" s="504"/>
    </row>
    <row r="284" spans="9:26">
      <c r="I284" s="504"/>
      <c r="J284" s="504"/>
      <c r="L284" s="504"/>
      <c r="M284" s="504"/>
      <c r="N284" s="504"/>
      <c r="O284" s="504"/>
      <c r="P284" s="504"/>
      <c r="Z284" s="504"/>
    </row>
    <row r="285" spans="9:26">
      <c r="I285" s="504"/>
      <c r="J285" s="504"/>
      <c r="L285" s="504"/>
      <c r="M285" s="504"/>
      <c r="N285" s="504"/>
      <c r="O285" s="504"/>
      <c r="P285" s="504"/>
      <c r="Z285" s="504"/>
    </row>
    <row r="286" spans="9:26">
      <c r="I286" s="504"/>
      <c r="J286" s="504"/>
      <c r="L286" s="504"/>
      <c r="M286" s="504"/>
      <c r="N286" s="504"/>
      <c r="O286" s="504"/>
      <c r="P286" s="504"/>
      <c r="Z286" s="504"/>
    </row>
    <row r="287" spans="9:26">
      <c r="I287" s="504"/>
      <c r="J287" s="504"/>
      <c r="L287" s="504"/>
      <c r="M287" s="504"/>
      <c r="N287" s="504"/>
      <c r="O287" s="504"/>
      <c r="P287" s="504"/>
      <c r="Z287" s="504"/>
    </row>
    <row r="288" spans="9:26">
      <c r="I288" s="504"/>
      <c r="J288" s="504"/>
      <c r="L288" s="504"/>
      <c r="M288" s="504"/>
      <c r="N288" s="504"/>
      <c r="O288" s="504"/>
      <c r="P288" s="504"/>
      <c r="Z288" s="504"/>
    </row>
    <row r="289" spans="9:26">
      <c r="I289" s="504"/>
      <c r="J289" s="504"/>
      <c r="L289" s="504"/>
      <c r="M289" s="504"/>
      <c r="N289" s="504"/>
      <c r="O289" s="504"/>
      <c r="P289" s="504"/>
      <c r="Z289" s="504"/>
    </row>
    <row r="290" spans="9:26">
      <c r="I290" s="504"/>
      <c r="J290" s="504"/>
      <c r="L290" s="504"/>
      <c r="M290" s="504"/>
      <c r="N290" s="504"/>
      <c r="O290" s="504"/>
      <c r="P290" s="504"/>
      <c r="Z290" s="504"/>
    </row>
    <row r="291" spans="9:26">
      <c r="I291" s="504"/>
      <c r="J291" s="504"/>
      <c r="L291" s="504"/>
      <c r="M291" s="504"/>
      <c r="N291" s="504"/>
      <c r="O291" s="504"/>
      <c r="P291" s="504"/>
      <c r="Z291" s="504"/>
    </row>
    <row r="292" spans="9:26">
      <c r="I292" s="504"/>
      <c r="J292" s="504"/>
      <c r="L292" s="504"/>
      <c r="M292" s="504"/>
      <c r="N292" s="504"/>
      <c r="O292" s="504"/>
      <c r="P292" s="504"/>
      <c r="Z292" s="504"/>
    </row>
    <row r="293" spans="9:26">
      <c r="I293" s="504"/>
      <c r="J293" s="504"/>
      <c r="L293" s="504"/>
      <c r="M293" s="504"/>
      <c r="N293" s="504"/>
      <c r="O293" s="504"/>
      <c r="P293" s="504"/>
      <c r="Z293" s="504"/>
    </row>
    <row r="294" spans="9:26">
      <c r="I294" s="504"/>
      <c r="J294" s="504"/>
      <c r="L294" s="504"/>
      <c r="M294" s="504"/>
      <c r="N294" s="504"/>
      <c r="O294" s="504"/>
      <c r="P294" s="504"/>
      <c r="Z294" s="504"/>
    </row>
    <row r="295" spans="9:26">
      <c r="I295" s="504"/>
      <c r="J295" s="504"/>
      <c r="L295" s="504"/>
      <c r="M295" s="504"/>
      <c r="N295" s="504"/>
      <c r="O295" s="504"/>
      <c r="P295" s="504"/>
      <c r="Z295" s="504"/>
    </row>
    <row r="296" spans="9:26">
      <c r="I296" s="504"/>
      <c r="J296" s="504"/>
      <c r="L296" s="504"/>
      <c r="M296" s="504"/>
      <c r="N296" s="504"/>
      <c r="O296" s="504"/>
      <c r="P296" s="504"/>
      <c r="Z296" s="504"/>
    </row>
    <row r="297" spans="9:26">
      <c r="I297" s="504"/>
      <c r="J297" s="504"/>
      <c r="L297" s="504"/>
      <c r="M297" s="504"/>
      <c r="N297" s="504"/>
      <c r="O297" s="504"/>
      <c r="P297" s="504"/>
      <c r="Z297" s="504"/>
    </row>
    <row r="298" spans="9:26">
      <c r="I298" s="504"/>
      <c r="J298" s="504"/>
      <c r="L298" s="504"/>
      <c r="M298" s="504"/>
      <c r="N298" s="504"/>
      <c r="O298" s="504"/>
      <c r="P298" s="504"/>
      <c r="Z298" s="504"/>
    </row>
    <row r="299" spans="9:26">
      <c r="I299" s="504"/>
      <c r="J299" s="504"/>
      <c r="L299" s="504"/>
      <c r="M299" s="504"/>
      <c r="N299" s="504"/>
      <c r="O299" s="504"/>
      <c r="P299" s="504"/>
      <c r="Z299" s="504"/>
    </row>
    <row r="300" spans="9:26">
      <c r="I300" s="504"/>
      <c r="J300" s="504"/>
      <c r="L300" s="504"/>
      <c r="M300" s="504"/>
      <c r="N300" s="504"/>
      <c r="O300" s="504"/>
      <c r="P300" s="504"/>
      <c r="Z300" s="504"/>
    </row>
    <row r="301" spans="9:26">
      <c r="I301" s="504"/>
      <c r="J301" s="504"/>
      <c r="L301" s="504"/>
      <c r="M301" s="504"/>
      <c r="N301" s="504"/>
      <c r="O301" s="504"/>
      <c r="P301" s="504"/>
      <c r="Z301" s="504"/>
    </row>
    <row r="302" spans="9:26">
      <c r="I302" s="504"/>
      <c r="J302" s="504"/>
      <c r="L302" s="504"/>
      <c r="M302" s="504"/>
      <c r="N302" s="504"/>
      <c r="O302" s="504"/>
      <c r="P302" s="504"/>
      <c r="Z302" s="504"/>
    </row>
    <row r="303" spans="9:26">
      <c r="I303" s="504"/>
      <c r="J303" s="504"/>
      <c r="L303" s="504"/>
      <c r="M303" s="504"/>
      <c r="N303" s="504"/>
      <c r="O303" s="504"/>
      <c r="P303" s="504"/>
      <c r="Z303" s="504"/>
    </row>
    <row r="304" spans="9:26">
      <c r="I304" s="504"/>
      <c r="J304" s="504"/>
      <c r="L304" s="504"/>
      <c r="M304" s="504"/>
      <c r="N304" s="504"/>
      <c r="O304" s="504"/>
      <c r="P304" s="504"/>
      <c r="Z304" s="504"/>
    </row>
    <row r="305" spans="9:26">
      <c r="I305" s="504"/>
      <c r="J305" s="504"/>
      <c r="L305" s="504"/>
      <c r="M305" s="504"/>
      <c r="N305" s="504"/>
      <c r="O305" s="504"/>
      <c r="P305" s="504"/>
      <c r="Z305" s="504"/>
    </row>
    <row r="306" spans="9:26">
      <c r="I306" s="504"/>
      <c r="J306" s="504"/>
      <c r="L306" s="504"/>
      <c r="M306" s="504"/>
      <c r="N306" s="504"/>
      <c r="O306" s="504"/>
      <c r="P306" s="504"/>
      <c r="Z306" s="504"/>
    </row>
    <row r="307" spans="9:26">
      <c r="I307" s="504"/>
      <c r="J307" s="504"/>
      <c r="L307" s="504"/>
      <c r="M307" s="504"/>
      <c r="N307" s="504"/>
      <c r="O307" s="504"/>
      <c r="P307" s="504"/>
      <c r="Z307" s="504"/>
    </row>
    <row r="308" spans="9:26">
      <c r="I308" s="504"/>
      <c r="J308" s="504"/>
      <c r="L308" s="504"/>
      <c r="M308" s="504"/>
      <c r="N308" s="504"/>
      <c r="O308" s="504"/>
      <c r="P308" s="504"/>
      <c r="Z308" s="504"/>
    </row>
    <row r="309" spans="9:26">
      <c r="I309" s="504"/>
      <c r="J309" s="504"/>
      <c r="L309" s="504"/>
      <c r="M309" s="504"/>
      <c r="N309" s="504"/>
      <c r="O309" s="504"/>
      <c r="P309" s="504"/>
      <c r="Z309" s="504"/>
    </row>
    <row r="310" spans="9:26">
      <c r="I310" s="504"/>
      <c r="J310" s="504"/>
      <c r="L310" s="504"/>
      <c r="M310" s="504"/>
      <c r="N310" s="504"/>
      <c r="O310" s="504"/>
      <c r="P310" s="504"/>
      <c r="Z310" s="504"/>
    </row>
    <row r="311" spans="9:26">
      <c r="I311" s="504"/>
      <c r="J311" s="504"/>
      <c r="L311" s="504"/>
      <c r="M311" s="504"/>
      <c r="N311" s="504"/>
      <c r="O311" s="504"/>
      <c r="P311" s="504"/>
      <c r="Z311" s="504"/>
    </row>
    <row r="312" spans="9:26">
      <c r="I312" s="504"/>
      <c r="J312" s="504"/>
      <c r="L312" s="504"/>
      <c r="M312" s="504"/>
      <c r="N312" s="504"/>
      <c r="O312" s="504"/>
      <c r="P312" s="504"/>
      <c r="Z312" s="504"/>
    </row>
    <row r="313" spans="9:26">
      <c r="I313" s="504"/>
      <c r="J313" s="504"/>
      <c r="L313" s="504"/>
      <c r="M313" s="504"/>
      <c r="N313" s="504"/>
      <c r="O313" s="504"/>
      <c r="P313" s="504"/>
      <c r="Z313" s="504"/>
    </row>
    <row r="314" spans="9:26">
      <c r="I314" s="504"/>
      <c r="J314" s="504"/>
      <c r="L314" s="504"/>
      <c r="M314" s="504"/>
      <c r="N314" s="504"/>
      <c r="O314" s="504"/>
      <c r="P314" s="504"/>
      <c r="Z314" s="504"/>
    </row>
    <row r="315" spans="9:26">
      <c r="I315" s="504"/>
      <c r="J315" s="504"/>
      <c r="L315" s="504"/>
      <c r="M315" s="504"/>
      <c r="N315" s="504"/>
      <c r="O315" s="504"/>
      <c r="P315" s="504"/>
      <c r="Z315" s="504"/>
    </row>
    <row r="316" spans="9:26">
      <c r="I316" s="504"/>
      <c r="J316" s="504"/>
      <c r="L316" s="504"/>
      <c r="M316" s="504"/>
      <c r="N316" s="504"/>
      <c r="O316" s="504"/>
      <c r="P316" s="504"/>
      <c r="Z316" s="504"/>
    </row>
    <row r="317" spans="9:26">
      <c r="I317" s="504"/>
      <c r="J317" s="504"/>
      <c r="L317" s="504"/>
      <c r="M317" s="504"/>
      <c r="N317" s="504"/>
      <c r="O317" s="504"/>
      <c r="P317" s="504"/>
      <c r="Z317" s="504"/>
    </row>
    <row r="318" spans="9:26">
      <c r="I318" s="504"/>
      <c r="J318" s="504"/>
      <c r="L318" s="504"/>
      <c r="M318" s="504"/>
      <c r="N318" s="504"/>
      <c r="O318" s="504"/>
      <c r="P318" s="504"/>
      <c r="Z318" s="504"/>
    </row>
    <row r="319" spans="9:26">
      <c r="I319" s="504"/>
      <c r="J319" s="504"/>
      <c r="L319" s="504"/>
      <c r="M319" s="504"/>
      <c r="N319" s="504"/>
      <c r="O319" s="504"/>
      <c r="P319" s="504"/>
      <c r="Z319" s="504"/>
    </row>
    <row r="320" spans="9:26">
      <c r="I320" s="504"/>
      <c r="J320" s="504"/>
      <c r="L320" s="504"/>
      <c r="M320" s="504"/>
      <c r="N320" s="504"/>
      <c r="O320" s="504"/>
      <c r="P320" s="504"/>
      <c r="Z320" s="504"/>
    </row>
    <row r="321" spans="9:26">
      <c r="I321" s="504"/>
      <c r="J321" s="504"/>
      <c r="L321" s="504"/>
      <c r="M321" s="504"/>
      <c r="N321" s="504"/>
      <c r="O321" s="504"/>
      <c r="P321" s="504"/>
      <c r="Z321" s="504"/>
    </row>
    <row r="322" spans="9:26">
      <c r="I322" s="504"/>
      <c r="J322" s="504"/>
      <c r="L322" s="504"/>
      <c r="M322" s="504"/>
      <c r="N322" s="504"/>
      <c r="O322" s="504"/>
      <c r="P322" s="504"/>
      <c r="Z322" s="504"/>
    </row>
    <row r="323" spans="9:26">
      <c r="I323" s="504"/>
      <c r="J323" s="504"/>
      <c r="L323" s="504"/>
      <c r="M323" s="504"/>
      <c r="N323" s="504"/>
      <c r="O323" s="504"/>
      <c r="P323" s="504"/>
      <c r="Z323" s="504"/>
    </row>
    <row r="324" spans="9:26">
      <c r="I324" s="504"/>
      <c r="J324" s="504"/>
      <c r="L324" s="504"/>
      <c r="M324" s="504"/>
      <c r="N324" s="504"/>
      <c r="O324" s="504"/>
      <c r="P324" s="504"/>
      <c r="Z324" s="504"/>
    </row>
    <row r="325" spans="9:26">
      <c r="I325" s="504"/>
      <c r="J325" s="504"/>
      <c r="L325" s="504"/>
      <c r="M325" s="504"/>
      <c r="N325" s="504"/>
      <c r="O325" s="504"/>
      <c r="P325" s="504"/>
      <c r="Z325" s="504"/>
    </row>
    <row r="326" spans="9:26">
      <c r="I326" s="504"/>
      <c r="J326" s="504"/>
      <c r="L326" s="504"/>
      <c r="M326" s="504"/>
      <c r="N326" s="504"/>
      <c r="O326" s="504"/>
      <c r="P326" s="504"/>
      <c r="Z326" s="504"/>
    </row>
    <row r="327" spans="9:26">
      <c r="I327" s="504"/>
      <c r="J327" s="504"/>
      <c r="L327" s="504"/>
      <c r="M327" s="504"/>
      <c r="N327" s="504"/>
      <c r="O327" s="504"/>
      <c r="P327" s="504"/>
      <c r="Z327" s="504"/>
    </row>
    <row r="328" spans="9:26">
      <c r="I328" s="504"/>
      <c r="J328" s="504"/>
      <c r="L328" s="504"/>
      <c r="M328" s="504"/>
      <c r="N328" s="504"/>
      <c r="O328" s="504"/>
      <c r="P328" s="504"/>
      <c r="Z328" s="504"/>
    </row>
    <row r="329" spans="9:26">
      <c r="I329" s="504"/>
      <c r="J329" s="504"/>
      <c r="L329" s="504"/>
      <c r="M329" s="504"/>
      <c r="N329" s="504"/>
      <c r="O329" s="504"/>
      <c r="P329" s="504"/>
      <c r="Z329" s="504"/>
    </row>
    <row r="330" spans="9:26">
      <c r="I330" s="504"/>
      <c r="J330" s="504"/>
      <c r="L330" s="504"/>
      <c r="M330" s="504"/>
      <c r="N330" s="504"/>
      <c r="O330" s="504"/>
      <c r="P330" s="504"/>
      <c r="Z330" s="504"/>
    </row>
    <row r="331" spans="9:26">
      <c r="I331" s="504"/>
      <c r="J331" s="504"/>
      <c r="L331" s="504"/>
      <c r="M331" s="504"/>
      <c r="N331" s="504"/>
      <c r="O331" s="504"/>
      <c r="P331" s="504"/>
      <c r="Z331" s="504"/>
    </row>
    <row r="332" spans="9:26">
      <c r="I332" s="504"/>
      <c r="J332" s="504"/>
      <c r="L332" s="504"/>
      <c r="M332" s="504"/>
      <c r="N332" s="504"/>
      <c r="O332" s="504"/>
      <c r="P332" s="504"/>
      <c r="Z332" s="504"/>
    </row>
    <row r="333" spans="9:26">
      <c r="I333" s="504"/>
      <c r="J333" s="504"/>
      <c r="L333" s="504"/>
      <c r="M333" s="504"/>
      <c r="N333" s="504"/>
      <c r="O333" s="504"/>
      <c r="P333" s="504"/>
      <c r="Z333" s="504"/>
    </row>
    <row r="334" spans="9:26">
      <c r="I334" s="504"/>
      <c r="J334" s="504"/>
      <c r="L334" s="504"/>
      <c r="M334" s="504"/>
      <c r="N334" s="504"/>
      <c r="O334" s="504"/>
      <c r="P334" s="504"/>
      <c r="Z334" s="504"/>
    </row>
    <row r="335" spans="9:26">
      <c r="I335" s="504"/>
      <c r="J335" s="504"/>
      <c r="L335" s="504"/>
      <c r="M335" s="504"/>
      <c r="N335" s="504"/>
      <c r="O335" s="504"/>
      <c r="P335" s="504"/>
      <c r="Z335" s="504"/>
    </row>
  </sheetData>
  <sortState ref="B106:AK128">
    <sortCondition ref="D106:D128"/>
  </sortState>
  <mergeCells count="20">
    <mergeCell ref="T4:U4"/>
    <mergeCell ref="B4:B5"/>
    <mergeCell ref="C4:C5"/>
    <mergeCell ref="D4:D5"/>
    <mergeCell ref="E4:E5"/>
    <mergeCell ref="F4:F5"/>
    <mergeCell ref="G4:H4"/>
    <mergeCell ref="J4:J5"/>
    <mergeCell ref="K4:K5"/>
    <mergeCell ref="L4:L5"/>
    <mergeCell ref="N4:O4"/>
    <mergeCell ref="Q4:S4"/>
    <mergeCell ref="AE4:AE5"/>
    <mergeCell ref="AG4:AG5"/>
    <mergeCell ref="V4:V5"/>
    <mergeCell ref="W4:W5"/>
    <mergeCell ref="X4:Y4"/>
    <mergeCell ref="Z4:Z5"/>
    <mergeCell ref="AA4:AB4"/>
    <mergeCell ref="AC4:AD4"/>
  </mergeCells>
  <phoneticPr fontId="3" type="noConversion"/>
  <pageMargins left="0.7" right="0.7" top="0.75" bottom="0.75" header="0.3" footer="0.3"/>
  <pageSetup paperSize="9" orientation="portrait" horizontalDpi="360" verticalDpi="36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34"/>
  <sheetViews>
    <sheetView zoomScale="70" zoomScaleNormal="70" workbookViewId="0">
      <pane xSplit="9" ySplit="4" topLeftCell="J5" activePane="bottomRight" state="frozenSplit"/>
      <selection activeCell="X34" sqref="X34"/>
      <selection pane="topRight" activeCell="X34" sqref="X34"/>
      <selection pane="bottomLeft" activeCell="X34" sqref="X34"/>
      <selection pane="bottomRight" activeCell="AA54" sqref="AA5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968" t="s">
        <v>107</v>
      </c>
      <c r="C3" s="970" t="s">
        <v>815</v>
      </c>
      <c r="D3" s="972" t="s">
        <v>272</v>
      </c>
      <c r="E3" s="974" t="s">
        <v>22</v>
      </c>
      <c r="F3" s="968" t="s">
        <v>3</v>
      </c>
      <c r="G3" s="976" t="s">
        <v>843</v>
      </c>
      <c r="H3" s="976"/>
      <c r="I3" s="548" t="s">
        <v>817</v>
      </c>
      <c r="J3" s="977" t="s">
        <v>946</v>
      </c>
      <c r="K3" s="979" t="s">
        <v>939</v>
      </c>
      <c r="L3" s="981" t="s">
        <v>853</v>
      </c>
      <c r="M3" s="742" t="s">
        <v>5</v>
      </c>
      <c r="N3" s="983" t="s">
        <v>819</v>
      </c>
      <c r="O3" s="983"/>
      <c r="P3" s="632" t="s">
        <v>941</v>
      </c>
      <c r="Q3" s="984" t="s">
        <v>842</v>
      </c>
      <c r="R3" s="984"/>
      <c r="S3" s="984"/>
      <c r="T3" s="967" t="s">
        <v>852</v>
      </c>
      <c r="U3" s="967"/>
      <c r="V3" s="987" t="s">
        <v>857</v>
      </c>
      <c r="W3" s="987" t="s">
        <v>858</v>
      </c>
      <c r="X3" s="989" t="s">
        <v>856</v>
      </c>
      <c r="Y3" s="989"/>
      <c r="Z3" s="990" t="s">
        <v>853</v>
      </c>
      <c r="AA3" s="992" t="s">
        <v>819</v>
      </c>
      <c r="AB3" s="992"/>
      <c r="AC3" s="992" t="s">
        <v>849</v>
      </c>
      <c r="AD3" s="992"/>
      <c r="AE3" s="985" t="s">
        <v>820</v>
      </c>
      <c r="AF3" s="560" t="s">
        <v>851</v>
      </c>
      <c r="AG3" s="985" t="s">
        <v>32</v>
      </c>
      <c r="AH3" s="635" t="s">
        <v>943</v>
      </c>
      <c r="AI3" s="636" t="s">
        <v>915</v>
      </c>
    </row>
    <row r="4" spans="1:35" s="508" customFormat="1" ht="16.5" customHeight="1">
      <c r="B4" s="969"/>
      <c r="C4" s="971"/>
      <c r="D4" s="973"/>
      <c r="E4" s="975"/>
      <c r="F4" s="969"/>
      <c r="G4" s="706" t="s">
        <v>214</v>
      </c>
      <c r="H4" s="706" t="s">
        <v>213</v>
      </c>
      <c r="I4" s="706" t="s">
        <v>213</v>
      </c>
      <c r="J4" s="978"/>
      <c r="K4" s="980"/>
      <c r="L4" s="982"/>
      <c r="M4" s="737" t="s">
        <v>940</v>
      </c>
      <c r="N4" s="735" t="s">
        <v>854</v>
      </c>
      <c r="O4" s="735" t="s">
        <v>855</v>
      </c>
      <c r="P4" s="734" t="s">
        <v>820</v>
      </c>
      <c r="Q4" s="736" t="s">
        <v>64</v>
      </c>
      <c r="R4" s="738" t="s">
        <v>892</v>
      </c>
      <c r="S4" s="736" t="s">
        <v>65</v>
      </c>
      <c r="T4" s="739" t="s">
        <v>825</v>
      </c>
      <c r="U4" s="739" t="s">
        <v>837</v>
      </c>
      <c r="V4" s="988"/>
      <c r="W4" s="988"/>
      <c r="X4" s="740" t="s">
        <v>214</v>
      </c>
      <c r="Y4" s="740" t="s">
        <v>213</v>
      </c>
      <c r="Z4" s="991"/>
      <c r="AA4" s="732" t="s">
        <v>0</v>
      </c>
      <c r="AB4" s="732" t="s">
        <v>1</v>
      </c>
      <c r="AC4" s="732" t="s">
        <v>850</v>
      </c>
      <c r="AD4" s="732" t="s">
        <v>1</v>
      </c>
      <c r="AE4" s="986"/>
      <c r="AF4" s="733">
        <v>0.2</v>
      </c>
      <c r="AG4" s="986"/>
      <c r="AH4" s="613" t="s">
        <v>896</v>
      </c>
      <c r="AI4" s="636" t="s">
        <v>897</v>
      </c>
    </row>
    <row r="5" spans="1:35">
      <c r="A5" s="194"/>
      <c r="B5" s="519">
        <v>7</v>
      </c>
      <c r="C5" s="587">
        <v>8</v>
      </c>
      <c r="D5" s="724" t="s">
        <v>1046</v>
      </c>
      <c r="E5" s="521">
        <v>1</v>
      </c>
      <c r="F5" s="770" t="s">
        <v>1042</v>
      </c>
      <c r="G5" s="638">
        <f>H5/E5</f>
        <v>11200</v>
      </c>
      <c r="H5" s="525">
        <v>11200</v>
      </c>
      <c r="I5" s="575">
        <v>1191</v>
      </c>
      <c r="J5" s="592">
        <f>H5*I5</f>
        <v>13339200</v>
      </c>
      <c r="K5" s="567">
        <v>0</v>
      </c>
      <c r="L5" s="568">
        <f>J5-M5</f>
        <v>0</v>
      </c>
      <c r="M5" s="568">
        <f>N5+O5-P5</f>
        <v>13339200</v>
      </c>
      <c r="N5" s="569">
        <v>12126545</v>
      </c>
      <c r="O5" s="569">
        <v>1212655</v>
      </c>
      <c r="P5" s="568">
        <v>0</v>
      </c>
      <c r="Q5" s="617">
        <f>J5-AG5</f>
        <v>13339200</v>
      </c>
      <c r="R5" s="618">
        <f t="shared" ref="R5:R68" si="0">Q5/J5</f>
        <v>1</v>
      </c>
      <c r="S5" s="523">
        <f>Q5-U5</f>
        <v>13339200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0</v>
      </c>
      <c r="Y5" s="526">
        <f>(AA5+AB5-AC5-AD5-AE5)/I5</f>
        <v>0</v>
      </c>
      <c r="Z5" s="568">
        <f>AH5-Y5</f>
        <v>0</v>
      </c>
      <c r="AA5" s="784"/>
      <c r="AB5" s="784"/>
      <c r="AC5" s="784"/>
      <c r="AD5" s="784"/>
      <c r="AE5" s="784"/>
      <c r="AF5" s="619">
        <f>AE5*$AF$4</f>
        <v>0</v>
      </c>
      <c r="AG5" s="784"/>
      <c r="AH5" s="643">
        <f>AG5/I5</f>
        <v>0</v>
      </c>
      <c r="AI5" s="644"/>
    </row>
    <row r="6" spans="1:35">
      <c r="A6" s="194"/>
      <c r="B6" s="519">
        <v>7</v>
      </c>
      <c r="C6" s="587">
        <v>8</v>
      </c>
      <c r="D6" s="747" t="s">
        <v>1047</v>
      </c>
      <c r="E6" s="521">
        <v>1</v>
      </c>
      <c r="F6" s="770" t="s">
        <v>1042</v>
      </c>
      <c r="G6" s="638">
        <f t="shared" ref="G6:G16" si="1">H6/E6</f>
        <v>10300</v>
      </c>
      <c r="H6" s="525">
        <v>10300</v>
      </c>
      <c r="I6" s="575">
        <v>2196</v>
      </c>
      <c r="J6" s="592">
        <f t="shared" ref="J6:J16" si="2">H6*I6</f>
        <v>22618800</v>
      </c>
      <c r="K6" s="567">
        <v>0</v>
      </c>
      <c r="L6" s="568">
        <f t="shared" ref="L6:L16" si="3">J6-M6</f>
        <v>0</v>
      </c>
      <c r="M6" s="568">
        <f t="shared" ref="M6:M16" si="4">N6+O6-P6</f>
        <v>22618800</v>
      </c>
      <c r="N6" s="569">
        <v>20562545</v>
      </c>
      <c r="O6" s="569">
        <v>2056255</v>
      </c>
      <c r="P6" s="568">
        <v>0</v>
      </c>
      <c r="Q6" s="617">
        <f t="shared" ref="Q6:Q16" si="5">J6-AG6</f>
        <v>22618800</v>
      </c>
      <c r="R6" s="618">
        <f t="shared" si="0"/>
        <v>1</v>
      </c>
      <c r="S6" s="523">
        <f t="shared" ref="S6:S16" si="6">Q6-U6</f>
        <v>22618800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:X16" si="7">Y6/E6</f>
        <v>0</v>
      </c>
      <c r="Y6" s="526">
        <f t="shared" ref="Y6:Y16" si="8">(AA6+AB6-AC6-AD6-AE6)/I6</f>
        <v>0</v>
      </c>
      <c r="Z6" s="568">
        <f t="shared" ref="Z6:Z16" si="9">AH6-Y6</f>
        <v>0</v>
      </c>
      <c r="AA6" s="723"/>
      <c r="AB6" s="723"/>
      <c r="AC6" s="723"/>
      <c r="AD6" s="723"/>
      <c r="AE6" s="723"/>
      <c r="AF6" s="787">
        <f t="shared" ref="AF6:AF16" si="10">AE6*$AF$4</f>
        <v>0</v>
      </c>
      <c r="AG6" s="723"/>
      <c r="AH6" s="643">
        <f t="shared" ref="AH6:AH16" si="11">AG6/I6</f>
        <v>0</v>
      </c>
      <c r="AI6" s="644"/>
    </row>
    <row r="7" spans="1:35">
      <c r="A7" s="194"/>
      <c r="B7" s="519">
        <v>7</v>
      </c>
      <c r="C7" s="587">
        <v>8</v>
      </c>
      <c r="D7" s="747" t="s">
        <v>980</v>
      </c>
      <c r="E7" s="521">
        <v>28</v>
      </c>
      <c r="F7" s="770" t="s">
        <v>1042</v>
      </c>
      <c r="G7" s="638">
        <f t="shared" si="1"/>
        <v>703.57142857142901</v>
      </c>
      <c r="H7" s="525">
        <v>19700.000000000011</v>
      </c>
      <c r="I7" s="575">
        <v>36</v>
      </c>
      <c r="J7" s="592">
        <f t="shared" si="2"/>
        <v>709200.00000000035</v>
      </c>
      <c r="K7" s="567">
        <v>0</v>
      </c>
      <c r="L7" s="568">
        <f t="shared" si="3"/>
        <v>0</v>
      </c>
      <c r="M7" s="568">
        <f t="shared" si="4"/>
        <v>709200</v>
      </c>
      <c r="N7" s="569">
        <v>644727</v>
      </c>
      <c r="O7" s="569">
        <v>64473</v>
      </c>
      <c r="P7" s="568">
        <v>0</v>
      </c>
      <c r="Q7" s="617">
        <f t="shared" si="5"/>
        <v>709200.00000000035</v>
      </c>
      <c r="R7" s="618">
        <f t="shared" si="0"/>
        <v>1</v>
      </c>
      <c r="S7" s="523">
        <f t="shared" si="6"/>
        <v>709200.00000000035</v>
      </c>
      <c r="T7" s="524" t="s">
        <v>98</v>
      </c>
      <c r="U7" s="563">
        <v>0</v>
      </c>
      <c r="V7" s="525" t="s">
        <v>90</v>
      </c>
      <c r="W7" s="522" t="s">
        <v>89</v>
      </c>
      <c r="X7" s="526">
        <f t="shared" si="7"/>
        <v>0</v>
      </c>
      <c r="Y7" s="526">
        <f t="shared" si="8"/>
        <v>0</v>
      </c>
      <c r="Z7" s="568">
        <f t="shared" si="9"/>
        <v>0</v>
      </c>
      <c r="AA7" s="723"/>
      <c r="AB7" s="723"/>
      <c r="AC7" s="723"/>
      <c r="AD7" s="723"/>
      <c r="AE7" s="723"/>
      <c r="AF7" s="619">
        <f t="shared" si="10"/>
        <v>0</v>
      </c>
      <c r="AG7" s="723"/>
      <c r="AH7" s="643">
        <f t="shared" si="11"/>
        <v>0</v>
      </c>
      <c r="AI7" s="644"/>
    </row>
    <row r="8" spans="1:35">
      <c r="A8" s="194"/>
      <c r="B8" s="519">
        <v>7</v>
      </c>
      <c r="C8" s="587">
        <v>8</v>
      </c>
      <c r="D8" s="747" t="s">
        <v>978</v>
      </c>
      <c r="E8" s="521">
        <v>28</v>
      </c>
      <c r="F8" s="770" t="s">
        <v>1042</v>
      </c>
      <c r="G8" s="638">
        <f t="shared" si="1"/>
        <v>553.57142857142901</v>
      </c>
      <c r="H8" s="525">
        <v>15500.000000000013</v>
      </c>
      <c r="I8" s="575">
        <v>122</v>
      </c>
      <c r="J8" s="592">
        <f t="shared" si="2"/>
        <v>1891000.0000000016</v>
      </c>
      <c r="K8" s="567">
        <v>0</v>
      </c>
      <c r="L8" s="568">
        <f t="shared" si="3"/>
        <v>0</v>
      </c>
      <c r="M8" s="568">
        <f t="shared" si="4"/>
        <v>1891000</v>
      </c>
      <c r="N8" s="569">
        <v>1719091</v>
      </c>
      <c r="O8" s="569">
        <v>171909</v>
      </c>
      <c r="P8" s="568">
        <v>0</v>
      </c>
      <c r="Q8" s="617">
        <f t="shared" si="5"/>
        <v>1891000.0000000016</v>
      </c>
      <c r="R8" s="618">
        <f t="shared" si="0"/>
        <v>1</v>
      </c>
      <c r="S8" s="523">
        <f t="shared" si="6"/>
        <v>1891000.0000000016</v>
      </c>
      <c r="T8" s="524" t="s">
        <v>98</v>
      </c>
      <c r="U8" s="563">
        <v>0</v>
      </c>
      <c r="V8" s="525" t="s">
        <v>90</v>
      </c>
      <c r="W8" s="522" t="s">
        <v>89</v>
      </c>
      <c r="X8" s="526">
        <f t="shared" si="7"/>
        <v>0</v>
      </c>
      <c r="Y8" s="526">
        <f t="shared" si="8"/>
        <v>0</v>
      </c>
      <c r="Z8" s="568">
        <f t="shared" si="9"/>
        <v>0</v>
      </c>
      <c r="AA8" s="723"/>
      <c r="AB8" s="723"/>
      <c r="AC8" s="723"/>
      <c r="AD8" s="723"/>
      <c r="AE8" s="723"/>
      <c r="AF8" s="619">
        <f t="shared" si="10"/>
        <v>0</v>
      </c>
      <c r="AG8" s="723"/>
      <c r="AH8" s="643">
        <f t="shared" si="11"/>
        <v>0</v>
      </c>
      <c r="AI8" s="644"/>
    </row>
    <row r="9" spans="1:35">
      <c r="A9" s="194"/>
      <c r="B9" s="519">
        <v>7</v>
      </c>
      <c r="C9" s="587">
        <v>8</v>
      </c>
      <c r="D9" s="747" t="s">
        <v>986</v>
      </c>
      <c r="E9" s="521">
        <v>12</v>
      </c>
      <c r="F9" s="770" t="s">
        <v>1042</v>
      </c>
      <c r="G9" s="638">
        <f t="shared" si="1"/>
        <v>3800</v>
      </c>
      <c r="H9" s="525">
        <v>45600</v>
      </c>
      <c r="I9" s="575">
        <v>39</v>
      </c>
      <c r="J9" s="592">
        <f t="shared" si="2"/>
        <v>1778400</v>
      </c>
      <c r="K9" s="567">
        <v>0</v>
      </c>
      <c r="L9" s="568">
        <f t="shared" si="3"/>
        <v>0</v>
      </c>
      <c r="M9" s="568">
        <f t="shared" si="4"/>
        <v>1778400</v>
      </c>
      <c r="N9" s="569">
        <v>1616727</v>
      </c>
      <c r="O9" s="569">
        <v>161673</v>
      </c>
      <c r="P9" s="568">
        <v>0</v>
      </c>
      <c r="Q9" s="617">
        <f t="shared" si="5"/>
        <v>1778400</v>
      </c>
      <c r="R9" s="618">
        <f t="shared" si="0"/>
        <v>1</v>
      </c>
      <c r="S9" s="523">
        <f t="shared" si="6"/>
        <v>1778400</v>
      </c>
      <c r="T9" s="524" t="s">
        <v>98</v>
      </c>
      <c r="U9" s="563">
        <v>0</v>
      </c>
      <c r="V9" s="525" t="s">
        <v>90</v>
      </c>
      <c r="W9" s="522" t="s">
        <v>89</v>
      </c>
      <c r="X9" s="526">
        <f t="shared" si="7"/>
        <v>0</v>
      </c>
      <c r="Y9" s="526">
        <f t="shared" si="8"/>
        <v>0</v>
      </c>
      <c r="Z9" s="568">
        <f t="shared" si="9"/>
        <v>0</v>
      </c>
      <c r="AA9" s="723"/>
      <c r="AB9" s="723"/>
      <c r="AC9" s="723"/>
      <c r="AD9" s="723"/>
      <c r="AE9" s="723"/>
      <c r="AF9" s="619">
        <f t="shared" si="10"/>
        <v>0</v>
      </c>
      <c r="AG9" s="723"/>
      <c r="AH9" s="643">
        <f t="shared" si="11"/>
        <v>0</v>
      </c>
      <c r="AI9" s="644"/>
    </row>
    <row r="10" spans="1:35">
      <c r="A10" s="194"/>
      <c r="B10" s="519">
        <v>7</v>
      </c>
      <c r="C10" s="587">
        <v>8</v>
      </c>
      <c r="D10" s="747" t="s">
        <v>1051</v>
      </c>
      <c r="E10" s="521">
        <v>2</v>
      </c>
      <c r="F10" s="770" t="s">
        <v>1042</v>
      </c>
      <c r="G10" s="638">
        <f t="shared" si="1"/>
        <v>8150</v>
      </c>
      <c r="H10" s="525">
        <v>16300</v>
      </c>
      <c r="I10" s="575">
        <v>91</v>
      </c>
      <c r="J10" s="592">
        <f t="shared" si="2"/>
        <v>1483300</v>
      </c>
      <c r="K10" s="567">
        <v>0</v>
      </c>
      <c r="L10" s="568">
        <f t="shared" si="3"/>
        <v>0</v>
      </c>
      <c r="M10" s="568">
        <f t="shared" si="4"/>
        <v>1483300</v>
      </c>
      <c r="N10" s="569">
        <v>1348455</v>
      </c>
      <c r="O10" s="569">
        <v>134845</v>
      </c>
      <c r="P10" s="568">
        <v>0</v>
      </c>
      <c r="Q10" s="617">
        <f t="shared" si="5"/>
        <v>1483300</v>
      </c>
      <c r="R10" s="618">
        <f t="shared" si="0"/>
        <v>1</v>
      </c>
      <c r="S10" s="523">
        <f t="shared" si="6"/>
        <v>1483300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7"/>
        <v>0</v>
      </c>
      <c r="Y10" s="526">
        <f t="shared" si="8"/>
        <v>0</v>
      </c>
      <c r="Z10" s="568">
        <f t="shared" si="9"/>
        <v>0</v>
      </c>
      <c r="AA10" s="723"/>
      <c r="AB10" s="723"/>
      <c r="AC10" s="723"/>
      <c r="AD10" s="723"/>
      <c r="AE10" s="723"/>
      <c r="AF10" s="619">
        <f t="shared" si="10"/>
        <v>0</v>
      </c>
      <c r="AG10" s="723"/>
      <c r="AH10" s="643">
        <f t="shared" si="11"/>
        <v>0</v>
      </c>
      <c r="AI10" s="644"/>
    </row>
    <row r="11" spans="1:35">
      <c r="A11" s="194"/>
      <c r="B11" s="519">
        <v>7</v>
      </c>
      <c r="C11" s="587">
        <v>8</v>
      </c>
      <c r="D11" s="747" t="s">
        <v>1049</v>
      </c>
      <c r="E11" s="521">
        <v>8</v>
      </c>
      <c r="F11" s="770" t="s">
        <v>1042</v>
      </c>
      <c r="G11" s="638">
        <f t="shared" ref="G11:G13" si="12">H11/E11</f>
        <v>3000</v>
      </c>
      <c r="H11" s="525">
        <v>24000</v>
      </c>
      <c r="I11" s="575">
        <v>25</v>
      </c>
      <c r="J11" s="592">
        <f t="shared" ref="J11:J13" si="13">H11*I11</f>
        <v>600000</v>
      </c>
      <c r="K11" s="567">
        <v>0</v>
      </c>
      <c r="L11" s="568">
        <f t="shared" ref="L11:L13" si="14">J11-M11</f>
        <v>0</v>
      </c>
      <c r="M11" s="568">
        <f t="shared" ref="M11:M13" si="15">N11+O11-P11</f>
        <v>600000</v>
      </c>
      <c r="N11" s="569">
        <v>545455</v>
      </c>
      <c r="O11" s="569">
        <v>54545</v>
      </c>
      <c r="P11" s="568">
        <v>0</v>
      </c>
      <c r="Q11" s="617">
        <f t="shared" ref="Q11:Q13" si="16">J11-AG11</f>
        <v>600000</v>
      </c>
      <c r="R11" s="618">
        <f t="shared" ref="R11:R13" si="17">Q11/J11</f>
        <v>1</v>
      </c>
      <c r="S11" s="523">
        <f t="shared" ref="S11:S13" si="18">Q11-U11</f>
        <v>600000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ref="X11:X13" si="19">Y11/E11</f>
        <v>0</v>
      </c>
      <c r="Y11" s="526">
        <f t="shared" ref="Y11:Y13" si="20">(AA11+AB11-AC11-AD11-AE11)/I11</f>
        <v>0</v>
      </c>
      <c r="Z11" s="568">
        <f t="shared" ref="Z11:Z13" si="21">AH11-Y11</f>
        <v>0</v>
      </c>
      <c r="AA11" s="723"/>
      <c r="AB11" s="723"/>
      <c r="AC11" s="723"/>
      <c r="AD11" s="723"/>
      <c r="AE11" s="723"/>
      <c r="AF11" s="619">
        <f t="shared" si="10"/>
        <v>0</v>
      </c>
      <c r="AG11" s="723"/>
      <c r="AH11" s="643">
        <f t="shared" ref="AH11:AH13" si="22">AG11/I11</f>
        <v>0</v>
      </c>
      <c r="AI11" s="644"/>
    </row>
    <row r="12" spans="1:35">
      <c r="A12" s="194"/>
      <c r="B12" s="519">
        <v>7</v>
      </c>
      <c r="C12" s="587">
        <v>8</v>
      </c>
      <c r="D12" s="747" t="s">
        <v>1050</v>
      </c>
      <c r="E12" s="521">
        <v>6</v>
      </c>
      <c r="F12" s="770" t="s">
        <v>1042</v>
      </c>
      <c r="G12" s="638">
        <f t="shared" si="12"/>
        <v>2050</v>
      </c>
      <c r="H12" s="525">
        <v>12300</v>
      </c>
      <c r="I12" s="575">
        <v>33</v>
      </c>
      <c r="J12" s="592">
        <f t="shared" si="13"/>
        <v>405900</v>
      </c>
      <c r="K12" s="567">
        <v>0</v>
      </c>
      <c r="L12" s="568">
        <f t="shared" si="14"/>
        <v>0</v>
      </c>
      <c r="M12" s="568">
        <f t="shared" si="15"/>
        <v>405900</v>
      </c>
      <c r="N12" s="569">
        <v>369000</v>
      </c>
      <c r="O12" s="569">
        <v>36900</v>
      </c>
      <c r="P12" s="568">
        <v>0</v>
      </c>
      <c r="Q12" s="617">
        <f t="shared" si="16"/>
        <v>405900</v>
      </c>
      <c r="R12" s="618">
        <f t="shared" si="17"/>
        <v>1</v>
      </c>
      <c r="S12" s="523">
        <f t="shared" si="18"/>
        <v>405900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19"/>
        <v>0</v>
      </c>
      <c r="Y12" s="526">
        <f t="shared" si="20"/>
        <v>0</v>
      </c>
      <c r="Z12" s="568">
        <f t="shared" si="21"/>
        <v>0</v>
      </c>
      <c r="AA12" s="723"/>
      <c r="AB12" s="723"/>
      <c r="AC12" s="723"/>
      <c r="AD12" s="723"/>
      <c r="AE12" s="723"/>
      <c r="AF12" s="619">
        <f t="shared" si="10"/>
        <v>0</v>
      </c>
      <c r="AG12" s="723"/>
      <c r="AH12" s="643">
        <f t="shared" si="22"/>
        <v>0</v>
      </c>
      <c r="AI12" s="644"/>
    </row>
    <row r="13" spans="1:35">
      <c r="A13" s="194"/>
      <c r="B13" s="519">
        <v>7</v>
      </c>
      <c r="C13" s="587">
        <v>8</v>
      </c>
      <c r="D13" s="747" t="s">
        <v>1048</v>
      </c>
      <c r="E13" s="521">
        <v>24</v>
      </c>
      <c r="F13" s="770" t="s">
        <v>1042</v>
      </c>
      <c r="G13" s="638">
        <f t="shared" si="12"/>
        <v>4500</v>
      </c>
      <c r="H13" s="764">
        <v>108000</v>
      </c>
      <c r="I13" s="757">
        <v>17</v>
      </c>
      <c r="J13" s="592">
        <f t="shared" si="13"/>
        <v>1836000</v>
      </c>
      <c r="K13" s="567">
        <v>0</v>
      </c>
      <c r="L13" s="568">
        <f t="shared" si="14"/>
        <v>0</v>
      </c>
      <c r="M13" s="568">
        <f t="shared" si="15"/>
        <v>1836000</v>
      </c>
      <c r="N13" s="569">
        <v>1669091</v>
      </c>
      <c r="O13" s="569">
        <v>166909</v>
      </c>
      <c r="P13" s="568">
        <v>0</v>
      </c>
      <c r="Q13" s="617">
        <f t="shared" si="16"/>
        <v>1836000</v>
      </c>
      <c r="R13" s="618">
        <f t="shared" si="17"/>
        <v>1</v>
      </c>
      <c r="S13" s="523">
        <f t="shared" si="18"/>
        <v>1836000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19"/>
        <v>0</v>
      </c>
      <c r="Y13" s="526">
        <f t="shared" si="20"/>
        <v>0</v>
      </c>
      <c r="Z13" s="568">
        <f t="shared" si="21"/>
        <v>0</v>
      </c>
      <c r="AA13" s="723"/>
      <c r="AB13" s="723"/>
      <c r="AC13" s="723"/>
      <c r="AD13" s="723"/>
      <c r="AE13" s="723"/>
      <c r="AF13" s="619">
        <f t="shared" si="10"/>
        <v>0</v>
      </c>
      <c r="AG13" s="723"/>
      <c r="AH13" s="643">
        <f t="shared" si="22"/>
        <v>0</v>
      </c>
      <c r="AI13" s="644"/>
    </row>
    <row r="14" spans="1:35">
      <c r="A14" s="194"/>
      <c r="B14" s="519">
        <v>7</v>
      </c>
      <c r="C14" s="587">
        <v>8</v>
      </c>
      <c r="D14" s="747" t="s">
        <v>1046</v>
      </c>
      <c r="E14" s="521">
        <v>8</v>
      </c>
      <c r="F14" s="770" t="s">
        <v>1042</v>
      </c>
      <c r="G14" s="638">
        <f t="shared" si="1"/>
        <v>2690</v>
      </c>
      <c r="H14" s="525">
        <v>21520</v>
      </c>
      <c r="I14" s="575">
        <v>2000</v>
      </c>
      <c r="J14" s="592">
        <f t="shared" si="2"/>
        <v>43040000</v>
      </c>
      <c r="K14" s="567">
        <v>0</v>
      </c>
      <c r="L14" s="568">
        <f t="shared" si="3"/>
        <v>0</v>
      </c>
      <c r="M14" s="568">
        <f t="shared" si="4"/>
        <v>43040000</v>
      </c>
      <c r="N14" s="569">
        <v>39127273</v>
      </c>
      <c r="O14" s="569">
        <v>3912727</v>
      </c>
      <c r="P14" s="568">
        <v>0</v>
      </c>
      <c r="Q14" s="617">
        <f t="shared" si="5"/>
        <v>43040000</v>
      </c>
      <c r="R14" s="618">
        <f t="shared" si="0"/>
        <v>1</v>
      </c>
      <c r="S14" s="523">
        <f t="shared" si="6"/>
        <v>43040000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7"/>
        <v>0</v>
      </c>
      <c r="Y14" s="526">
        <f t="shared" si="8"/>
        <v>0</v>
      </c>
      <c r="Z14" s="568">
        <f t="shared" si="9"/>
        <v>0</v>
      </c>
      <c r="AA14" s="723"/>
      <c r="AB14" s="723"/>
      <c r="AC14" s="723"/>
      <c r="AD14" s="723"/>
      <c r="AE14" s="723"/>
      <c r="AF14" s="619">
        <f t="shared" si="10"/>
        <v>0</v>
      </c>
      <c r="AG14" s="723"/>
      <c r="AH14" s="643">
        <f t="shared" si="11"/>
        <v>0</v>
      </c>
      <c r="AI14" s="644"/>
    </row>
    <row r="15" spans="1:35">
      <c r="A15" s="194"/>
      <c r="B15" s="519">
        <v>7</v>
      </c>
      <c r="C15" s="587">
        <v>8</v>
      </c>
      <c r="D15" s="747" t="s">
        <v>1392</v>
      </c>
      <c r="E15" s="521">
        <v>20</v>
      </c>
      <c r="F15" s="770" t="s">
        <v>1042</v>
      </c>
      <c r="G15" s="638">
        <f t="shared" si="1"/>
        <v>3030</v>
      </c>
      <c r="H15" s="525">
        <v>60600</v>
      </c>
      <c r="I15" s="575">
        <v>250</v>
      </c>
      <c r="J15" s="592">
        <f t="shared" si="2"/>
        <v>15150000</v>
      </c>
      <c r="K15" s="567">
        <v>0</v>
      </c>
      <c r="L15" s="568">
        <f t="shared" si="3"/>
        <v>0</v>
      </c>
      <c r="M15" s="568">
        <f t="shared" si="4"/>
        <v>15150000</v>
      </c>
      <c r="N15" s="569">
        <v>13772727</v>
      </c>
      <c r="O15" s="569">
        <v>1377273</v>
      </c>
      <c r="P15" s="568">
        <v>0</v>
      </c>
      <c r="Q15" s="617">
        <f t="shared" si="5"/>
        <v>15150000</v>
      </c>
      <c r="R15" s="618">
        <f t="shared" si="0"/>
        <v>1</v>
      </c>
      <c r="S15" s="523">
        <f t="shared" si="6"/>
        <v>15150000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si="7"/>
        <v>0</v>
      </c>
      <c r="Y15" s="526">
        <f t="shared" si="8"/>
        <v>0</v>
      </c>
      <c r="Z15" s="568">
        <f t="shared" si="9"/>
        <v>0</v>
      </c>
      <c r="AA15" s="723"/>
      <c r="AB15" s="723"/>
      <c r="AC15" s="723"/>
      <c r="AD15" s="723"/>
      <c r="AE15" s="723"/>
      <c r="AF15" s="619">
        <f t="shared" si="10"/>
        <v>0</v>
      </c>
      <c r="AG15" s="723"/>
      <c r="AH15" s="643">
        <f t="shared" si="11"/>
        <v>0</v>
      </c>
      <c r="AI15" s="644"/>
    </row>
    <row r="16" spans="1:35">
      <c r="A16" s="194"/>
      <c r="B16" s="519">
        <v>7</v>
      </c>
      <c r="C16" s="587">
        <v>8</v>
      </c>
      <c r="D16" s="747" t="s">
        <v>1089</v>
      </c>
      <c r="E16" s="521">
        <v>24</v>
      </c>
      <c r="F16" s="584" t="s">
        <v>870</v>
      </c>
      <c r="G16" s="638">
        <f t="shared" si="1"/>
        <v>550</v>
      </c>
      <c r="H16" s="764">
        <v>13200</v>
      </c>
      <c r="I16" s="757">
        <v>1008</v>
      </c>
      <c r="J16" s="592">
        <f t="shared" si="2"/>
        <v>13305600</v>
      </c>
      <c r="K16" s="567">
        <v>0</v>
      </c>
      <c r="L16" s="568">
        <f t="shared" si="3"/>
        <v>0</v>
      </c>
      <c r="M16" s="568">
        <f t="shared" si="4"/>
        <v>13305600</v>
      </c>
      <c r="N16" s="569">
        <v>12096000</v>
      </c>
      <c r="O16" s="569">
        <v>1209600</v>
      </c>
      <c r="P16" s="568">
        <v>0</v>
      </c>
      <c r="Q16" s="617">
        <f t="shared" si="5"/>
        <v>2225664.0000000037</v>
      </c>
      <c r="R16" s="618">
        <f t="shared" si="0"/>
        <v>0.16727272727272754</v>
      </c>
      <c r="S16" s="523">
        <f t="shared" si="6"/>
        <v>2225664.0000000037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7"/>
        <v>457.99999999999983</v>
      </c>
      <c r="Y16" s="526">
        <f t="shared" si="8"/>
        <v>10991.999999999996</v>
      </c>
      <c r="Z16" s="568">
        <f t="shared" si="9"/>
        <v>0</v>
      </c>
      <c r="AA16" s="723">
        <v>12354760.93090909</v>
      </c>
      <c r="AB16" s="723">
        <v>1235476.0930909091</v>
      </c>
      <c r="AC16" s="723">
        <v>1226111.04</v>
      </c>
      <c r="AD16" s="723">
        <v>122611.10400000001</v>
      </c>
      <c r="AE16" s="723">
        <v>1161578.8800000001</v>
      </c>
      <c r="AF16" s="619">
        <f t="shared" si="10"/>
        <v>232315.77600000004</v>
      </c>
      <c r="AG16" s="723">
        <v>11079935.999999996</v>
      </c>
      <c r="AH16" s="643">
        <f t="shared" si="11"/>
        <v>10991.999999999996</v>
      </c>
      <c r="AI16" s="644" t="s">
        <v>1379</v>
      </c>
    </row>
    <row r="17" spans="1:35">
      <c r="A17" s="194"/>
      <c r="B17" s="519">
        <v>7</v>
      </c>
      <c r="C17" s="587">
        <v>8</v>
      </c>
      <c r="D17" s="720" t="s">
        <v>1089</v>
      </c>
      <c r="E17" s="521">
        <v>24</v>
      </c>
      <c r="F17" s="584" t="s">
        <v>105</v>
      </c>
      <c r="G17" s="638">
        <f t="shared" ref="G17" si="23">H17/E17</f>
        <v>550</v>
      </c>
      <c r="H17" s="764">
        <v>13200</v>
      </c>
      <c r="I17" s="757">
        <v>1008</v>
      </c>
      <c r="J17" s="592">
        <f t="shared" ref="J17" si="24">H17*I17</f>
        <v>13305600</v>
      </c>
      <c r="K17" s="567">
        <v>0</v>
      </c>
      <c r="L17" s="568">
        <f t="shared" ref="L17" si="25">J17-M17</f>
        <v>0</v>
      </c>
      <c r="M17" s="568">
        <f t="shared" ref="M17" si="26">N17+O17-P17</f>
        <v>13305600</v>
      </c>
      <c r="N17" s="569">
        <v>12096000</v>
      </c>
      <c r="O17" s="569">
        <v>1209600</v>
      </c>
      <c r="P17" s="568">
        <v>0</v>
      </c>
      <c r="Q17" s="617">
        <f t="shared" ref="Q17" si="27">J17-AG17</f>
        <v>2225664.0000000037</v>
      </c>
      <c r="R17" s="618">
        <f t="shared" si="0"/>
        <v>0.16727272727272754</v>
      </c>
      <c r="S17" s="523">
        <f t="shared" ref="S17" si="28">Q17-U17</f>
        <v>2225664.0000000037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ref="X17" si="29">Y17/E17</f>
        <v>457.99999999999983</v>
      </c>
      <c r="Y17" s="526">
        <f t="shared" ref="Y17" si="30">(AA17+AB17-AC17-AD17-AE17)/I17</f>
        <v>10991.999999999996</v>
      </c>
      <c r="Z17" s="568">
        <f t="shared" ref="Z17" si="31">AH17-Y17</f>
        <v>0</v>
      </c>
      <c r="AA17" s="723">
        <v>12354760.93090909</v>
      </c>
      <c r="AB17" s="723">
        <v>1235476.0930909091</v>
      </c>
      <c r="AC17" s="723">
        <v>1226111.04</v>
      </c>
      <c r="AD17" s="723">
        <v>122611.10400000001</v>
      </c>
      <c r="AE17" s="723">
        <v>1161578.8800000001</v>
      </c>
      <c r="AF17" s="619">
        <f>AE17*$AF$4</f>
        <v>232315.77600000004</v>
      </c>
      <c r="AG17" s="723">
        <v>11079935.999999996</v>
      </c>
      <c r="AH17" s="643">
        <f t="shared" ref="AH17" si="32">AG17/I17</f>
        <v>10991.999999999996</v>
      </c>
      <c r="AI17" s="644" t="s">
        <v>1379</v>
      </c>
    </row>
    <row r="18" spans="1:35" s="518" customFormat="1">
      <c r="B18" s="519">
        <v>7</v>
      </c>
      <c r="C18" s="750"/>
      <c r="D18" s="745"/>
      <c r="E18" s="745"/>
      <c r="F18" s="746"/>
      <c r="G18" s="751"/>
      <c r="H18" s="751" t="s">
        <v>1272</v>
      </c>
      <c r="I18" s="752">
        <f t="shared" ref="I18:AG18" si="33">SUM(I5:I17)</f>
        <v>8016</v>
      </c>
      <c r="J18" s="531">
        <f t="shared" si="33"/>
        <v>129463000</v>
      </c>
      <c r="K18" s="532">
        <f t="shared" si="33"/>
        <v>0</v>
      </c>
      <c r="L18" s="531">
        <f t="shared" si="33"/>
        <v>0</v>
      </c>
      <c r="M18" s="531">
        <f t="shared" si="33"/>
        <v>129463000</v>
      </c>
      <c r="N18" s="532">
        <f t="shared" si="33"/>
        <v>117693636</v>
      </c>
      <c r="O18" s="532">
        <f t="shared" si="33"/>
        <v>11769364</v>
      </c>
      <c r="P18" s="532">
        <f t="shared" si="33"/>
        <v>0</v>
      </c>
      <c r="Q18" s="589">
        <f t="shared" si="33"/>
        <v>107303128</v>
      </c>
      <c r="R18" s="790">
        <f t="shared" si="0"/>
        <v>0.82883239226651628</v>
      </c>
      <c r="S18" s="590">
        <f t="shared" si="33"/>
        <v>107303128</v>
      </c>
      <c r="T18" s="710">
        <f t="shared" si="33"/>
        <v>0</v>
      </c>
      <c r="U18" s="711">
        <f t="shared" si="33"/>
        <v>0</v>
      </c>
      <c r="V18" s="531">
        <f t="shared" si="33"/>
        <v>0</v>
      </c>
      <c r="W18" s="710">
        <f t="shared" si="33"/>
        <v>0</v>
      </c>
      <c r="X18" s="711">
        <f t="shared" si="33"/>
        <v>915.99999999999966</v>
      </c>
      <c r="Y18" s="711">
        <f t="shared" si="33"/>
        <v>21983.999999999993</v>
      </c>
      <c r="Z18" s="531">
        <f t="shared" si="33"/>
        <v>0</v>
      </c>
      <c r="AA18" s="711">
        <f t="shared" si="33"/>
        <v>24709521.861818179</v>
      </c>
      <c r="AB18" s="711">
        <f t="shared" si="33"/>
        <v>2470952.1861818181</v>
      </c>
      <c r="AC18" s="711">
        <f t="shared" si="33"/>
        <v>2452222.08</v>
      </c>
      <c r="AD18" s="711">
        <f t="shared" si="33"/>
        <v>245222.20800000001</v>
      </c>
      <c r="AE18" s="711">
        <f t="shared" si="33"/>
        <v>2323157.7600000002</v>
      </c>
      <c r="AF18" s="712">
        <f t="shared" si="33"/>
        <v>464631.55200000008</v>
      </c>
      <c r="AG18" s="711">
        <f t="shared" si="33"/>
        <v>22159871.999999993</v>
      </c>
      <c r="AH18" s="578"/>
      <c r="AI18" s="615"/>
    </row>
    <row r="19" spans="1:35">
      <c r="A19" s="194"/>
      <c r="B19" s="519">
        <v>7</v>
      </c>
      <c r="C19" s="587">
        <v>9</v>
      </c>
      <c r="D19" s="722" t="s">
        <v>1071</v>
      </c>
      <c r="E19" s="521">
        <v>24</v>
      </c>
      <c r="F19" s="584" t="s">
        <v>102</v>
      </c>
      <c r="G19" s="638">
        <f t="shared" ref="G19:G20" si="34">H19/E19</f>
        <v>550</v>
      </c>
      <c r="H19" s="525">
        <v>13200</v>
      </c>
      <c r="I19" s="575">
        <v>288</v>
      </c>
      <c r="J19" s="592">
        <f t="shared" ref="J19:J20" si="35">H19*I19</f>
        <v>3801600</v>
      </c>
      <c r="K19" s="567">
        <v>0</v>
      </c>
      <c r="L19" s="568">
        <f t="shared" ref="L19:L20" si="36">J19-M19</f>
        <v>0</v>
      </c>
      <c r="M19" s="568">
        <f t="shared" ref="M19:M20" si="37">N19+O19-P19</f>
        <v>3801600</v>
      </c>
      <c r="N19" s="569">
        <v>3456000</v>
      </c>
      <c r="O19" s="569">
        <v>345600</v>
      </c>
      <c r="P19" s="568">
        <v>0</v>
      </c>
      <c r="Q19" s="617">
        <f t="shared" ref="Q19:Q20" si="38">J19-AG19</f>
        <v>3801600</v>
      </c>
      <c r="R19" s="618">
        <f t="shared" si="0"/>
        <v>1</v>
      </c>
      <c r="S19" s="523">
        <f t="shared" ref="S19:S20" si="39">Q19-U19</f>
        <v>3801600</v>
      </c>
      <c r="T19" s="524" t="s">
        <v>839</v>
      </c>
      <c r="U19" s="563">
        <v>0</v>
      </c>
      <c r="V19" s="525" t="s">
        <v>90</v>
      </c>
      <c r="W19" s="522" t="s">
        <v>89</v>
      </c>
      <c r="X19" s="526">
        <f t="shared" ref="X19:X20" si="40">Y19/E19</f>
        <v>0</v>
      </c>
      <c r="Y19" s="526">
        <f t="shared" ref="Y19:Y20" si="41">(AA19+AB19-AC19-AD19-AE19)/I19</f>
        <v>0</v>
      </c>
      <c r="Z19" s="568">
        <f t="shared" ref="Z19:Z20" si="42">AH19-Y19</f>
        <v>0</v>
      </c>
      <c r="AA19" s="723"/>
      <c r="AB19" s="723"/>
      <c r="AC19" s="723"/>
      <c r="AD19" s="723"/>
      <c r="AE19" s="723"/>
      <c r="AF19" s="619">
        <f>AE19*$AF$4</f>
        <v>0</v>
      </c>
      <c r="AG19" s="723"/>
      <c r="AH19" s="643">
        <f t="shared" ref="AH19:AH20" si="43">AG19/I19</f>
        <v>0</v>
      </c>
      <c r="AI19" s="644"/>
    </row>
    <row r="20" spans="1:35">
      <c r="A20" s="194"/>
      <c r="B20" s="519">
        <v>7</v>
      </c>
      <c r="C20" s="587">
        <v>9</v>
      </c>
      <c r="D20" s="722" t="s">
        <v>1251</v>
      </c>
      <c r="E20" s="521">
        <v>40</v>
      </c>
      <c r="F20" s="765" t="s">
        <v>1241</v>
      </c>
      <c r="G20" s="638">
        <f t="shared" si="34"/>
        <v>507.5</v>
      </c>
      <c r="H20" s="525">
        <v>20300</v>
      </c>
      <c r="I20" s="575">
        <v>382</v>
      </c>
      <c r="J20" s="592">
        <f t="shared" si="35"/>
        <v>7754600</v>
      </c>
      <c r="K20" s="567">
        <v>0</v>
      </c>
      <c r="L20" s="568">
        <f t="shared" si="36"/>
        <v>0</v>
      </c>
      <c r="M20" s="568">
        <f t="shared" si="37"/>
        <v>7754600</v>
      </c>
      <c r="N20" s="569">
        <v>7049636</v>
      </c>
      <c r="O20" s="569">
        <v>704964</v>
      </c>
      <c r="P20" s="568">
        <v>0</v>
      </c>
      <c r="Q20" s="617">
        <f t="shared" si="38"/>
        <v>7754600</v>
      </c>
      <c r="R20" s="618">
        <f t="shared" si="0"/>
        <v>1</v>
      </c>
      <c r="S20" s="523">
        <f t="shared" si="39"/>
        <v>7754600</v>
      </c>
      <c r="T20" s="524" t="s">
        <v>839</v>
      </c>
      <c r="U20" s="563">
        <v>0</v>
      </c>
      <c r="V20" s="525" t="s">
        <v>90</v>
      </c>
      <c r="W20" s="522" t="s">
        <v>89</v>
      </c>
      <c r="X20" s="526">
        <f t="shared" si="40"/>
        <v>0</v>
      </c>
      <c r="Y20" s="526">
        <f t="shared" si="41"/>
        <v>0</v>
      </c>
      <c r="Z20" s="568">
        <f t="shared" si="42"/>
        <v>0</v>
      </c>
      <c r="AA20" s="723"/>
      <c r="AB20" s="723"/>
      <c r="AC20" s="723"/>
      <c r="AD20" s="723"/>
      <c r="AE20" s="723"/>
      <c r="AF20" s="619">
        <f>AE20*$AF$4</f>
        <v>0</v>
      </c>
      <c r="AG20" s="723"/>
      <c r="AH20" s="643">
        <f t="shared" si="43"/>
        <v>0</v>
      </c>
      <c r="AI20" s="644"/>
    </row>
    <row r="21" spans="1:35" s="518" customFormat="1">
      <c r="B21" s="519">
        <v>7</v>
      </c>
      <c r="C21" s="750"/>
      <c r="D21" s="745"/>
      <c r="E21" s="745"/>
      <c r="F21" s="746"/>
      <c r="G21" s="751"/>
      <c r="H21" s="751" t="s">
        <v>1272</v>
      </c>
      <c r="I21" s="752">
        <f>SUM(I19:I20)</f>
        <v>670</v>
      </c>
      <c r="J21" s="531">
        <f t="shared" ref="J21:AG21" si="44">SUM(J19:J20)</f>
        <v>11556200</v>
      </c>
      <c r="K21" s="532">
        <f t="shared" si="44"/>
        <v>0</v>
      </c>
      <c r="L21" s="531">
        <f t="shared" si="44"/>
        <v>0</v>
      </c>
      <c r="M21" s="531">
        <f t="shared" si="44"/>
        <v>11556200</v>
      </c>
      <c r="N21" s="532">
        <f t="shared" si="44"/>
        <v>10505636</v>
      </c>
      <c r="O21" s="532">
        <f t="shared" si="44"/>
        <v>1050564</v>
      </c>
      <c r="P21" s="532">
        <f t="shared" si="44"/>
        <v>0</v>
      </c>
      <c r="Q21" s="589">
        <f t="shared" si="44"/>
        <v>11556200</v>
      </c>
      <c r="R21" s="790">
        <f t="shared" si="0"/>
        <v>1</v>
      </c>
      <c r="S21" s="590">
        <f t="shared" si="44"/>
        <v>11556200</v>
      </c>
      <c r="T21" s="710">
        <f t="shared" si="44"/>
        <v>0</v>
      </c>
      <c r="U21" s="711">
        <f t="shared" si="44"/>
        <v>0</v>
      </c>
      <c r="V21" s="531">
        <f t="shared" si="44"/>
        <v>0</v>
      </c>
      <c r="W21" s="710">
        <f t="shared" si="44"/>
        <v>0</v>
      </c>
      <c r="X21" s="711">
        <f t="shared" si="44"/>
        <v>0</v>
      </c>
      <c r="Y21" s="711">
        <f t="shared" si="44"/>
        <v>0</v>
      </c>
      <c r="Z21" s="531">
        <f t="shared" si="44"/>
        <v>0</v>
      </c>
      <c r="AA21" s="711">
        <f t="shared" si="44"/>
        <v>0</v>
      </c>
      <c r="AB21" s="711">
        <f t="shared" si="44"/>
        <v>0</v>
      </c>
      <c r="AC21" s="711">
        <f t="shared" si="44"/>
        <v>0</v>
      </c>
      <c r="AD21" s="711">
        <f t="shared" si="44"/>
        <v>0</v>
      </c>
      <c r="AE21" s="711">
        <f t="shared" si="44"/>
        <v>0</v>
      </c>
      <c r="AF21" s="712">
        <f t="shared" si="44"/>
        <v>0</v>
      </c>
      <c r="AG21" s="711">
        <f t="shared" si="44"/>
        <v>0</v>
      </c>
      <c r="AH21" s="578"/>
      <c r="AI21" s="615"/>
    </row>
    <row r="22" spans="1:35">
      <c r="A22" s="194"/>
      <c r="B22" s="519">
        <v>7</v>
      </c>
      <c r="C22" s="587">
        <v>11</v>
      </c>
      <c r="D22" s="720" t="s">
        <v>1089</v>
      </c>
      <c r="E22" s="521">
        <v>24</v>
      </c>
      <c r="F22" s="584" t="s">
        <v>1398</v>
      </c>
      <c r="G22" s="638">
        <f t="shared" ref="G22:G25" si="45">H22/E22</f>
        <v>530</v>
      </c>
      <c r="H22" s="525">
        <v>12720</v>
      </c>
      <c r="I22" s="575">
        <v>1008</v>
      </c>
      <c r="J22" s="592">
        <f t="shared" ref="J22:J25" si="46">H22*I22</f>
        <v>12821760</v>
      </c>
      <c r="K22" s="567">
        <v>0</v>
      </c>
      <c r="L22" s="568">
        <f t="shared" ref="L22:L25" si="47">J22-M22</f>
        <v>0</v>
      </c>
      <c r="M22" s="568">
        <f t="shared" ref="M22:M25" si="48">N22+O22-P22</f>
        <v>12821760</v>
      </c>
      <c r="N22" s="569">
        <v>11656145</v>
      </c>
      <c r="O22" s="569">
        <v>1165615</v>
      </c>
      <c r="P22" s="568">
        <v>0</v>
      </c>
      <c r="Q22" s="617">
        <f t="shared" ref="Q22:Q25" si="49">J22-AG22</f>
        <v>1741824.0000000037</v>
      </c>
      <c r="R22" s="618">
        <f t="shared" si="0"/>
        <v>0.13584905660377389</v>
      </c>
      <c r="S22" s="523">
        <f t="shared" ref="S22:S25" si="50">Q22-U22</f>
        <v>1741824.0000000037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:X25" si="51">Y22/E22</f>
        <v>457.99999999999983</v>
      </c>
      <c r="Y22" s="526">
        <f t="shared" ref="Y22:Y25" si="52">(AA22+AB22-AC22-AD22-AE22)/I22</f>
        <v>10991.999999999996</v>
      </c>
      <c r="Z22" s="568">
        <f t="shared" ref="Z22:Z25" si="53">AH22-Y22</f>
        <v>0</v>
      </c>
      <c r="AA22" s="789">
        <v>12354760.93090909</v>
      </c>
      <c r="AB22" s="789">
        <v>1235476.0930909091</v>
      </c>
      <c r="AC22" s="789">
        <v>1226111.04</v>
      </c>
      <c r="AD22" s="789">
        <v>122611.10400000001</v>
      </c>
      <c r="AE22" s="789">
        <v>1161578.8800000001</v>
      </c>
      <c r="AF22" s="619">
        <f>AE22*$AF$4</f>
        <v>232315.77600000004</v>
      </c>
      <c r="AG22" s="789">
        <v>11079935.999999996</v>
      </c>
      <c r="AH22" s="643">
        <f t="shared" ref="AH22:AH25" si="54">AG22/I22</f>
        <v>10991.999999999996</v>
      </c>
      <c r="AI22" s="644" t="s">
        <v>1379</v>
      </c>
    </row>
    <row r="23" spans="1:35">
      <c r="A23" s="194"/>
      <c r="B23" s="519">
        <v>7</v>
      </c>
      <c r="C23" s="587">
        <v>11</v>
      </c>
      <c r="D23" s="718" t="s">
        <v>1089</v>
      </c>
      <c r="E23" s="521">
        <v>24</v>
      </c>
      <c r="F23" s="584" t="s">
        <v>105</v>
      </c>
      <c r="G23" s="638">
        <f t="shared" si="45"/>
        <v>550</v>
      </c>
      <c r="H23" s="525">
        <v>13200</v>
      </c>
      <c r="I23" s="575">
        <v>1008</v>
      </c>
      <c r="J23" s="592">
        <f t="shared" si="46"/>
        <v>13305600</v>
      </c>
      <c r="K23" s="567">
        <v>0</v>
      </c>
      <c r="L23" s="568">
        <f t="shared" si="47"/>
        <v>0</v>
      </c>
      <c r="M23" s="568">
        <f t="shared" si="48"/>
        <v>13305600</v>
      </c>
      <c r="N23" s="569">
        <v>12096000</v>
      </c>
      <c r="O23" s="569">
        <v>1209600</v>
      </c>
      <c r="P23" s="568">
        <v>0</v>
      </c>
      <c r="Q23" s="617">
        <f t="shared" si="49"/>
        <v>2225664.0000000037</v>
      </c>
      <c r="R23" s="618">
        <f t="shared" si="0"/>
        <v>0.16727272727272754</v>
      </c>
      <c r="S23" s="523">
        <f t="shared" si="50"/>
        <v>2225664.0000000037</v>
      </c>
      <c r="T23" s="524" t="s">
        <v>839</v>
      </c>
      <c r="U23" s="563">
        <v>0</v>
      </c>
      <c r="V23" s="525" t="s">
        <v>90</v>
      </c>
      <c r="W23" s="522" t="s">
        <v>89</v>
      </c>
      <c r="X23" s="526">
        <f t="shared" si="51"/>
        <v>457.99999999999983</v>
      </c>
      <c r="Y23" s="526">
        <f t="shared" si="52"/>
        <v>10991.999999999996</v>
      </c>
      <c r="Z23" s="568">
        <f t="shared" si="53"/>
        <v>0</v>
      </c>
      <c r="AA23" s="788">
        <v>12354760.93090909</v>
      </c>
      <c r="AB23" s="788">
        <v>1235476.0930909091</v>
      </c>
      <c r="AC23" s="788">
        <v>1226111.04</v>
      </c>
      <c r="AD23" s="788">
        <v>122611.10400000001</v>
      </c>
      <c r="AE23" s="788">
        <v>1161578.8800000001</v>
      </c>
      <c r="AF23" s="785">
        <f>AE23*$AF$4</f>
        <v>232315.77600000004</v>
      </c>
      <c r="AG23" s="788">
        <v>11079935.999999996</v>
      </c>
      <c r="AH23" s="643">
        <f t="shared" si="54"/>
        <v>10991.999999999996</v>
      </c>
      <c r="AI23" s="644" t="s">
        <v>1379</v>
      </c>
    </row>
    <row r="24" spans="1:35">
      <c r="A24" s="194"/>
      <c r="B24" s="519">
        <v>7</v>
      </c>
      <c r="C24" s="587">
        <v>11</v>
      </c>
      <c r="D24" s="718" t="s">
        <v>1339</v>
      </c>
      <c r="E24" s="521">
        <v>24</v>
      </c>
      <c r="F24" s="584" t="s">
        <v>105</v>
      </c>
      <c r="G24" s="638">
        <f t="shared" si="45"/>
        <v>660</v>
      </c>
      <c r="H24" s="525">
        <v>15840</v>
      </c>
      <c r="I24" s="575">
        <v>638</v>
      </c>
      <c r="J24" s="592">
        <f t="shared" si="46"/>
        <v>10105920</v>
      </c>
      <c r="K24" s="567">
        <v>0</v>
      </c>
      <c r="L24" s="568">
        <f t="shared" si="47"/>
        <v>0</v>
      </c>
      <c r="M24" s="568">
        <f t="shared" si="48"/>
        <v>10105920</v>
      </c>
      <c r="N24" s="569">
        <v>9187200</v>
      </c>
      <c r="O24" s="569">
        <v>918720</v>
      </c>
      <c r="P24" s="568">
        <v>0</v>
      </c>
      <c r="Q24" s="617">
        <f t="shared" si="49"/>
        <v>1136448.2879999988</v>
      </c>
      <c r="R24" s="618">
        <f t="shared" si="0"/>
        <v>0.11245371900826434</v>
      </c>
      <c r="S24" s="523">
        <f t="shared" si="50"/>
        <v>1136448.2879999988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si="51"/>
        <v>585.78054545454552</v>
      </c>
      <c r="Y24" s="526">
        <f t="shared" si="52"/>
        <v>14058.733090909092</v>
      </c>
      <c r="Z24" s="568">
        <f t="shared" si="53"/>
        <v>0</v>
      </c>
      <c r="AA24" s="723">
        <v>8783520</v>
      </c>
      <c r="AB24" s="723">
        <v>878352</v>
      </c>
      <c r="AC24" s="723">
        <v>474310.08000000007</v>
      </c>
      <c r="AD24" s="723">
        <v>47431.008000000009</v>
      </c>
      <c r="AE24" s="723">
        <v>170659.19999999998</v>
      </c>
      <c r="AF24" s="785">
        <f>AE24*$AF$4</f>
        <v>34131.839999999997</v>
      </c>
      <c r="AG24" s="723">
        <v>8969471.7120000012</v>
      </c>
      <c r="AH24" s="643">
        <f t="shared" si="54"/>
        <v>14058.733090909092</v>
      </c>
      <c r="AI24" s="644" t="s">
        <v>147</v>
      </c>
    </row>
    <row r="25" spans="1:35">
      <c r="A25" s="194"/>
      <c r="B25" s="519">
        <v>7</v>
      </c>
      <c r="C25" s="587">
        <v>11</v>
      </c>
      <c r="D25" s="720" t="s">
        <v>1339</v>
      </c>
      <c r="E25" s="521">
        <v>24</v>
      </c>
      <c r="F25" s="584" t="s">
        <v>105</v>
      </c>
      <c r="G25" s="638">
        <f t="shared" si="45"/>
        <v>660</v>
      </c>
      <c r="H25" s="764">
        <v>15840</v>
      </c>
      <c r="I25" s="757">
        <v>638</v>
      </c>
      <c r="J25" s="592">
        <f t="shared" si="46"/>
        <v>10105920</v>
      </c>
      <c r="K25" s="567">
        <v>0</v>
      </c>
      <c r="L25" s="568">
        <f t="shared" si="47"/>
        <v>0</v>
      </c>
      <c r="M25" s="568">
        <f t="shared" si="48"/>
        <v>10105920</v>
      </c>
      <c r="N25" s="569">
        <v>9187200</v>
      </c>
      <c r="O25" s="569">
        <v>918720</v>
      </c>
      <c r="P25" s="568">
        <v>0</v>
      </c>
      <c r="Q25" s="617">
        <f t="shared" si="49"/>
        <v>1136448.2879999988</v>
      </c>
      <c r="R25" s="618">
        <f t="shared" si="0"/>
        <v>0.11245371900826434</v>
      </c>
      <c r="S25" s="523">
        <f t="shared" si="50"/>
        <v>1136448.2879999988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si="51"/>
        <v>585.78054545454552</v>
      </c>
      <c r="Y25" s="526">
        <f t="shared" si="52"/>
        <v>14058.733090909092</v>
      </c>
      <c r="Z25" s="568">
        <f t="shared" si="53"/>
        <v>0</v>
      </c>
      <c r="AA25" s="723">
        <v>8783520</v>
      </c>
      <c r="AB25" s="723">
        <v>878352</v>
      </c>
      <c r="AC25" s="723">
        <v>474310.08000000007</v>
      </c>
      <c r="AD25" s="723">
        <v>47431.008000000009</v>
      </c>
      <c r="AE25" s="723">
        <v>170659.19999999998</v>
      </c>
      <c r="AF25" s="619">
        <f>AE25*$AF$4</f>
        <v>34131.839999999997</v>
      </c>
      <c r="AG25" s="723">
        <v>8969471.7120000012</v>
      </c>
      <c r="AH25" s="643">
        <f t="shared" si="54"/>
        <v>14058.733090909092</v>
      </c>
      <c r="AI25" s="644" t="s">
        <v>1382</v>
      </c>
    </row>
    <row r="26" spans="1:35" s="518" customFormat="1">
      <c r="B26" s="519">
        <v>7</v>
      </c>
      <c r="C26" s="750"/>
      <c r="D26" s="745"/>
      <c r="E26" s="745"/>
      <c r="F26" s="746"/>
      <c r="G26" s="751"/>
      <c r="H26" s="751" t="s">
        <v>1272</v>
      </c>
      <c r="I26" s="752">
        <f t="shared" ref="I26:AG26" si="55">SUM(I22:I25)</f>
        <v>3292</v>
      </c>
      <c r="J26" s="531">
        <f t="shared" si="55"/>
        <v>46339200</v>
      </c>
      <c r="K26" s="532">
        <f t="shared" si="55"/>
        <v>0</v>
      </c>
      <c r="L26" s="531">
        <f t="shared" si="55"/>
        <v>0</v>
      </c>
      <c r="M26" s="531">
        <f t="shared" si="55"/>
        <v>46339200</v>
      </c>
      <c r="N26" s="532">
        <f t="shared" si="55"/>
        <v>42126545</v>
      </c>
      <c r="O26" s="532">
        <f t="shared" si="55"/>
        <v>4212655</v>
      </c>
      <c r="P26" s="532">
        <f t="shared" si="55"/>
        <v>0</v>
      </c>
      <c r="Q26" s="589">
        <f t="shared" si="55"/>
        <v>6240384.576000005</v>
      </c>
      <c r="R26" s="790">
        <f t="shared" si="0"/>
        <v>0.1346675077688006</v>
      </c>
      <c r="S26" s="590">
        <f t="shared" si="55"/>
        <v>6240384.576000005</v>
      </c>
      <c r="T26" s="710">
        <f t="shared" si="55"/>
        <v>0</v>
      </c>
      <c r="U26" s="711">
        <f t="shared" si="55"/>
        <v>0</v>
      </c>
      <c r="V26" s="531">
        <f t="shared" si="55"/>
        <v>0</v>
      </c>
      <c r="W26" s="710">
        <f t="shared" si="55"/>
        <v>0</v>
      </c>
      <c r="X26" s="711">
        <f t="shared" si="55"/>
        <v>2087.5610909090906</v>
      </c>
      <c r="Y26" s="711">
        <f t="shared" si="55"/>
        <v>50101.466181818178</v>
      </c>
      <c r="Z26" s="531">
        <f t="shared" si="55"/>
        <v>0</v>
      </c>
      <c r="AA26" s="711">
        <f t="shared" si="55"/>
        <v>42276561.861818179</v>
      </c>
      <c r="AB26" s="711">
        <f t="shared" si="55"/>
        <v>4227656.1861818181</v>
      </c>
      <c r="AC26" s="711">
        <f t="shared" si="55"/>
        <v>3400842.24</v>
      </c>
      <c r="AD26" s="711">
        <f t="shared" si="55"/>
        <v>340084.22400000005</v>
      </c>
      <c r="AE26" s="711">
        <f t="shared" si="55"/>
        <v>2664476.1600000006</v>
      </c>
      <c r="AF26" s="712">
        <f t="shared" si="55"/>
        <v>532895.23200000008</v>
      </c>
      <c r="AG26" s="711">
        <f t="shared" si="55"/>
        <v>40098815.423999995</v>
      </c>
      <c r="AH26" s="578"/>
      <c r="AI26" s="615"/>
    </row>
    <row r="27" spans="1:35">
      <c r="A27" s="194"/>
      <c r="B27" s="519">
        <v>7</v>
      </c>
      <c r="C27" s="587">
        <v>14</v>
      </c>
      <c r="D27" s="718" t="s">
        <v>1089</v>
      </c>
      <c r="E27" s="521">
        <v>24</v>
      </c>
      <c r="F27" s="584" t="s">
        <v>102</v>
      </c>
      <c r="G27" s="638">
        <f t="shared" ref="G27:G29" si="56">H27/E27</f>
        <v>540</v>
      </c>
      <c r="H27" s="525">
        <v>12960</v>
      </c>
      <c r="I27" s="575">
        <v>2016</v>
      </c>
      <c r="J27" s="592">
        <f t="shared" ref="J27:J29" si="57">H27*I27</f>
        <v>26127360</v>
      </c>
      <c r="K27" s="567">
        <v>0</v>
      </c>
      <c r="L27" s="568">
        <f t="shared" ref="L27:L29" si="58">J27-M27</f>
        <v>0</v>
      </c>
      <c r="M27" s="568">
        <f t="shared" ref="M27:M29" si="59">N27+O27-P27</f>
        <v>26127360</v>
      </c>
      <c r="N27" s="569">
        <v>23752145</v>
      </c>
      <c r="O27" s="569">
        <v>2375215</v>
      </c>
      <c r="P27" s="568">
        <v>0</v>
      </c>
      <c r="Q27" s="617">
        <f t="shared" ref="Q27:Q29" si="60">J27-AG27</f>
        <v>3967488.0000000075</v>
      </c>
      <c r="R27" s="618">
        <f t="shared" si="0"/>
        <v>0.15185185185185213</v>
      </c>
      <c r="S27" s="523">
        <f t="shared" ref="S27:S29" si="61">Q27-U27</f>
        <v>3967488.0000000075</v>
      </c>
      <c r="T27" s="524" t="s">
        <v>839</v>
      </c>
      <c r="U27" s="563">
        <v>0</v>
      </c>
      <c r="V27" s="525" t="s">
        <v>90</v>
      </c>
      <c r="W27" s="522" t="s">
        <v>89</v>
      </c>
      <c r="X27" s="526">
        <f t="shared" ref="X27:X29" si="62">Y27/E27</f>
        <v>457.99999999999983</v>
      </c>
      <c r="Y27" s="526">
        <f t="shared" ref="Y27:Y29" si="63">(AA27+AB27-AC27-AD27-AE27)/I27</f>
        <v>10991.999999999996</v>
      </c>
      <c r="Z27" s="568">
        <f t="shared" ref="Z27:Z29" si="64">AH27-Y27</f>
        <v>0</v>
      </c>
      <c r="AA27" s="723">
        <v>24709521.861818179</v>
      </c>
      <c r="AB27" s="723">
        <v>2470952.1861818181</v>
      </c>
      <c r="AC27" s="723">
        <v>2452222.08</v>
      </c>
      <c r="AD27" s="723">
        <v>245222.20800000001</v>
      </c>
      <c r="AE27" s="723">
        <v>2323157.7600000002</v>
      </c>
      <c r="AF27" s="619">
        <f>AE27*$AF$4</f>
        <v>464631.55200000008</v>
      </c>
      <c r="AG27" s="723">
        <v>22159871.999999993</v>
      </c>
      <c r="AH27" s="643">
        <f t="shared" ref="AH27:AH29" si="65">AG27/I27</f>
        <v>10991.999999999996</v>
      </c>
      <c r="AI27" s="644" t="s">
        <v>1380</v>
      </c>
    </row>
    <row r="28" spans="1:35">
      <c r="A28" s="194"/>
      <c r="B28" s="519">
        <v>7</v>
      </c>
      <c r="C28" s="587">
        <v>14</v>
      </c>
      <c r="D28" s="720" t="s">
        <v>1089</v>
      </c>
      <c r="E28" s="521">
        <v>24</v>
      </c>
      <c r="F28" s="584" t="s">
        <v>105</v>
      </c>
      <c r="G28" s="638">
        <f t="shared" si="56"/>
        <v>550</v>
      </c>
      <c r="H28" s="525">
        <v>13200</v>
      </c>
      <c r="I28" s="575">
        <v>1008</v>
      </c>
      <c r="J28" s="592">
        <f t="shared" si="57"/>
        <v>13305600</v>
      </c>
      <c r="K28" s="567">
        <v>0</v>
      </c>
      <c r="L28" s="568">
        <f t="shared" si="58"/>
        <v>0</v>
      </c>
      <c r="M28" s="568">
        <f t="shared" si="59"/>
        <v>13305600</v>
      </c>
      <c r="N28" s="569">
        <v>12096000</v>
      </c>
      <c r="O28" s="569">
        <v>1209600</v>
      </c>
      <c r="P28" s="568">
        <v>0</v>
      </c>
      <c r="Q28" s="617">
        <f t="shared" si="60"/>
        <v>2225664.0000000037</v>
      </c>
      <c r="R28" s="618">
        <f t="shared" si="0"/>
        <v>0.16727272727272754</v>
      </c>
      <c r="S28" s="523">
        <f t="shared" si="61"/>
        <v>2225664.0000000037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62"/>
        <v>457.99999999999983</v>
      </c>
      <c r="Y28" s="526">
        <f t="shared" si="63"/>
        <v>10991.999999999996</v>
      </c>
      <c r="Z28" s="568">
        <f t="shared" si="64"/>
        <v>0</v>
      </c>
      <c r="AA28" s="789">
        <v>12354760.93090909</v>
      </c>
      <c r="AB28" s="789">
        <v>1235476.0930909091</v>
      </c>
      <c r="AC28" s="789">
        <v>1226111.04</v>
      </c>
      <c r="AD28" s="789">
        <v>122611.10400000001</v>
      </c>
      <c r="AE28" s="789">
        <v>1161578.8800000001</v>
      </c>
      <c r="AF28" s="619">
        <f>AE28*$AF$4</f>
        <v>232315.77600000004</v>
      </c>
      <c r="AG28" s="789">
        <v>11079935.999999996</v>
      </c>
      <c r="AH28" s="643">
        <f t="shared" si="65"/>
        <v>10991.999999999996</v>
      </c>
      <c r="AI28" s="644" t="s">
        <v>1382</v>
      </c>
    </row>
    <row r="29" spans="1:35">
      <c r="A29" s="194"/>
      <c r="B29" s="519">
        <v>7</v>
      </c>
      <c r="C29" s="587">
        <v>14</v>
      </c>
      <c r="D29" s="720" t="s">
        <v>1251</v>
      </c>
      <c r="E29" s="521">
        <v>40</v>
      </c>
      <c r="F29" s="584" t="s">
        <v>1399</v>
      </c>
      <c r="G29" s="638">
        <f t="shared" si="56"/>
        <v>510</v>
      </c>
      <c r="H29" s="525">
        <v>20400</v>
      </c>
      <c r="I29" s="575">
        <v>770</v>
      </c>
      <c r="J29" s="592">
        <f t="shared" si="57"/>
        <v>15708000</v>
      </c>
      <c r="K29" s="567">
        <v>0</v>
      </c>
      <c r="L29" s="568">
        <f t="shared" si="58"/>
        <v>0</v>
      </c>
      <c r="M29" s="568">
        <f t="shared" si="59"/>
        <v>15708000</v>
      </c>
      <c r="N29" s="569">
        <v>14280000</v>
      </c>
      <c r="O29" s="569">
        <v>1428000</v>
      </c>
      <c r="P29" s="568">
        <v>0</v>
      </c>
      <c r="Q29" s="617">
        <f t="shared" si="60"/>
        <v>1122548</v>
      </c>
      <c r="R29" s="618">
        <f t="shared" si="0"/>
        <v>7.1463458110516936E-2</v>
      </c>
      <c r="S29" s="523">
        <f t="shared" si="61"/>
        <v>1122548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62"/>
        <v>473.55363636363637</v>
      </c>
      <c r="Y29" s="526">
        <f t="shared" si="63"/>
        <v>18942.145454545454</v>
      </c>
      <c r="Z29" s="568">
        <f t="shared" si="64"/>
        <v>0</v>
      </c>
      <c r="AA29" s="723">
        <v>14420000</v>
      </c>
      <c r="AB29" s="723">
        <v>1442000</v>
      </c>
      <c r="AC29" s="723">
        <v>778680.00000000012</v>
      </c>
      <c r="AD29" s="723">
        <v>77868.000000000015</v>
      </c>
      <c r="AE29" s="723">
        <v>420000</v>
      </c>
      <c r="AF29" s="619">
        <f>AE29*$AF$4</f>
        <v>84000</v>
      </c>
      <c r="AG29" s="723">
        <v>14585452</v>
      </c>
      <c r="AH29" s="643">
        <f t="shared" si="65"/>
        <v>18942.145454545454</v>
      </c>
      <c r="AI29" s="644" t="s">
        <v>1411</v>
      </c>
    </row>
    <row r="30" spans="1:35" s="518" customFormat="1">
      <c r="B30" s="519">
        <v>7</v>
      </c>
      <c r="C30" s="750"/>
      <c r="D30" s="745"/>
      <c r="E30" s="745"/>
      <c r="F30" s="746"/>
      <c r="G30" s="751"/>
      <c r="H30" s="751" t="s">
        <v>1272</v>
      </c>
      <c r="I30" s="752">
        <f>SUM(I27:I29)</f>
        <v>3794</v>
      </c>
      <c r="J30" s="531">
        <f t="shared" ref="J30:AG30" si="66">SUM(J27:J29)</f>
        <v>55140960</v>
      </c>
      <c r="K30" s="532">
        <f t="shared" si="66"/>
        <v>0</v>
      </c>
      <c r="L30" s="531">
        <f t="shared" si="66"/>
        <v>0</v>
      </c>
      <c r="M30" s="531">
        <f t="shared" si="66"/>
        <v>55140960</v>
      </c>
      <c r="N30" s="532">
        <f t="shared" si="66"/>
        <v>50128145</v>
      </c>
      <c r="O30" s="532">
        <f t="shared" si="66"/>
        <v>5012815</v>
      </c>
      <c r="P30" s="532">
        <f t="shared" si="66"/>
        <v>0</v>
      </c>
      <c r="Q30" s="589">
        <f t="shared" si="66"/>
        <v>7315700.0000000112</v>
      </c>
      <c r="R30" s="790">
        <f t="shared" si="0"/>
        <v>0.13267269920581745</v>
      </c>
      <c r="S30" s="590">
        <f t="shared" si="66"/>
        <v>7315700.0000000112</v>
      </c>
      <c r="T30" s="710">
        <f t="shared" si="66"/>
        <v>0</v>
      </c>
      <c r="U30" s="711">
        <f t="shared" si="66"/>
        <v>0</v>
      </c>
      <c r="V30" s="531">
        <f t="shared" si="66"/>
        <v>0</v>
      </c>
      <c r="W30" s="710">
        <f t="shared" si="66"/>
        <v>0</v>
      </c>
      <c r="X30" s="711">
        <f t="shared" si="66"/>
        <v>1389.5536363636361</v>
      </c>
      <c r="Y30" s="711">
        <f t="shared" si="66"/>
        <v>40926.145454545447</v>
      </c>
      <c r="Z30" s="531">
        <f t="shared" si="66"/>
        <v>0</v>
      </c>
      <c r="AA30" s="711">
        <f t="shared" si="66"/>
        <v>51484282.792727269</v>
      </c>
      <c r="AB30" s="711">
        <f t="shared" si="66"/>
        <v>5148428.2792727277</v>
      </c>
      <c r="AC30" s="711">
        <f t="shared" si="66"/>
        <v>4457013.12</v>
      </c>
      <c r="AD30" s="711">
        <f t="shared" si="66"/>
        <v>445701.31200000003</v>
      </c>
      <c r="AE30" s="711">
        <f t="shared" si="66"/>
        <v>3904736.6400000006</v>
      </c>
      <c r="AF30" s="712">
        <f t="shared" si="66"/>
        <v>780947.3280000001</v>
      </c>
      <c r="AG30" s="711">
        <f t="shared" si="66"/>
        <v>47825259.999999985</v>
      </c>
      <c r="AH30" s="578"/>
      <c r="AI30" s="615"/>
    </row>
    <row r="31" spans="1:35">
      <c r="A31" s="194"/>
      <c r="B31" s="519">
        <v>7</v>
      </c>
      <c r="C31" s="587">
        <v>15</v>
      </c>
      <c r="D31" s="718" t="s">
        <v>1251</v>
      </c>
      <c r="E31" s="521">
        <v>40</v>
      </c>
      <c r="F31" s="584" t="s">
        <v>1400</v>
      </c>
      <c r="G31" s="638">
        <f t="shared" ref="G31:G33" si="67">H31/E31</f>
        <v>507.5</v>
      </c>
      <c r="H31" s="525">
        <v>20300</v>
      </c>
      <c r="I31" s="575">
        <v>770</v>
      </c>
      <c r="J31" s="592">
        <f t="shared" ref="J31:J33" si="68">H31*I31</f>
        <v>15631000</v>
      </c>
      <c r="K31" s="567">
        <v>0</v>
      </c>
      <c r="L31" s="568">
        <f t="shared" ref="L31:L33" si="69">J31-M31</f>
        <v>0</v>
      </c>
      <c r="M31" s="568">
        <f t="shared" ref="M31:M33" si="70">N31+O31-P31</f>
        <v>15631000</v>
      </c>
      <c r="N31" s="569">
        <v>14210000</v>
      </c>
      <c r="O31" s="569">
        <v>1421000</v>
      </c>
      <c r="P31" s="568">
        <v>0</v>
      </c>
      <c r="Q31" s="617">
        <f t="shared" ref="Q31:Q33" si="71">J31-AG31</f>
        <v>1045548</v>
      </c>
      <c r="R31" s="618">
        <f t="shared" si="0"/>
        <v>6.6889386475593365E-2</v>
      </c>
      <c r="S31" s="523">
        <f t="shared" ref="S31:S33" si="72">Q31-U31</f>
        <v>1045548</v>
      </c>
      <c r="T31" s="524" t="s">
        <v>839</v>
      </c>
      <c r="U31" s="563">
        <v>0</v>
      </c>
      <c r="V31" s="525" t="s">
        <v>90</v>
      </c>
      <c r="W31" s="522" t="s">
        <v>89</v>
      </c>
      <c r="X31" s="526">
        <f t="shared" ref="X31:X33" si="73">Y31/E31</f>
        <v>473.55363636363637</v>
      </c>
      <c r="Y31" s="526">
        <f t="shared" ref="Y31:Y33" si="74">(AA31+AB31-AC31-AD31-AE31)/I31</f>
        <v>18942.145454545454</v>
      </c>
      <c r="Z31" s="568">
        <f t="shared" ref="Z31:Z33" si="75">AH31-Y31</f>
        <v>0</v>
      </c>
      <c r="AA31" s="723">
        <v>14420000</v>
      </c>
      <c r="AB31" s="723">
        <v>1442000</v>
      </c>
      <c r="AC31" s="723">
        <v>778680.00000000012</v>
      </c>
      <c r="AD31" s="723">
        <v>77868.000000000015</v>
      </c>
      <c r="AE31" s="723">
        <v>420000</v>
      </c>
      <c r="AF31" s="619">
        <f>AE31*$AF$4</f>
        <v>84000</v>
      </c>
      <c r="AG31" s="723">
        <v>14585452</v>
      </c>
      <c r="AH31" s="643">
        <f t="shared" ref="AH31:AH33" si="76">AG31/I31</f>
        <v>18942.145454545454</v>
      </c>
      <c r="AI31" s="644" t="s">
        <v>1383</v>
      </c>
    </row>
    <row r="32" spans="1:35">
      <c r="A32" s="194"/>
      <c r="B32" s="519">
        <v>7</v>
      </c>
      <c r="C32" s="587">
        <v>15</v>
      </c>
      <c r="D32" s="720" t="s">
        <v>1089</v>
      </c>
      <c r="E32" s="521">
        <v>24</v>
      </c>
      <c r="F32" s="584" t="s">
        <v>870</v>
      </c>
      <c r="G32" s="638">
        <f t="shared" si="67"/>
        <v>550</v>
      </c>
      <c r="H32" s="525">
        <v>13200</v>
      </c>
      <c r="I32" s="575">
        <v>1008</v>
      </c>
      <c r="J32" s="592">
        <f t="shared" si="68"/>
        <v>13305600</v>
      </c>
      <c r="K32" s="567">
        <v>0</v>
      </c>
      <c r="L32" s="568">
        <f t="shared" si="69"/>
        <v>0</v>
      </c>
      <c r="M32" s="568">
        <f t="shared" si="70"/>
        <v>13305600</v>
      </c>
      <c r="N32" s="569">
        <v>12096000</v>
      </c>
      <c r="O32" s="569">
        <v>1209600</v>
      </c>
      <c r="P32" s="568">
        <v>0</v>
      </c>
      <c r="Q32" s="617">
        <f t="shared" si="71"/>
        <v>2225664.0000000037</v>
      </c>
      <c r="R32" s="618">
        <f t="shared" si="0"/>
        <v>0.16727272727272754</v>
      </c>
      <c r="S32" s="523">
        <f t="shared" si="72"/>
        <v>2225664.0000000037</v>
      </c>
      <c r="T32" s="524" t="s">
        <v>98</v>
      </c>
      <c r="U32" s="563">
        <v>0</v>
      </c>
      <c r="V32" s="525" t="s">
        <v>90</v>
      </c>
      <c r="W32" s="522" t="s">
        <v>89</v>
      </c>
      <c r="X32" s="526">
        <f t="shared" si="73"/>
        <v>457.99999999999983</v>
      </c>
      <c r="Y32" s="526">
        <f t="shared" si="74"/>
        <v>10991.999999999996</v>
      </c>
      <c r="Z32" s="568">
        <f t="shared" si="75"/>
        <v>0</v>
      </c>
      <c r="AA32" s="789">
        <v>12354760.93090909</v>
      </c>
      <c r="AB32" s="789">
        <v>1235476.0930909091</v>
      </c>
      <c r="AC32" s="789">
        <v>1226111.04</v>
      </c>
      <c r="AD32" s="789">
        <v>122611.10400000001</v>
      </c>
      <c r="AE32" s="789">
        <v>1161578.8800000001</v>
      </c>
      <c r="AF32" s="619">
        <f>AE32*$AF$4</f>
        <v>232315.77600000004</v>
      </c>
      <c r="AG32" s="789">
        <v>11079935.999999996</v>
      </c>
      <c r="AH32" s="643">
        <f t="shared" si="76"/>
        <v>10991.999999999996</v>
      </c>
      <c r="AI32" s="644" t="s">
        <v>1382</v>
      </c>
    </row>
    <row r="33" spans="1:35">
      <c r="A33" s="194"/>
      <c r="B33" s="519">
        <v>7</v>
      </c>
      <c r="C33" s="587">
        <v>15</v>
      </c>
      <c r="D33" s="720" t="s">
        <v>1251</v>
      </c>
      <c r="E33" s="521">
        <v>40</v>
      </c>
      <c r="F33" s="584" t="s">
        <v>105</v>
      </c>
      <c r="G33" s="638">
        <f t="shared" si="67"/>
        <v>510</v>
      </c>
      <c r="H33" s="525">
        <v>20400</v>
      </c>
      <c r="I33" s="575">
        <v>770</v>
      </c>
      <c r="J33" s="592">
        <f t="shared" si="68"/>
        <v>15708000</v>
      </c>
      <c r="K33" s="567">
        <v>0</v>
      </c>
      <c r="L33" s="568">
        <f t="shared" si="69"/>
        <v>0</v>
      </c>
      <c r="M33" s="568">
        <f t="shared" si="70"/>
        <v>15708000</v>
      </c>
      <c r="N33" s="569">
        <v>14280000</v>
      </c>
      <c r="O33" s="569">
        <v>1428000</v>
      </c>
      <c r="P33" s="568">
        <v>0</v>
      </c>
      <c r="Q33" s="617">
        <f t="shared" si="71"/>
        <v>1122548</v>
      </c>
      <c r="R33" s="618">
        <f t="shared" si="0"/>
        <v>7.1463458110516936E-2</v>
      </c>
      <c r="S33" s="523">
        <f t="shared" si="72"/>
        <v>1122548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si="73"/>
        <v>473.55363636363637</v>
      </c>
      <c r="Y33" s="526">
        <f t="shared" si="74"/>
        <v>18942.145454545454</v>
      </c>
      <c r="Z33" s="568">
        <f t="shared" si="75"/>
        <v>0</v>
      </c>
      <c r="AA33" s="723">
        <v>14420000</v>
      </c>
      <c r="AB33" s="723">
        <v>1442000</v>
      </c>
      <c r="AC33" s="723">
        <v>778680.00000000012</v>
      </c>
      <c r="AD33" s="723">
        <v>77868.000000000015</v>
      </c>
      <c r="AE33" s="723">
        <v>420000</v>
      </c>
      <c r="AF33" s="619">
        <f>AE33*$AF$4</f>
        <v>84000</v>
      </c>
      <c r="AG33" s="723">
        <v>14585452</v>
      </c>
      <c r="AH33" s="643">
        <f t="shared" si="76"/>
        <v>18942.145454545454</v>
      </c>
      <c r="AI33" s="644" t="s">
        <v>1379</v>
      </c>
    </row>
    <row r="34" spans="1:35" s="518" customFormat="1">
      <c r="B34" s="519">
        <v>7</v>
      </c>
      <c r="C34" s="750"/>
      <c r="D34" s="745"/>
      <c r="E34" s="745"/>
      <c r="F34" s="746"/>
      <c r="G34" s="751"/>
      <c r="H34" s="751" t="s">
        <v>1272</v>
      </c>
      <c r="I34" s="752">
        <f>SUM(I31:I33)</f>
        <v>2548</v>
      </c>
      <c r="J34" s="531">
        <f t="shared" ref="J34:AG34" si="77">SUM(J31:J33)</f>
        <v>44644600</v>
      </c>
      <c r="K34" s="532">
        <f t="shared" si="77"/>
        <v>0</v>
      </c>
      <c r="L34" s="531">
        <f t="shared" si="77"/>
        <v>0</v>
      </c>
      <c r="M34" s="531">
        <f t="shared" si="77"/>
        <v>44644600</v>
      </c>
      <c r="N34" s="532">
        <f t="shared" si="77"/>
        <v>40586000</v>
      </c>
      <c r="O34" s="532">
        <f t="shared" si="77"/>
        <v>4058600</v>
      </c>
      <c r="P34" s="532">
        <f t="shared" si="77"/>
        <v>0</v>
      </c>
      <c r="Q34" s="589">
        <f t="shared" si="77"/>
        <v>4393760.0000000037</v>
      </c>
      <c r="R34" s="790">
        <f t="shared" si="0"/>
        <v>9.8416381824453655E-2</v>
      </c>
      <c r="S34" s="590">
        <f t="shared" si="77"/>
        <v>4393760.0000000037</v>
      </c>
      <c r="T34" s="710">
        <f t="shared" si="77"/>
        <v>0</v>
      </c>
      <c r="U34" s="711">
        <f t="shared" si="77"/>
        <v>0</v>
      </c>
      <c r="V34" s="531">
        <f t="shared" si="77"/>
        <v>0</v>
      </c>
      <c r="W34" s="710">
        <f t="shared" si="77"/>
        <v>0</v>
      </c>
      <c r="X34" s="711">
        <f t="shared" si="77"/>
        <v>1405.1072727272726</v>
      </c>
      <c r="Y34" s="711">
        <f t="shared" si="77"/>
        <v>48876.290909090909</v>
      </c>
      <c r="Z34" s="531">
        <f t="shared" si="77"/>
        <v>0</v>
      </c>
      <c r="AA34" s="711">
        <f t="shared" si="77"/>
        <v>41194760.93090909</v>
      </c>
      <c r="AB34" s="711">
        <f t="shared" si="77"/>
        <v>4119476.0930909091</v>
      </c>
      <c r="AC34" s="711">
        <f t="shared" si="77"/>
        <v>2783471.04</v>
      </c>
      <c r="AD34" s="711">
        <f t="shared" si="77"/>
        <v>278347.10400000005</v>
      </c>
      <c r="AE34" s="711">
        <f t="shared" si="77"/>
        <v>2001578.8800000001</v>
      </c>
      <c r="AF34" s="712">
        <f t="shared" si="77"/>
        <v>400315.77600000007</v>
      </c>
      <c r="AG34" s="711">
        <f t="shared" si="77"/>
        <v>40250840</v>
      </c>
      <c r="AH34" s="578"/>
      <c r="AI34" s="615"/>
    </row>
    <row r="35" spans="1:35">
      <c r="A35" s="194"/>
      <c r="B35" s="519">
        <v>7</v>
      </c>
      <c r="C35" s="587">
        <v>18</v>
      </c>
      <c r="D35" s="747" t="s">
        <v>1175</v>
      </c>
      <c r="E35" s="521">
        <v>30</v>
      </c>
      <c r="F35" s="584" t="s">
        <v>102</v>
      </c>
      <c r="G35" s="638">
        <f t="shared" ref="G35:G39" si="78">H35/E35</f>
        <v>2066.6666666666702</v>
      </c>
      <c r="H35" s="525">
        <v>62000.000000000102</v>
      </c>
      <c r="I35" s="575">
        <v>66</v>
      </c>
      <c r="J35" s="592">
        <f t="shared" ref="J35:J39" si="79">H35*I35</f>
        <v>4092000.0000000065</v>
      </c>
      <c r="K35" s="567">
        <v>0</v>
      </c>
      <c r="L35" s="568">
        <f t="shared" ref="L35:L39" si="80">J35-M35</f>
        <v>6.5192580223083496E-9</v>
      </c>
      <c r="M35" s="568">
        <f t="shared" ref="M35:M39" si="81">N35+O35-P35</f>
        <v>4092000</v>
      </c>
      <c r="N35" s="569">
        <v>3720000</v>
      </c>
      <c r="O35" s="569">
        <v>372000</v>
      </c>
      <c r="P35" s="568">
        <v>0</v>
      </c>
      <c r="Q35" s="617">
        <f t="shared" ref="Q35:Q39" si="82">J35-AG35</f>
        <v>651709.68000000622</v>
      </c>
      <c r="R35" s="618">
        <f t="shared" si="0"/>
        <v>0.15926434017595434</v>
      </c>
      <c r="S35" s="523">
        <f t="shared" ref="S35:S39" si="83">Q35-U35</f>
        <v>651709.68000000622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:X39" si="84">Y35/E35</f>
        <v>1737.5203636363638</v>
      </c>
      <c r="Y35" s="526">
        <f t="shared" ref="Y35:Y39" si="85">(AA35+AB35-AC35-AD35-AE35)/I35</f>
        <v>52125.610909090916</v>
      </c>
      <c r="Z35" s="568">
        <f t="shared" ref="Z35:Z39" si="86">AH35-Y35</f>
        <v>0</v>
      </c>
      <c r="AA35" s="777">
        <f>20023200/396*66</f>
        <v>3337200</v>
      </c>
      <c r="AB35" s="777">
        <f>2002320/396*66</f>
        <v>333720</v>
      </c>
      <c r="AC35" s="777">
        <f>1081252.8/396*66</f>
        <v>180208.80000000002</v>
      </c>
      <c r="AD35" s="777">
        <f>108125.28/396*66</f>
        <v>18020.88</v>
      </c>
      <c r="AE35" s="777">
        <f>194400/396*66</f>
        <v>32400</v>
      </c>
      <c r="AF35" s="778">
        <f>AE35*$AF$4</f>
        <v>6480</v>
      </c>
      <c r="AG35" s="777">
        <f>20641741.92/396*66</f>
        <v>3440290.3200000003</v>
      </c>
      <c r="AH35" s="643">
        <f t="shared" ref="AH35:AH39" si="87">AG35/I35</f>
        <v>52125.610909090916</v>
      </c>
      <c r="AI35" s="644" t="s">
        <v>1380</v>
      </c>
    </row>
    <row r="36" spans="1:35">
      <c r="A36" s="194"/>
      <c r="B36" s="519">
        <v>7</v>
      </c>
      <c r="C36" s="587">
        <v>18</v>
      </c>
      <c r="D36" s="747" t="s">
        <v>1175</v>
      </c>
      <c r="E36" s="521">
        <v>10</v>
      </c>
      <c r="F36" s="770" t="s">
        <v>1401</v>
      </c>
      <c r="G36" s="638">
        <f t="shared" si="78"/>
        <v>5710</v>
      </c>
      <c r="H36" s="525">
        <v>57100</v>
      </c>
      <c r="I36" s="575">
        <v>1075</v>
      </c>
      <c r="J36" s="592">
        <f t="shared" si="79"/>
        <v>61382500</v>
      </c>
      <c r="K36" s="567">
        <v>0</v>
      </c>
      <c r="L36" s="568">
        <f t="shared" si="80"/>
        <v>0</v>
      </c>
      <c r="M36" s="568">
        <f t="shared" si="81"/>
        <v>61382500</v>
      </c>
      <c r="N36" s="569">
        <v>55802273</v>
      </c>
      <c r="O36" s="569">
        <v>5580227</v>
      </c>
      <c r="P36" s="568">
        <v>0</v>
      </c>
      <c r="Q36" s="617">
        <f t="shared" si="82"/>
        <v>61382500</v>
      </c>
      <c r="R36" s="618">
        <f t="shared" si="0"/>
        <v>1</v>
      </c>
      <c r="S36" s="523">
        <f t="shared" si="83"/>
        <v>61382500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84"/>
        <v>0</v>
      </c>
      <c r="Y36" s="526">
        <f t="shared" si="85"/>
        <v>0</v>
      </c>
      <c r="Z36" s="568">
        <f t="shared" si="86"/>
        <v>0</v>
      </c>
      <c r="AA36" s="723"/>
      <c r="AB36" s="723"/>
      <c r="AC36" s="723"/>
      <c r="AD36" s="723"/>
      <c r="AE36" s="723"/>
      <c r="AF36" s="619">
        <f>AE36*$AF$4</f>
        <v>0</v>
      </c>
      <c r="AG36" s="723"/>
      <c r="AH36" s="643">
        <f t="shared" si="87"/>
        <v>0</v>
      </c>
      <c r="AI36" s="644"/>
    </row>
    <row r="37" spans="1:35">
      <c r="A37" s="194"/>
      <c r="B37" s="519">
        <v>7</v>
      </c>
      <c r="C37" s="587">
        <v>18</v>
      </c>
      <c r="D37" s="747" t="s">
        <v>1175</v>
      </c>
      <c r="E37" s="521">
        <v>20</v>
      </c>
      <c r="F37" s="770" t="s">
        <v>1042</v>
      </c>
      <c r="G37" s="638">
        <f t="shared" si="78"/>
        <v>2855</v>
      </c>
      <c r="H37" s="525">
        <v>57100</v>
      </c>
      <c r="I37" s="575">
        <v>750</v>
      </c>
      <c r="J37" s="592">
        <f t="shared" si="79"/>
        <v>42825000</v>
      </c>
      <c r="K37" s="567">
        <v>0</v>
      </c>
      <c r="L37" s="568">
        <f t="shared" si="80"/>
        <v>0</v>
      </c>
      <c r="M37" s="568">
        <f t="shared" si="81"/>
        <v>42825000</v>
      </c>
      <c r="N37" s="569">
        <v>38931818</v>
      </c>
      <c r="O37" s="569">
        <v>3893182</v>
      </c>
      <c r="P37" s="568">
        <v>0</v>
      </c>
      <c r="Q37" s="617">
        <f t="shared" si="82"/>
        <v>42825000</v>
      </c>
      <c r="R37" s="618">
        <f t="shared" si="0"/>
        <v>1</v>
      </c>
      <c r="S37" s="523">
        <f t="shared" si="83"/>
        <v>42825000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84"/>
        <v>0</v>
      </c>
      <c r="Y37" s="526">
        <f t="shared" si="85"/>
        <v>0</v>
      </c>
      <c r="Z37" s="568">
        <f t="shared" si="86"/>
        <v>0</v>
      </c>
      <c r="AA37" s="723"/>
      <c r="AB37" s="723"/>
      <c r="AC37" s="723"/>
      <c r="AD37" s="723"/>
      <c r="AE37" s="723"/>
      <c r="AF37" s="619">
        <f>AE37*$AF$4</f>
        <v>0</v>
      </c>
      <c r="AG37" s="723"/>
      <c r="AH37" s="643">
        <f t="shared" si="87"/>
        <v>0</v>
      </c>
      <c r="AI37" s="644"/>
    </row>
    <row r="38" spans="1:35">
      <c r="A38" s="194"/>
      <c r="B38" s="519">
        <v>7</v>
      </c>
      <c r="C38" s="587">
        <v>18</v>
      </c>
      <c r="D38" s="747" t="s">
        <v>1251</v>
      </c>
      <c r="E38" s="521">
        <v>40</v>
      </c>
      <c r="F38" s="584" t="s">
        <v>1402</v>
      </c>
      <c r="G38" s="638">
        <f t="shared" si="78"/>
        <v>510</v>
      </c>
      <c r="H38" s="525">
        <v>20400</v>
      </c>
      <c r="I38" s="575">
        <v>770</v>
      </c>
      <c r="J38" s="592">
        <f t="shared" si="79"/>
        <v>15708000</v>
      </c>
      <c r="K38" s="567">
        <v>0</v>
      </c>
      <c r="L38" s="568">
        <f t="shared" si="80"/>
        <v>0</v>
      </c>
      <c r="M38" s="568">
        <f t="shared" si="81"/>
        <v>15708000</v>
      </c>
      <c r="N38" s="569">
        <v>14280000</v>
      </c>
      <c r="O38" s="569">
        <v>1428000</v>
      </c>
      <c r="P38" s="568">
        <v>0</v>
      </c>
      <c r="Q38" s="617">
        <f t="shared" si="82"/>
        <v>1122548</v>
      </c>
      <c r="R38" s="618">
        <f t="shared" si="0"/>
        <v>7.1463458110516936E-2</v>
      </c>
      <c r="S38" s="523">
        <f t="shared" si="83"/>
        <v>1122548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84"/>
        <v>473.55363636363637</v>
      </c>
      <c r="Y38" s="526">
        <f t="shared" si="85"/>
        <v>18942.145454545454</v>
      </c>
      <c r="Z38" s="568">
        <f t="shared" si="86"/>
        <v>0</v>
      </c>
      <c r="AA38" s="723">
        <v>14420000</v>
      </c>
      <c r="AB38" s="723">
        <v>1442000</v>
      </c>
      <c r="AC38" s="723">
        <v>778680.00000000012</v>
      </c>
      <c r="AD38" s="723">
        <v>77868.000000000015</v>
      </c>
      <c r="AE38" s="723">
        <v>420000</v>
      </c>
      <c r="AF38" s="619">
        <f>AE38*$AF$4</f>
        <v>84000</v>
      </c>
      <c r="AG38" s="723">
        <v>14585452</v>
      </c>
      <c r="AH38" s="643">
        <f t="shared" si="87"/>
        <v>18942.145454545454</v>
      </c>
      <c r="AI38" s="644" t="s">
        <v>1378</v>
      </c>
    </row>
    <row r="39" spans="1:35">
      <c r="A39" s="194"/>
      <c r="B39" s="519">
        <v>7</v>
      </c>
      <c r="C39" s="587">
        <v>18</v>
      </c>
      <c r="D39" s="747" t="s">
        <v>1089</v>
      </c>
      <c r="E39" s="521">
        <v>24</v>
      </c>
      <c r="F39" s="584" t="s">
        <v>1018</v>
      </c>
      <c r="G39" s="638">
        <f t="shared" si="78"/>
        <v>550</v>
      </c>
      <c r="H39" s="764">
        <v>13200</v>
      </c>
      <c r="I39" s="757">
        <v>2016</v>
      </c>
      <c r="J39" s="592">
        <f t="shared" si="79"/>
        <v>26611200</v>
      </c>
      <c r="K39" s="567">
        <v>0</v>
      </c>
      <c r="L39" s="568">
        <f t="shared" si="80"/>
        <v>0</v>
      </c>
      <c r="M39" s="568">
        <f t="shared" si="81"/>
        <v>26611200</v>
      </c>
      <c r="N39" s="569">
        <v>24192000</v>
      </c>
      <c r="O39" s="569">
        <v>2419200</v>
      </c>
      <c r="P39" s="568">
        <v>0</v>
      </c>
      <c r="Q39" s="617">
        <f t="shared" si="82"/>
        <v>4451328.0000000075</v>
      </c>
      <c r="R39" s="618">
        <f t="shared" si="0"/>
        <v>0.16727272727272754</v>
      </c>
      <c r="S39" s="523">
        <f t="shared" si="83"/>
        <v>4451328.0000000075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si="84"/>
        <v>457.99999999999983</v>
      </c>
      <c r="Y39" s="526">
        <f t="shared" si="85"/>
        <v>10991.999999999996</v>
      </c>
      <c r="Z39" s="568">
        <f t="shared" si="86"/>
        <v>0</v>
      </c>
      <c r="AA39" s="723">
        <v>24709521.861818179</v>
      </c>
      <c r="AB39" s="723">
        <v>2470952.1861818181</v>
      </c>
      <c r="AC39" s="723">
        <v>2452222.08</v>
      </c>
      <c r="AD39" s="723">
        <v>245222.20800000001</v>
      </c>
      <c r="AE39" s="723">
        <v>2323157.7600000002</v>
      </c>
      <c r="AF39" s="619">
        <f>AE39*$AF$4</f>
        <v>464631.55200000008</v>
      </c>
      <c r="AG39" s="723">
        <v>22159871.999999993</v>
      </c>
      <c r="AH39" s="643">
        <f t="shared" si="87"/>
        <v>10991.999999999996</v>
      </c>
      <c r="AI39" s="644" t="s">
        <v>1383</v>
      </c>
    </row>
    <row r="40" spans="1:35" s="518" customFormat="1">
      <c r="B40" s="519">
        <v>7</v>
      </c>
      <c r="C40" s="750"/>
      <c r="D40" s="745"/>
      <c r="E40" s="745"/>
      <c r="F40" s="746"/>
      <c r="G40" s="751"/>
      <c r="H40" s="751" t="s">
        <v>1272</v>
      </c>
      <c r="I40" s="752">
        <f>SUM(I35:I39)</f>
        <v>4677</v>
      </c>
      <c r="J40" s="531">
        <f t="shared" ref="J40:AG40" si="88">SUM(J35:J39)</f>
        <v>150618700</v>
      </c>
      <c r="K40" s="532">
        <f t="shared" si="88"/>
        <v>0</v>
      </c>
      <c r="L40" s="531">
        <f t="shared" si="88"/>
        <v>6.5192580223083496E-9</v>
      </c>
      <c r="M40" s="531">
        <f t="shared" si="88"/>
        <v>150618700</v>
      </c>
      <c r="N40" s="532">
        <f t="shared" si="88"/>
        <v>136926091</v>
      </c>
      <c r="O40" s="532">
        <f t="shared" si="88"/>
        <v>13692609</v>
      </c>
      <c r="P40" s="532">
        <f t="shared" si="88"/>
        <v>0</v>
      </c>
      <c r="Q40" s="589">
        <f t="shared" si="88"/>
        <v>110433085.68000001</v>
      </c>
      <c r="R40" s="790">
        <f t="shared" si="0"/>
        <v>0.73319638052911096</v>
      </c>
      <c r="S40" s="590">
        <f t="shared" si="88"/>
        <v>110433085.68000001</v>
      </c>
      <c r="T40" s="710">
        <f t="shared" si="88"/>
        <v>0</v>
      </c>
      <c r="U40" s="711">
        <f t="shared" si="88"/>
        <v>0</v>
      </c>
      <c r="V40" s="531">
        <f t="shared" si="88"/>
        <v>0</v>
      </c>
      <c r="W40" s="710">
        <f t="shared" si="88"/>
        <v>0</v>
      </c>
      <c r="X40" s="711">
        <f t="shared" si="88"/>
        <v>2669.0740000000001</v>
      </c>
      <c r="Y40" s="711">
        <f t="shared" si="88"/>
        <v>82059.756363636378</v>
      </c>
      <c r="Z40" s="531">
        <f t="shared" si="88"/>
        <v>0</v>
      </c>
      <c r="AA40" s="711">
        <f t="shared" si="88"/>
        <v>42466721.861818179</v>
      </c>
      <c r="AB40" s="711">
        <f t="shared" si="88"/>
        <v>4246672.1861818181</v>
      </c>
      <c r="AC40" s="711">
        <f t="shared" si="88"/>
        <v>3411110.8800000004</v>
      </c>
      <c r="AD40" s="711">
        <f t="shared" si="88"/>
        <v>341111.08800000005</v>
      </c>
      <c r="AE40" s="711">
        <f t="shared" si="88"/>
        <v>2775557.7600000002</v>
      </c>
      <c r="AF40" s="712">
        <f t="shared" si="88"/>
        <v>555111.55200000014</v>
      </c>
      <c r="AG40" s="711">
        <f t="shared" si="88"/>
        <v>40185614.319999993</v>
      </c>
      <c r="AH40" s="578"/>
      <c r="AI40" s="615"/>
    </row>
    <row r="41" spans="1:35">
      <c r="A41" s="194"/>
      <c r="B41" s="519">
        <v>7</v>
      </c>
      <c r="C41" s="587">
        <v>19</v>
      </c>
      <c r="D41" s="747" t="s">
        <v>1089</v>
      </c>
      <c r="E41" s="521">
        <v>24</v>
      </c>
      <c r="F41" s="584" t="s">
        <v>127</v>
      </c>
      <c r="G41" s="638">
        <f t="shared" ref="G41:G43" si="89">H41/E41</f>
        <v>550</v>
      </c>
      <c r="H41" s="525">
        <v>13200</v>
      </c>
      <c r="I41" s="575">
        <v>1008</v>
      </c>
      <c r="J41" s="592">
        <f t="shared" ref="J41:J43" si="90">H41*I41</f>
        <v>13305600</v>
      </c>
      <c r="K41" s="567">
        <v>0</v>
      </c>
      <c r="L41" s="568">
        <f t="shared" ref="L41:L43" si="91">J41-M41</f>
        <v>0</v>
      </c>
      <c r="M41" s="568">
        <f t="shared" ref="M41:M43" si="92">N41+O41-P41</f>
        <v>13305600</v>
      </c>
      <c r="N41" s="569">
        <v>12096000</v>
      </c>
      <c r="O41" s="569">
        <v>1209600</v>
      </c>
      <c r="P41" s="568">
        <v>0</v>
      </c>
      <c r="Q41" s="617">
        <f t="shared" ref="Q41:Q43" si="93">J41-AG41</f>
        <v>2225664.0000000037</v>
      </c>
      <c r="R41" s="618">
        <f t="shared" si="0"/>
        <v>0.16727272727272754</v>
      </c>
      <c r="S41" s="523">
        <f t="shared" ref="S41:S43" si="94">Q41-U41</f>
        <v>2225664.0000000037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43" si="95">Y41/E41</f>
        <v>457.99999999999983</v>
      </c>
      <c r="Y41" s="526">
        <f t="shared" ref="Y41:Y43" si="96">(AA41+AB41-AC41-AD41-AE41)/I41</f>
        <v>10991.999999999996</v>
      </c>
      <c r="Z41" s="568">
        <f t="shared" ref="Z41:Z43" si="97">AH41-Y41</f>
        <v>0</v>
      </c>
      <c r="AA41" s="723">
        <v>12354760.93090909</v>
      </c>
      <c r="AB41" s="723">
        <v>1235476.0930909091</v>
      </c>
      <c r="AC41" s="723">
        <v>1226111.04</v>
      </c>
      <c r="AD41" s="723">
        <v>122611.10400000001</v>
      </c>
      <c r="AE41" s="723">
        <v>1161578.8800000001</v>
      </c>
      <c r="AF41" s="619">
        <f>AE41*$AF$4</f>
        <v>232315.77600000004</v>
      </c>
      <c r="AG41" s="723">
        <v>11079935.999999996</v>
      </c>
      <c r="AH41" s="643">
        <f t="shared" ref="AH41:AH43" si="98">AG41/I41</f>
        <v>10991.999999999996</v>
      </c>
      <c r="AI41" s="644" t="s">
        <v>1382</v>
      </c>
    </row>
    <row r="42" spans="1:35">
      <c r="A42" s="194"/>
      <c r="B42" s="519">
        <v>7</v>
      </c>
      <c r="C42" s="587">
        <v>19</v>
      </c>
      <c r="D42" s="747" t="s">
        <v>1251</v>
      </c>
      <c r="E42" s="521">
        <v>40</v>
      </c>
      <c r="F42" s="584" t="s">
        <v>102</v>
      </c>
      <c r="G42" s="638">
        <f t="shared" si="89"/>
        <v>507.5</v>
      </c>
      <c r="H42" s="525">
        <v>20300</v>
      </c>
      <c r="I42" s="575">
        <v>770</v>
      </c>
      <c r="J42" s="592">
        <f t="shared" si="90"/>
        <v>15631000</v>
      </c>
      <c r="K42" s="567">
        <v>0</v>
      </c>
      <c r="L42" s="568">
        <f t="shared" si="91"/>
        <v>0</v>
      </c>
      <c r="M42" s="568">
        <f t="shared" si="92"/>
        <v>15631000</v>
      </c>
      <c r="N42" s="569">
        <v>14210000</v>
      </c>
      <c r="O42" s="569">
        <v>1421000</v>
      </c>
      <c r="P42" s="568">
        <v>0</v>
      </c>
      <c r="Q42" s="617">
        <f t="shared" si="93"/>
        <v>1045548</v>
      </c>
      <c r="R42" s="618">
        <f t="shared" si="0"/>
        <v>6.6889386475593365E-2</v>
      </c>
      <c r="S42" s="523">
        <f t="shared" si="94"/>
        <v>1045548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95"/>
        <v>473.55363636363637</v>
      </c>
      <c r="Y42" s="526">
        <f t="shared" si="96"/>
        <v>18942.145454545454</v>
      </c>
      <c r="Z42" s="568">
        <f t="shared" si="97"/>
        <v>0</v>
      </c>
      <c r="AA42" s="723">
        <v>14420000</v>
      </c>
      <c r="AB42" s="723">
        <v>1442000</v>
      </c>
      <c r="AC42" s="723">
        <v>778680.00000000012</v>
      </c>
      <c r="AD42" s="723">
        <v>77868.000000000015</v>
      </c>
      <c r="AE42" s="723">
        <v>420000</v>
      </c>
      <c r="AF42" s="619">
        <f>AE42*$AF$4</f>
        <v>84000</v>
      </c>
      <c r="AG42" s="723">
        <v>14585452</v>
      </c>
      <c r="AH42" s="643">
        <f t="shared" si="98"/>
        <v>18942.145454545454</v>
      </c>
      <c r="AI42" s="644" t="s">
        <v>1382</v>
      </c>
    </row>
    <row r="43" spans="1:35">
      <c r="A43" s="194"/>
      <c r="B43" s="519">
        <v>7</v>
      </c>
      <c r="C43" s="587">
        <v>19</v>
      </c>
      <c r="D43" s="747" t="s">
        <v>1251</v>
      </c>
      <c r="E43" s="521">
        <v>40</v>
      </c>
      <c r="F43" s="584" t="s">
        <v>1403</v>
      </c>
      <c r="G43" s="638">
        <f t="shared" si="89"/>
        <v>507.5</v>
      </c>
      <c r="H43" s="764">
        <v>20300</v>
      </c>
      <c r="I43" s="757">
        <v>770</v>
      </c>
      <c r="J43" s="592">
        <f t="shared" si="90"/>
        <v>15631000</v>
      </c>
      <c r="K43" s="567">
        <v>0</v>
      </c>
      <c r="L43" s="568">
        <f t="shared" si="91"/>
        <v>0</v>
      </c>
      <c r="M43" s="568">
        <f t="shared" si="92"/>
        <v>15631000</v>
      </c>
      <c r="N43" s="569">
        <v>14210000</v>
      </c>
      <c r="O43" s="569">
        <v>1421000</v>
      </c>
      <c r="P43" s="568">
        <v>0</v>
      </c>
      <c r="Q43" s="617">
        <f t="shared" si="93"/>
        <v>1045548</v>
      </c>
      <c r="R43" s="618">
        <f t="shared" si="0"/>
        <v>6.6889386475593365E-2</v>
      </c>
      <c r="S43" s="523">
        <f t="shared" si="94"/>
        <v>1045548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95"/>
        <v>473.55363636363637</v>
      </c>
      <c r="Y43" s="526">
        <f t="shared" si="96"/>
        <v>18942.145454545454</v>
      </c>
      <c r="Z43" s="568">
        <f t="shared" si="97"/>
        <v>0</v>
      </c>
      <c r="AA43" s="723">
        <v>14420000</v>
      </c>
      <c r="AB43" s="723">
        <v>1442000</v>
      </c>
      <c r="AC43" s="723">
        <v>778680.00000000012</v>
      </c>
      <c r="AD43" s="723">
        <v>77868.000000000015</v>
      </c>
      <c r="AE43" s="723">
        <v>420000</v>
      </c>
      <c r="AF43" s="619">
        <f>AE43*$AF$4</f>
        <v>84000</v>
      </c>
      <c r="AG43" s="723">
        <v>14585452</v>
      </c>
      <c r="AH43" s="643">
        <f t="shared" si="98"/>
        <v>18942.145454545454</v>
      </c>
      <c r="AI43" s="644" t="s">
        <v>1380</v>
      </c>
    </row>
    <row r="44" spans="1:35" s="518" customFormat="1">
      <c r="B44" s="519">
        <v>7</v>
      </c>
      <c r="C44" s="750"/>
      <c r="D44" s="745"/>
      <c r="E44" s="745"/>
      <c r="F44" s="746"/>
      <c r="G44" s="751"/>
      <c r="H44" s="751" t="s">
        <v>1272</v>
      </c>
      <c r="I44" s="752">
        <f>SUM(I41:I43)</f>
        <v>2548</v>
      </c>
      <c r="J44" s="531">
        <f t="shared" ref="J44:AG44" si="99">SUM(J41:J43)</f>
        <v>44567600</v>
      </c>
      <c r="K44" s="532">
        <f t="shared" si="99"/>
        <v>0</v>
      </c>
      <c r="L44" s="531">
        <f t="shared" si="99"/>
        <v>0</v>
      </c>
      <c r="M44" s="531">
        <f t="shared" si="99"/>
        <v>44567600</v>
      </c>
      <c r="N44" s="532">
        <f t="shared" si="99"/>
        <v>40516000</v>
      </c>
      <c r="O44" s="532">
        <f t="shared" si="99"/>
        <v>4051600</v>
      </c>
      <c r="P44" s="532">
        <f t="shared" si="99"/>
        <v>0</v>
      </c>
      <c r="Q44" s="589">
        <f t="shared" si="99"/>
        <v>4316760.0000000037</v>
      </c>
      <c r="R44" s="790">
        <f t="shared" si="0"/>
        <v>9.6858704529748152E-2</v>
      </c>
      <c r="S44" s="590">
        <f t="shared" si="99"/>
        <v>4316760.0000000037</v>
      </c>
      <c r="T44" s="710">
        <f t="shared" si="99"/>
        <v>0</v>
      </c>
      <c r="U44" s="711">
        <f t="shared" si="99"/>
        <v>0</v>
      </c>
      <c r="V44" s="531">
        <f t="shared" si="99"/>
        <v>0</v>
      </c>
      <c r="W44" s="710">
        <f t="shared" si="99"/>
        <v>0</v>
      </c>
      <c r="X44" s="711">
        <f t="shared" si="99"/>
        <v>1405.1072727272726</v>
      </c>
      <c r="Y44" s="711">
        <f t="shared" si="99"/>
        <v>48876.290909090909</v>
      </c>
      <c r="Z44" s="531">
        <f t="shared" si="99"/>
        <v>0</v>
      </c>
      <c r="AA44" s="711">
        <f t="shared" si="99"/>
        <v>41194760.93090909</v>
      </c>
      <c r="AB44" s="711">
        <f t="shared" si="99"/>
        <v>4119476.0930909091</v>
      </c>
      <c r="AC44" s="711">
        <f t="shared" si="99"/>
        <v>2783471.04</v>
      </c>
      <c r="AD44" s="711">
        <f t="shared" si="99"/>
        <v>278347.10400000005</v>
      </c>
      <c r="AE44" s="711">
        <f t="shared" si="99"/>
        <v>2001578.8800000001</v>
      </c>
      <c r="AF44" s="712">
        <f t="shared" si="99"/>
        <v>400315.77600000007</v>
      </c>
      <c r="AG44" s="711">
        <f t="shared" si="99"/>
        <v>40250840</v>
      </c>
      <c r="AH44" s="578"/>
      <c r="AI44" s="615"/>
    </row>
    <row r="45" spans="1:35">
      <c r="A45" s="194"/>
      <c r="B45" s="519">
        <v>7</v>
      </c>
      <c r="C45" s="587">
        <v>20</v>
      </c>
      <c r="D45" s="725" t="s">
        <v>1050</v>
      </c>
      <c r="E45" s="521">
        <v>6</v>
      </c>
      <c r="F45" s="770" t="s">
        <v>1401</v>
      </c>
      <c r="G45" s="638">
        <f t="shared" ref="G45:G64" si="100">H45/E45</f>
        <v>2050</v>
      </c>
      <c r="H45" s="525">
        <v>12300</v>
      </c>
      <c r="I45" s="575">
        <v>48</v>
      </c>
      <c r="J45" s="592">
        <f t="shared" ref="J45:J64" si="101">H45*I45</f>
        <v>590400</v>
      </c>
      <c r="K45" s="567">
        <v>0</v>
      </c>
      <c r="L45" s="568">
        <f t="shared" ref="L45:L64" si="102">J45-M45</f>
        <v>0</v>
      </c>
      <c r="M45" s="568">
        <f t="shared" ref="M45:M64" si="103">N45+O45-P45</f>
        <v>590400</v>
      </c>
      <c r="N45" s="569">
        <v>536727</v>
      </c>
      <c r="O45" s="569">
        <v>53673</v>
      </c>
      <c r="P45" s="568">
        <v>0</v>
      </c>
      <c r="Q45" s="617">
        <f t="shared" ref="Q45:Q64" si="104">J45-AG45</f>
        <v>590400</v>
      </c>
      <c r="R45" s="618">
        <f t="shared" si="0"/>
        <v>1</v>
      </c>
      <c r="S45" s="523">
        <f t="shared" ref="S45:S64" si="105">Q45-U45</f>
        <v>590400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:X64" si="106">Y45/E45</f>
        <v>0</v>
      </c>
      <c r="Y45" s="526">
        <f t="shared" ref="Y45:Y64" si="107">(AA45+AB45-AC45-AD45-AE45)/I45</f>
        <v>0</v>
      </c>
      <c r="Z45" s="568">
        <f t="shared" ref="Z45:Z64" si="108">AH45-Y45</f>
        <v>0</v>
      </c>
      <c r="AA45" s="723"/>
      <c r="AB45" s="723"/>
      <c r="AC45" s="723"/>
      <c r="AD45" s="723"/>
      <c r="AE45" s="723"/>
      <c r="AF45" s="619">
        <f>AE45*$AF$4</f>
        <v>0</v>
      </c>
      <c r="AG45" s="723"/>
      <c r="AH45" s="643">
        <f t="shared" ref="AH45:AH64" si="109">AG45/I45</f>
        <v>0</v>
      </c>
      <c r="AI45" s="644"/>
    </row>
    <row r="46" spans="1:35">
      <c r="A46" s="194"/>
      <c r="B46" s="519">
        <v>7</v>
      </c>
      <c r="C46" s="587">
        <v>20</v>
      </c>
      <c r="D46" s="718" t="s">
        <v>978</v>
      </c>
      <c r="E46" s="521">
        <v>28</v>
      </c>
      <c r="F46" s="770" t="s">
        <v>1401</v>
      </c>
      <c r="G46" s="638">
        <f t="shared" si="100"/>
        <v>553.57142857142901</v>
      </c>
      <c r="H46" s="764">
        <v>15500.000000000013</v>
      </c>
      <c r="I46" s="757">
        <v>53</v>
      </c>
      <c r="J46" s="592">
        <f t="shared" si="101"/>
        <v>821500.0000000007</v>
      </c>
      <c r="K46" s="567">
        <v>0</v>
      </c>
      <c r="L46" s="568">
        <f t="shared" si="102"/>
        <v>0</v>
      </c>
      <c r="M46" s="568">
        <f t="shared" si="103"/>
        <v>821500</v>
      </c>
      <c r="N46" s="569">
        <v>746818</v>
      </c>
      <c r="O46" s="569">
        <v>74682</v>
      </c>
      <c r="P46" s="568">
        <v>0</v>
      </c>
      <c r="Q46" s="617">
        <f t="shared" si="104"/>
        <v>821500.0000000007</v>
      </c>
      <c r="R46" s="618">
        <f t="shared" si="0"/>
        <v>1</v>
      </c>
      <c r="S46" s="523">
        <f t="shared" si="105"/>
        <v>821500.0000000007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si="106"/>
        <v>0</v>
      </c>
      <c r="Y46" s="526">
        <f t="shared" si="107"/>
        <v>0</v>
      </c>
      <c r="Z46" s="568">
        <f t="shared" si="108"/>
        <v>0</v>
      </c>
      <c r="AA46" s="723"/>
      <c r="AB46" s="723"/>
      <c r="AC46" s="723"/>
      <c r="AD46" s="723"/>
      <c r="AE46" s="723"/>
      <c r="AF46" s="619">
        <f t="shared" ref="AF46:AF86" si="110">AE46*$AF$4</f>
        <v>0</v>
      </c>
      <c r="AG46" s="723"/>
      <c r="AH46" s="643">
        <f t="shared" si="109"/>
        <v>0</v>
      </c>
      <c r="AI46" s="644"/>
    </row>
    <row r="47" spans="1:35">
      <c r="A47" s="194"/>
      <c r="B47" s="519">
        <v>7</v>
      </c>
      <c r="C47" s="587">
        <v>20</v>
      </c>
      <c r="D47" s="718" t="s">
        <v>983</v>
      </c>
      <c r="E47" s="521">
        <v>28</v>
      </c>
      <c r="F47" s="770" t="s">
        <v>1401</v>
      </c>
      <c r="G47" s="638">
        <f t="shared" ref="G47:G57" si="111">H47/E47</f>
        <v>578.57142857142901</v>
      </c>
      <c r="H47" s="525">
        <v>16200.000000000013</v>
      </c>
      <c r="I47" s="575">
        <v>33</v>
      </c>
      <c r="J47" s="592">
        <f t="shared" ref="J47:J57" si="112">H47*I47</f>
        <v>534600.00000000047</v>
      </c>
      <c r="K47" s="567">
        <v>0</v>
      </c>
      <c r="L47" s="568">
        <f t="shared" ref="L47:L57" si="113">J47-M47</f>
        <v>0</v>
      </c>
      <c r="M47" s="568">
        <f t="shared" ref="M47:M57" si="114">N47+O47-P47</f>
        <v>534600</v>
      </c>
      <c r="N47" s="569">
        <v>486000</v>
      </c>
      <c r="O47" s="569">
        <v>48600</v>
      </c>
      <c r="P47" s="568">
        <v>0</v>
      </c>
      <c r="Q47" s="617">
        <f t="shared" ref="Q47:Q57" si="115">J47-AG47</f>
        <v>534600.00000000047</v>
      </c>
      <c r="R47" s="618">
        <f t="shared" si="0"/>
        <v>1</v>
      </c>
      <c r="S47" s="523">
        <f t="shared" ref="S47:S57" si="116">Q47-U47</f>
        <v>534600.00000000047</v>
      </c>
      <c r="T47" s="524" t="s">
        <v>839</v>
      </c>
      <c r="U47" s="563">
        <v>0</v>
      </c>
      <c r="V47" s="525" t="s">
        <v>90</v>
      </c>
      <c r="W47" s="522" t="s">
        <v>89</v>
      </c>
      <c r="X47" s="526">
        <f t="shared" ref="X47:X57" si="117">Y47/E47</f>
        <v>0</v>
      </c>
      <c r="Y47" s="526">
        <f t="shared" ref="Y47:Y57" si="118">(AA47+AB47-AC47-AD47-AE47)/I47</f>
        <v>0</v>
      </c>
      <c r="Z47" s="568">
        <f t="shared" ref="Z47:Z57" si="119">AH47-Y47</f>
        <v>0</v>
      </c>
      <c r="AA47" s="723"/>
      <c r="AB47" s="723"/>
      <c r="AC47" s="723"/>
      <c r="AD47" s="723"/>
      <c r="AE47" s="723"/>
      <c r="AF47" s="619">
        <f t="shared" si="110"/>
        <v>0</v>
      </c>
      <c r="AG47" s="723"/>
      <c r="AH47" s="643">
        <f t="shared" ref="AH47:AH57" si="120">AG47/I47</f>
        <v>0</v>
      </c>
      <c r="AI47" s="644"/>
    </row>
    <row r="48" spans="1:35">
      <c r="A48" s="194"/>
      <c r="B48" s="519">
        <v>7</v>
      </c>
      <c r="C48" s="587">
        <v>20</v>
      </c>
      <c r="D48" s="718" t="s">
        <v>1052</v>
      </c>
      <c r="E48" s="521">
        <v>36</v>
      </c>
      <c r="F48" s="770" t="s">
        <v>1401</v>
      </c>
      <c r="G48" s="638">
        <f t="shared" si="111"/>
        <v>1750</v>
      </c>
      <c r="H48" s="525">
        <v>63000</v>
      </c>
      <c r="I48" s="575">
        <v>4</v>
      </c>
      <c r="J48" s="592">
        <f t="shared" si="112"/>
        <v>252000</v>
      </c>
      <c r="K48" s="567">
        <v>0</v>
      </c>
      <c r="L48" s="568">
        <f t="shared" si="113"/>
        <v>0</v>
      </c>
      <c r="M48" s="568">
        <f t="shared" si="114"/>
        <v>252000</v>
      </c>
      <c r="N48" s="569">
        <v>229091</v>
      </c>
      <c r="O48" s="569">
        <v>22909</v>
      </c>
      <c r="P48" s="568">
        <v>0</v>
      </c>
      <c r="Q48" s="617">
        <f t="shared" si="115"/>
        <v>252000</v>
      </c>
      <c r="R48" s="618">
        <f t="shared" si="0"/>
        <v>1</v>
      </c>
      <c r="S48" s="523">
        <f t="shared" si="116"/>
        <v>252000</v>
      </c>
      <c r="T48" s="524" t="s">
        <v>839</v>
      </c>
      <c r="U48" s="563">
        <v>0</v>
      </c>
      <c r="V48" s="525" t="s">
        <v>90</v>
      </c>
      <c r="W48" s="522" t="s">
        <v>89</v>
      </c>
      <c r="X48" s="526">
        <f t="shared" si="117"/>
        <v>0</v>
      </c>
      <c r="Y48" s="526">
        <f t="shared" si="118"/>
        <v>0</v>
      </c>
      <c r="Z48" s="568">
        <f t="shared" si="119"/>
        <v>0</v>
      </c>
      <c r="AA48" s="723"/>
      <c r="AB48" s="723"/>
      <c r="AC48" s="723"/>
      <c r="AD48" s="723"/>
      <c r="AE48" s="723"/>
      <c r="AF48" s="619">
        <f t="shared" si="110"/>
        <v>0</v>
      </c>
      <c r="AG48" s="723"/>
      <c r="AH48" s="643">
        <f t="shared" si="120"/>
        <v>0</v>
      </c>
      <c r="AI48" s="644"/>
    </row>
    <row r="49" spans="1:35">
      <c r="A49" s="194"/>
      <c r="B49" s="519">
        <v>7</v>
      </c>
      <c r="C49" s="587">
        <v>20</v>
      </c>
      <c r="D49" s="719" t="s">
        <v>1048</v>
      </c>
      <c r="E49" s="521">
        <v>24</v>
      </c>
      <c r="F49" s="770" t="s">
        <v>1401</v>
      </c>
      <c r="G49" s="638">
        <f t="shared" si="111"/>
        <v>4500</v>
      </c>
      <c r="H49" s="525">
        <v>108000</v>
      </c>
      <c r="I49" s="575">
        <v>14</v>
      </c>
      <c r="J49" s="592">
        <f t="shared" si="112"/>
        <v>1512000</v>
      </c>
      <c r="K49" s="567">
        <v>0</v>
      </c>
      <c r="L49" s="568">
        <f t="shared" si="113"/>
        <v>0</v>
      </c>
      <c r="M49" s="568">
        <f t="shared" si="114"/>
        <v>1512000</v>
      </c>
      <c r="N49" s="569">
        <v>1374545</v>
      </c>
      <c r="O49" s="569">
        <v>137455</v>
      </c>
      <c r="P49" s="568">
        <v>0</v>
      </c>
      <c r="Q49" s="617">
        <f t="shared" si="115"/>
        <v>1512000</v>
      </c>
      <c r="R49" s="618">
        <f t="shared" si="0"/>
        <v>1</v>
      </c>
      <c r="S49" s="523">
        <f t="shared" si="116"/>
        <v>1512000</v>
      </c>
      <c r="T49" s="524" t="s">
        <v>98</v>
      </c>
      <c r="U49" s="563">
        <v>0</v>
      </c>
      <c r="V49" s="525" t="s">
        <v>90</v>
      </c>
      <c r="W49" s="522" t="s">
        <v>89</v>
      </c>
      <c r="X49" s="526">
        <f t="shared" si="117"/>
        <v>0</v>
      </c>
      <c r="Y49" s="526">
        <f t="shared" si="118"/>
        <v>0</v>
      </c>
      <c r="Z49" s="568">
        <f t="shared" si="119"/>
        <v>0</v>
      </c>
      <c r="AA49" s="723"/>
      <c r="AB49" s="723"/>
      <c r="AC49" s="723"/>
      <c r="AD49" s="723"/>
      <c r="AE49" s="723"/>
      <c r="AF49" s="619">
        <f t="shared" si="110"/>
        <v>0</v>
      </c>
      <c r="AG49" s="723"/>
      <c r="AH49" s="643">
        <f t="shared" si="120"/>
        <v>0</v>
      </c>
      <c r="AI49" s="644"/>
    </row>
    <row r="50" spans="1:35">
      <c r="A50" s="194"/>
      <c r="B50" s="519">
        <v>7</v>
      </c>
      <c r="C50" s="587">
        <v>20</v>
      </c>
      <c r="D50" s="719" t="s">
        <v>980</v>
      </c>
      <c r="E50" s="521">
        <v>28</v>
      </c>
      <c r="F50" s="770" t="s">
        <v>1401</v>
      </c>
      <c r="G50" s="638">
        <f t="shared" si="111"/>
        <v>703.57142857142901</v>
      </c>
      <c r="H50" s="525">
        <v>19700.000000000011</v>
      </c>
      <c r="I50" s="575">
        <v>16</v>
      </c>
      <c r="J50" s="592">
        <f t="shared" si="112"/>
        <v>315200.00000000017</v>
      </c>
      <c r="K50" s="567">
        <v>0</v>
      </c>
      <c r="L50" s="568">
        <f t="shared" si="113"/>
        <v>0</v>
      </c>
      <c r="M50" s="568">
        <f t="shared" si="114"/>
        <v>315200</v>
      </c>
      <c r="N50" s="569">
        <v>286545</v>
      </c>
      <c r="O50" s="569">
        <v>28655</v>
      </c>
      <c r="P50" s="568">
        <v>0</v>
      </c>
      <c r="Q50" s="617">
        <f t="shared" si="115"/>
        <v>315200.00000000017</v>
      </c>
      <c r="R50" s="618">
        <f t="shared" si="0"/>
        <v>1</v>
      </c>
      <c r="S50" s="523">
        <f t="shared" si="116"/>
        <v>315200.00000000017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si="117"/>
        <v>0</v>
      </c>
      <c r="Y50" s="526">
        <f t="shared" si="118"/>
        <v>0</v>
      </c>
      <c r="Z50" s="568">
        <f t="shared" si="119"/>
        <v>0</v>
      </c>
      <c r="AA50" s="527"/>
      <c r="AB50" s="527"/>
      <c r="AC50" s="528"/>
      <c r="AD50" s="528"/>
      <c r="AE50" s="528"/>
      <c r="AF50" s="619">
        <f t="shared" si="110"/>
        <v>0</v>
      </c>
      <c r="AG50" s="527"/>
      <c r="AH50" s="643">
        <f t="shared" si="120"/>
        <v>0</v>
      </c>
      <c r="AI50" s="644"/>
    </row>
    <row r="51" spans="1:35">
      <c r="A51" s="194"/>
      <c r="B51" s="519">
        <v>7</v>
      </c>
      <c r="C51" s="587">
        <v>20</v>
      </c>
      <c r="D51" s="720" t="s">
        <v>1053</v>
      </c>
      <c r="E51" s="521">
        <v>40</v>
      </c>
      <c r="F51" s="770" t="s">
        <v>1401</v>
      </c>
      <c r="G51" s="638">
        <f t="shared" ref="G51:G54" si="121">H51/E51</f>
        <v>595</v>
      </c>
      <c r="H51" s="525">
        <v>23800</v>
      </c>
      <c r="I51" s="575">
        <v>4</v>
      </c>
      <c r="J51" s="592">
        <f t="shared" ref="J51:J54" si="122">H51*I51</f>
        <v>95200</v>
      </c>
      <c r="K51" s="567">
        <v>0</v>
      </c>
      <c r="L51" s="568">
        <f t="shared" ref="L51:L54" si="123">J51-M51</f>
        <v>0</v>
      </c>
      <c r="M51" s="568">
        <f t="shared" ref="M51:M54" si="124">N51+O51-P51</f>
        <v>95200</v>
      </c>
      <c r="N51" s="569">
        <v>86545</v>
      </c>
      <c r="O51" s="569">
        <v>8655</v>
      </c>
      <c r="P51" s="568">
        <v>0</v>
      </c>
      <c r="Q51" s="617">
        <f t="shared" ref="Q51:Q54" si="125">J51-AG51</f>
        <v>95200</v>
      </c>
      <c r="R51" s="618">
        <f t="shared" si="0"/>
        <v>1</v>
      </c>
      <c r="S51" s="523">
        <f t="shared" ref="S51:S54" si="126">Q51-U51</f>
        <v>95200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ref="X51:X54" si="127">Y51/E51</f>
        <v>0</v>
      </c>
      <c r="Y51" s="526">
        <f t="shared" ref="Y51:Y54" si="128">(AA51+AB51-AC51-AD51-AE51)/I51</f>
        <v>0</v>
      </c>
      <c r="Z51" s="568">
        <f t="shared" ref="Z51:Z54" si="129">AH51-Y51</f>
        <v>0</v>
      </c>
      <c r="AA51" s="527"/>
      <c r="AB51" s="527"/>
      <c r="AC51" s="528"/>
      <c r="AD51" s="528"/>
      <c r="AE51" s="528"/>
      <c r="AF51" s="619">
        <f t="shared" si="110"/>
        <v>0</v>
      </c>
      <c r="AG51" s="527"/>
      <c r="AH51" s="643">
        <f t="shared" ref="AH51:AH54" si="130">AG51/I51</f>
        <v>0</v>
      </c>
      <c r="AI51" s="644"/>
    </row>
    <row r="52" spans="1:35">
      <c r="A52" s="194"/>
      <c r="B52" s="519">
        <v>7</v>
      </c>
      <c r="C52" s="587">
        <v>20</v>
      </c>
      <c r="D52" s="720" t="s">
        <v>1047</v>
      </c>
      <c r="E52" s="521">
        <v>1</v>
      </c>
      <c r="F52" s="770" t="s">
        <v>1401</v>
      </c>
      <c r="G52" s="638">
        <f t="shared" si="121"/>
        <v>10500</v>
      </c>
      <c r="H52" s="525">
        <v>10500</v>
      </c>
      <c r="I52" s="575">
        <v>300</v>
      </c>
      <c r="J52" s="592">
        <f t="shared" si="122"/>
        <v>3150000</v>
      </c>
      <c r="K52" s="567">
        <v>0</v>
      </c>
      <c r="L52" s="568">
        <f t="shared" si="123"/>
        <v>0</v>
      </c>
      <c r="M52" s="568">
        <f t="shared" si="124"/>
        <v>3150000</v>
      </c>
      <c r="N52" s="569">
        <v>2863636</v>
      </c>
      <c r="O52" s="569">
        <v>286364</v>
      </c>
      <c r="P52" s="568">
        <v>0</v>
      </c>
      <c r="Q52" s="617">
        <f t="shared" si="125"/>
        <v>3150000</v>
      </c>
      <c r="R52" s="618">
        <f t="shared" si="0"/>
        <v>1</v>
      </c>
      <c r="S52" s="523">
        <f t="shared" si="126"/>
        <v>3150000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27"/>
        <v>0</v>
      </c>
      <c r="Y52" s="526">
        <f t="shared" si="128"/>
        <v>0</v>
      </c>
      <c r="Z52" s="568">
        <f t="shared" si="129"/>
        <v>0</v>
      </c>
      <c r="AA52" s="527"/>
      <c r="AB52" s="527"/>
      <c r="AC52" s="528"/>
      <c r="AD52" s="528"/>
      <c r="AE52" s="528"/>
      <c r="AF52" s="619">
        <f t="shared" si="110"/>
        <v>0</v>
      </c>
      <c r="AG52" s="527"/>
      <c r="AH52" s="643">
        <f t="shared" si="130"/>
        <v>0</v>
      </c>
      <c r="AI52" s="644"/>
    </row>
    <row r="53" spans="1:35">
      <c r="A53" s="194"/>
      <c r="B53" s="519">
        <v>7</v>
      </c>
      <c r="C53" s="587">
        <v>20</v>
      </c>
      <c r="D53" s="720" t="s">
        <v>984</v>
      </c>
      <c r="E53" s="521">
        <v>16</v>
      </c>
      <c r="F53" s="770" t="s">
        <v>1401</v>
      </c>
      <c r="G53" s="638">
        <f t="shared" si="121"/>
        <v>2300</v>
      </c>
      <c r="H53" s="764">
        <v>36800</v>
      </c>
      <c r="I53" s="757">
        <v>11</v>
      </c>
      <c r="J53" s="592">
        <f t="shared" si="122"/>
        <v>404800</v>
      </c>
      <c r="K53" s="567">
        <v>0</v>
      </c>
      <c r="L53" s="568">
        <f t="shared" si="123"/>
        <v>0</v>
      </c>
      <c r="M53" s="568">
        <f t="shared" si="124"/>
        <v>404800</v>
      </c>
      <c r="N53" s="569">
        <v>368000</v>
      </c>
      <c r="O53" s="569">
        <v>36800</v>
      </c>
      <c r="P53" s="568">
        <v>0</v>
      </c>
      <c r="Q53" s="617">
        <f t="shared" si="125"/>
        <v>404800</v>
      </c>
      <c r="R53" s="618">
        <f t="shared" si="0"/>
        <v>1</v>
      </c>
      <c r="S53" s="523">
        <f t="shared" si="126"/>
        <v>404800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27"/>
        <v>0</v>
      </c>
      <c r="Y53" s="526">
        <f t="shared" si="128"/>
        <v>0</v>
      </c>
      <c r="Z53" s="568">
        <f t="shared" si="129"/>
        <v>0</v>
      </c>
      <c r="AA53" s="527"/>
      <c r="AB53" s="527"/>
      <c r="AC53" s="528"/>
      <c r="AD53" s="528"/>
      <c r="AE53" s="528"/>
      <c r="AF53" s="619">
        <f t="shared" si="110"/>
        <v>0</v>
      </c>
      <c r="AG53" s="527"/>
      <c r="AH53" s="643">
        <f t="shared" si="130"/>
        <v>0</v>
      </c>
      <c r="AI53" s="644"/>
    </row>
    <row r="54" spans="1:35">
      <c r="A54" s="194"/>
      <c r="B54" s="519">
        <v>7</v>
      </c>
      <c r="C54" s="587">
        <v>20</v>
      </c>
      <c r="D54" s="718" t="s">
        <v>1054</v>
      </c>
      <c r="E54" s="521">
        <v>18</v>
      </c>
      <c r="F54" s="770" t="s">
        <v>1401</v>
      </c>
      <c r="G54" s="638">
        <f t="shared" si="121"/>
        <v>760</v>
      </c>
      <c r="H54" s="525">
        <v>13680</v>
      </c>
      <c r="I54" s="575">
        <v>21</v>
      </c>
      <c r="J54" s="592">
        <f t="shared" si="122"/>
        <v>287280</v>
      </c>
      <c r="K54" s="567">
        <v>0</v>
      </c>
      <c r="L54" s="568">
        <f t="shared" si="123"/>
        <v>0</v>
      </c>
      <c r="M54" s="568">
        <f t="shared" si="124"/>
        <v>287280</v>
      </c>
      <c r="N54" s="569">
        <v>261164</v>
      </c>
      <c r="O54" s="569">
        <v>26116</v>
      </c>
      <c r="P54" s="568">
        <v>0</v>
      </c>
      <c r="Q54" s="617">
        <f t="shared" si="125"/>
        <v>287280</v>
      </c>
      <c r="R54" s="618">
        <f t="shared" si="0"/>
        <v>1</v>
      </c>
      <c r="S54" s="523">
        <f t="shared" si="126"/>
        <v>287280</v>
      </c>
      <c r="T54" s="524" t="s">
        <v>839</v>
      </c>
      <c r="U54" s="563">
        <v>0</v>
      </c>
      <c r="V54" s="525" t="s">
        <v>90</v>
      </c>
      <c r="W54" s="522" t="s">
        <v>89</v>
      </c>
      <c r="X54" s="526">
        <f t="shared" si="127"/>
        <v>0</v>
      </c>
      <c r="Y54" s="526">
        <f t="shared" si="128"/>
        <v>0</v>
      </c>
      <c r="Z54" s="568">
        <f t="shared" si="129"/>
        <v>0</v>
      </c>
      <c r="AA54" s="723"/>
      <c r="AB54" s="723"/>
      <c r="AC54" s="723"/>
      <c r="AD54" s="723"/>
      <c r="AE54" s="723"/>
      <c r="AF54" s="619">
        <f t="shared" si="110"/>
        <v>0</v>
      </c>
      <c r="AG54" s="723"/>
      <c r="AH54" s="643">
        <f t="shared" si="130"/>
        <v>0</v>
      </c>
      <c r="AI54" s="644"/>
    </row>
    <row r="55" spans="1:35">
      <c r="A55" s="194"/>
      <c r="B55" s="519">
        <v>7</v>
      </c>
      <c r="C55" s="587">
        <v>20</v>
      </c>
      <c r="D55" s="720" t="s">
        <v>1055</v>
      </c>
      <c r="E55" s="521">
        <v>18</v>
      </c>
      <c r="F55" s="770" t="s">
        <v>1401</v>
      </c>
      <c r="G55" s="638">
        <f t="shared" si="111"/>
        <v>760</v>
      </c>
      <c r="H55" s="525">
        <v>13680</v>
      </c>
      <c r="I55" s="575">
        <v>9</v>
      </c>
      <c r="J55" s="592">
        <f t="shared" si="112"/>
        <v>123120</v>
      </c>
      <c r="K55" s="567">
        <v>0</v>
      </c>
      <c r="L55" s="568">
        <f t="shared" si="113"/>
        <v>0</v>
      </c>
      <c r="M55" s="568">
        <f t="shared" si="114"/>
        <v>123120</v>
      </c>
      <c r="N55" s="569">
        <v>111927</v>
      </c>
      <c r="O55" s="569">
        <v>11193</v>
      </c>
      <c r="P55" s="568">
        <v>0</v>
      </c>
      <c r="Q55" s="617">
        <f t="shared" si="115"/>
        <v>123120</v>
      </c>
      <c r="R55" s="618">
        <f t="shared" si="0"/>
        <v>1</v>
      </c>
      <c r="S55" s="523">
        <f t="shared" si="116"/>
        <v>123120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17"/>
        <v>0</v>
      </c>
      <c r="Y55" s="526">
        <f t="shared" si="118"/>
        <v>0</v>
      </c>
      <c r="Z55" s="568">
        <f t="shared" si="119"/>
        <v>0</v>
      </c>
      <c r="AA55" s="527"/>
      <c r="AB55" s="527"/>
      <c r="AC55" s="528"/>
      <c r="AD55" s="528"/>
      <c r="AE55" s="528"/>
      <c r="AF55" s="619">
        <f t="shared" si="110"/>
        <v>0</v>
      </c>
      <c r="AG55" s="527"/>
      <c r="AH55" s="643">
        <f t="shared" si="120"/>
        <v>0</v>
      </c>
      <c r="AI55" s="644"/>
    </row>
    <row r="56" spans="1:35">
      <c r="A56" s="194"/>
      <c r="B56" s="519">
        <v>7</v>
      </c>
      <c r="C56" s="587">
        <v>20</v>
      </c>
      <c r="D56" s="720" t="s">
        <v>986</v>
      </c>
      <c r="E56" s="521">
        <v>12</v>
      </c>
      <c r="F56" s="770" t="s">
        <v>1401</v>
      </c>
      <c r="G56" s="638">
        <f t="shared" si="111"/>
        <v>3700</v>
      </c>
      <c r="H56" s="525">
        <v>44400</v>
      </c>
      <c r="I56" s="575">
        <v>51</v>
      </c>
      <c r="J56" s="592">
        <f t="shared" si="112"/>
        <v>2264400</v>
      </c>
      <c r="K56" s="567">
        <v>0</v>
      </c>
      <c r="L56" s="568">
        <f t="shared" si="113"/>
        <v>0</v>
      </c>
      <c r="M56" s="568">
        <f t="shared" si="114"/>
        <v>2264400</v>
      </c>
      <c r="N56" s="569">
        <v>2058545</v>
      </c>
      <c r="O56" s="569">
        <v>205855</v>
      </c>
      <c r="P56" s="568">
        <v>0</v>
      </c>
      <c r="Q56" s="617">
        <f t="shared" si="115"/>
        <v>2264400</v>
      </c>
      <c r="R56" s="618">
        <f t="shared" si="0"/>
        <v>1</v>
      </c>
      <c r="S56" s="523">
        <f t="shared" si="116"/>
        <v>2264400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17"/>
        <v>0</v>
      </c>
      <c r="Y56" s="526">
        <f t="shared" si="118"/>
        <v>0</v>
      </c>
      <c r="Z56" s="568">
        <f t="shared" si="119"/>
        <v>0</v>
      </c>
      <c r="AA56" s="527"/>
      <c r="AB56" s="527"/>
      <c r="AC56" s="528"/>
      <c r="AD56" s="528"/>
      <c r="AE56" s="528"/>
      <c r="AF56" s="619">
        <f t="shared" si="110"/>
        <v>0</v>
      </c>
      <c r="AG56" s="527"/>
      <c r="AH56" s="643">
        <f t="shared" si="120"/>
        <v>0</v>
      </c>
      <c r="AI56" s="644"/>
    </row>
    <row r="57" spans="1:35">
      <c r="A57" s="194"/>
      <c r="B57" s="519">
        <v>7</v>
      </c>
      <c r="C57" s="587">
        <v>20</v>
      </c>
      <c r="D57" s="720" t="s">
        <v>1056</v>
      </c>
      <c r="E57" s="521">
        <v>40</v>
      </c>
      <c r="F57" s="770" t="s">
        <v>1401</v>
      </c>
      <c r="G57" s="638">
        <f t="shared" si="111"/>
        <v>362.5</v>
      </c>
      <c r="H57" s="764">
        <v>14500</v>
      </c>
      <c r="I57" s="757">
        <v>4</v>
      </c>
      <c r="J57" s="592">
        <f t="shared" si="112"/>
        <v>58000</v>
      </c>
      <c r="K57" s="567">
        <v>0</v>
      </c>
      <c r="L57" s="568">
        <f t="shared" si="113"/>
        <v>0</v>
      </c>
      <c r="M57" s="568">
        <f t="shared" si="114"/>
        <v>58000</v>
      </c>
      <c r="N57" s="569">
        <v>52727</v>
      </c>
      <c r="O57" s="569">
        <v>5273</v>
      </c>
      <c r="P57" s="568">
        <v>0</v>
      </c>
      <c r="Q57" s="617">
        <f t="shared" si="115"/>
        <v>58000</v>
      </c>
      <c r="R57" s="618">
        <f t="shared" si="0"/>
        <v>1</v>
      </c>
      <c r="S57" s="523">
        <f t="shared" si="116"/>
        <v>58000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17"/>
        <v>0</v>
      </c>
      <c r="Y57" s="526">
        <f t="shared" si="118"/>
        <v>0</v>
      </c>
      <c r="Z57" s="568">
        <f t="shared" si="119"/>
        <v>0</v>
      </c>
      <c r="AA57" s="527"/>
      <c r="AB57" s="527"/>
      <c r="AC57" s="528"/>
      <c r="AD57" s="528"/>
      <c r="AE57" s="528"/>
      <c r="AF57" s="619">
        <f t="shared" si="110"/>
        <v>0</v>
      </c>
      <c r="AG57" s="527"/>
      <c r="AH57" s="643">
        <f t="shared" si="120"/>
        <v>0</v>
      </c>
      <c r="AI57" s="644"/>
    </row>
    <row r="58" spans="1:35">
      <c r="A58" s="194"/>
      <c r="B58" s="519">
        <v>7</v>
      </c>
      <c r="C58" s="587">
        <v>20</v>
      </c>
      <c r="D58" s="718" t="s">
        <v>1049</v>
      </c>
      <c r="E58" s="521">
        <v>1</v>
      </c>
      <c r="F58" s="770" t="s">
        <v>1401</v>
      </c>
      <c r="G58" s="638">
        <f t="shared" si="100"/>
        <v>13000</v>
      </c>
      <c r="H58" s="525">
        <v>13000</v>
      </c>
      <c r="I58" s="575">
        <v>793</v>
      </c>
      <c r="J58" s="592">
        <f t="shared" si="101"/>
        <v>10309000</v>
      </c>
      <c r="K58" s="567">
        <v>0</v>
      </c>
      <c r="L58" s="568">
        <f t="shared" si="102"/>
        <v>0</v>
      </c>
      <c r="M58" s="568">
        <f t="shared" si="103"/>
        <v>10309000</v>
      </c>
      <c r="N58" s="569">
        <v>9371821</v>
      </c>
      <c r="O58" s="569">
        <v>937179</v>
      </c>
      <c r="P58" s="568">
        <v>0</v>
      </c>
      <c r="Q58" s="617">
        <f t="shared" si="104"/>
        <v>10309000</v>
      </c>
      <c r="R58" s="618">
        <f t="shared" si="0"/>
        <v>1</v>
      </c>
      <c r="S58" s="523">
        <f t="shared" si="105"/>
        <v>10309000</v>
      </c>
      <c r="T58" s="524" t="s">
        <v>839</v>
      </c>
      <c r="U58" s="563">
        <v>0</v>
      </c>
      <c r="V58" s="525" t="s">
        <v>90</v>
      </c>
      <c r="W58" s="522" t="s">
        <v>89</v>
      </c>
      <c r="X58" s="526">
        <f t="shared" si="106"/>
        <v>0</v>
      </c>
      <c r="Y58" s="526">
        <f t="shared" si="107"/>
        <v>0</v>
      </c>
      <c r="Z58" s="568">
        <f t="shared" si="108"/>
        <v>0</v>
      </c>
      <c r="AA58" s="723"/>
      <c r="AB58" s="723"/>
      <c r="AC58" s="723"/>
      <c r="AD58" s="723"/>
      <c r="AE58" s="723"/>
      <c r="AF58" s="619">
        <f t="shared" si="110"/>
        <v>0</v>
      </c>
      <c r="AG58" s="723"/>
      <c r="AH58" s="643">
        <f t="shared" si="109"/>
        <v>0</v>
      </c>
      <c r="AI58" s="644"/>
    </row>
    <row r="59" spans="1:35">
      <c r="A59" s="194"/>
      <c r="B59" s="519">
        <v>7</v>
      </c>
      <c r="C59" s="587">
        <v>20</v>
      </c>
      <c r="D59" s="718" t="s">
        <v>1209</v>
      </c>
      <c r="E59" s="521">
        <v>8</v>
      </c>
      <c r="F59" s="584" t="s">
        <v>1404</v>
      </c>
      <c r="G59" s="638">
        <f t="shared" si="100"/>
        <v>4000</v>
      </c>
      <c r="H59" s="525">
        <v>32000</v>
      </c>
      <c r="I59" s="575">
        <v>253</v>
      </c>
      <c r="J59" s="592">
        <f t="shared" si="101"/>
        <v>8096000</v>
      </c>
      <c r="K59" s="567">
        <v>0</v>
      </c>
      <c r="L59" s="568">
        <f t="shared" si="102"/>
        <v>0</v>
      </c>
      <c r="M59" s="568">
        <f t="shared" si="103"/>
        <v>8096000</v>
      </c>
      <c r="N59" s="569">
        <v>7360000</v>
      </c>
      <c r="O59" s="569">
        <v>736000</v>
      </c>
      <c r="P59" s="568">
        <v>0</v>
      </c>
      <c r="Q59" s="617">
        <f t="shared" si="104"/>
        <v>691972.20399999898</v>
      </c>
      <c r="R59" s="618">
        <f t="shared" si="0"/>
        <v>8.5470874999999877E-2</v>
      </c>
      <c r="S59" s="523">
        <f t="shared" si="105"/>
        <v>691972.20399999898</v>
      </c>
      <c r="T59" s="524" t="s">
        <v>839</v>
      </c>
      <c r="U59" s="563">
        <v>0</v>
      </c>
      <c r="V59" s="525" t="s">
        <v>90</v>
      </c>
      <c r="W59" s="522" t="s">
        <v>89</v>
      </c>
      <c r="X59" s="526">
        <f t="shared" si="106"/>
        <v>3658.1164999999992</v>
      </c>
      <c r="Y59" s="526">
        <f t="shared" si="107"/>
        <v>29264.931999999993</v>
      </c>
      <c r="Z59" s="568">
        <f t="shared" si="108"/>
        <v>0</v>
      </c>
      <c r="AA59" s="723">
        <v>7818712</v>
      </c>
      <c r="AB59" s="723">
        <v>781871.2</v>
      </c>
      <c r="AC59" s="723">
        <v>742777.64000000013</v>
      </c>
      <c r="AD59" s="723">
        <v>74277.76400000001</v>
      </c>
      <c r="AE59" s="723">
        <v>379500</v>
      </c>
      <c r="AF59" s="619">
        <f t="shared" si="110"/>
        <v>75900</v>
      </c>
      <c r="AG59" s="723">
        <v>7404027.796000001</v>
      </c>
      <c r="AH59" s="643">
        <f t="shared" si="109"/>
        <v>29264.932000000004</v>
      </c>
      <c r="AI59" s="644" t="s">
        <v>1414</v>
      </c>
    </row>
    <row r="60" spans="1:35">
      <c r="A60" s="194"/>
      <c r="B60" s="519">
        <v>7</v>
      </c>
      <c r="C60" s="587">
        <v>20</v>
      </c>
      <c r="D60" s="719" t="s">
        <v>1210</v>
      </c>
      <c r="E60" s="521">
        <v>8</v>
      </c>
      <c r="F60" s="584" t="s">
        <v>1404</v>
      </c>
      <c r="G60" s="638">
        <f t="shared" si="100"/>
        <v>4000</v>
      </c>
      <c r="H60" s="525">
        <v>32000</v>
      </c>
      <c r="I60" s="575">
        <v>254</v>
      </c>
      <c r="J60" s="592">
        <f t="shared" si="101"/>
        <v>8128000</v>
      </c>
      <c r="K60" s="567">
        <v>0</v>
      </c>
      <c r="L60" s="568">
        <f t="shared" si="102"/>
        <v>0</v>
      </c>
      <c r="M60" s="568">
        <f t="shared" si="103"/>
        <v>8128000</v>
      </c>
      <c r="N60" s="569">
        <v>7389091</v>
      </c>
      <c r="O60" s="569">
        <v>738909</v>
      </c>
      <c r="P60" s="568">
        <v>0</v>
      </c>
      <c r="Q60" s="617">
        <f t="shared" si="104"/>
        <v>694707.27199999895</v>
      </c>
      <c r="R60" s="618">
        <f t="shared" si="0"/>
        <v>8.5470874999999877E-2</v>
      </c>
      <c r="S60" s="523">
        <f t="shared" si="105"/>
        <v>694707.27199999895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106"/>
        <v>3658.1165000000001</v>
      </c>
      <c r="Y60" s="526">
        <f t="shared" si="107"/>
        <v>29264.932000000001</v>
      </c>
      <c r="Z60" s="568">
        <f t="shared" si="108"/>
        <v>0</v>
      </c>
      <c r="AA60" s="723">
        <v>7849616</v>
      </c>
      <c r="AB60" s="723">
        <v>784961.6</v>
      </c>
      <c r="AC60" s="723">
        <v>745713.52</v>
      </c>
      <c r="AD60" s="723">
        <v>74571.352000000014</v>
      </c>
      <c r="AE60" s="723">
        <v>381000</v>
      </c>
      <c r="AF60" s="619">
        <f t="shared" si="110"/>
        <v>76200</v>
      </c>
      <c r="AG60" s="723">
        <v>7433292.7280000011</v>
      </c>
      <c r="AH60" s="643">
        <f t="shared" si="109"/>
        <v>29264.932000000004</v>
      </c>
      <c r="AI60" s="644" t="s">
        <v>1414</v>
      </c>
    </row>
    <row r="61" spans="1:35">
      <c r="A61" s="194"/>
      <c r="B61" s="519">
        <v>7</v>
      </c>
      <c r="C61" s="587">
        <v>20</v>
      </c>
      <c r="D61" s="719" t="s">
        <v>1393</v>
      </c>
      <c r="E61" s="521">
        <v>8</v>
      </c>
      <c r="F61" s="584" t="s">
        <v>1404</v>
      </c>
      <c r="G61" s="638">
        <f t="shared" si="100"/>
        <v>4000</v>
      </c>
      <c r="H61" s="525">
        <v>32000</v>
      </c>
      <c r="I61" s="575">
        <v>509</v>
      </c>
      <c r="J61" s="592">
        <f t="shared" si="101"/>
        <v>16288000</v>
      </c>
      <c r="K61" s="567">
        <v>0</v>
      </c>
      <c r="L61" s="568">
        <f t="shared" si="102"/>
        <v>0</v>
      </c>
      <c r="M61" s="568">
        <f t="shared" si="103"/>
        <v>16288000</v>
      </c>
      <c r="N61" s="569">
        <v>14807273</v>
      </c>
      <c r="O61" s="569">
        <v>1480727</v>
      </c>
      <c r="P61" s="568">
        <v>0</v>
      </c>
      <c r="Q61" s="617">
        <f t="shared" si="104"/>
        <v>1392149.6119999979</v>
      </c>
      <c r="R61" s="618">
        <f t="shared" si="0"/>
        <v>8.5470874999999863E-2</v>
      </c>
      <c r="S61" s="523">
        <f t="shared" si="105"/>
        <v>1392149.6119999979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106"/>
        <v>3658.1165000000005</v>
      </c>
      <c r="Y61" s="526">
        <f t="shared" si="107"/>
        <v>29264.932000000004</v>
      </c>
      <c r="Z61" s="568">
        <f t="shared" si="108"/>
        <v>0</v>
      </c>
      <c r="AA61" s="723">
        <v>15730136</v>
      </c>
      <c r="AB61" s="723">
        <v>1573013.6</v>
      </c>
      <c r="AC61" s="723">
        <v>1494362.9200000002</v>
      </c>
      <c r="AD61" s="723">
        <v>149436.29200000002</v>
      </c>
      <c r="AE61" s="723">
        <v>763500</v>
      </c>
      <c r="AF61" s="619">
        <f t="shared" si="110"/>
        <v>152700</v>
      </c>
      <c r="AG61" s="723">
        <v>14895850.388000002</v>
      </c>
      <c r="AH61" s="643">
        <f t="shared" si="109"/>
        <v>29264.932000000004</v>
      </c>
      <c r="AI61" s="644" t="s">
        <v>1413</v>
      </c>
    </row>
    <row r="62" spans="1:35">
      <c r="A62" s="194"/>
      <c r="B62" s="519">
        <v>7</v>
      </c>
      <c r="C62" s="587">
        <v>20</v>
      </c>
      <c r="D62" s="720" t="s">
        <v>1394</v>
      </c>
      <c r="E62" s="521">
        <v>8</v>
      </c>
      <c r="F62" s="584" t="s">
        <v>1404</v>
      </c>
      <c r="G62" s="638">
        <f t="shared" si="100"/>
        <v>4000</v>
      </c>
      <c r="H62" s="525">
        <v>32000</v>
      </c>
      <c r="I62" s="575">
        <v>504</v>
      </c>
      <c r="J62" s="592">
        <f t="shared" si="101"/>
        <v>16128000</v>
      </c>
      <c r="K62" s="567">
        <v>0</v>
      </c>
      <c r="L62" s="568">
        <f t="shared" si="102"/>
        <v>0</v>
      </c>
      <c r="M62" s="568">
        <f t="shared" si="103"/>
        <v>16128000</v>
      </c>
      <c r="N62" s="569">
        <v>14661818</v>
      </c>
      <c r="O62" s="569">
        <v>1466182</v>
      </c>
      <c r="P62" s="568">
        <v>0</v>
      </c>
      <c r="Q62" s="617">
        <f t="shared" si="104"/>
        <v>1378474.271999998</v>
      </c>
      <c r="R62" s="618">
        <f t="shared" si="0"/>
        <v>8.5470874999999877E-2</v>
      </c>
      <c r="S62" s="523">
        <f t="shared" si="105"/>
        <v>1378474.271999998</v>
      </c>
      <c r="T62" s="524" t="s">
        <v>98</v>
      </c>
      <c r="U62" s="563">
        <v>0</v>
      </c>
      <c r="V62" s="525" t="s">
        <v>90</v>
      </c>
      <c r="W62" s="522" t="s">
        <v>89</v>
      </c>
      <c r="X62" s="526">
        <f t="shared" si="106"/>
        <v>3658.1165000000005</v>
      </c>
      <c r="Y62" s="526">
        <f t="shared" si="107"/>
        <v>29264.932000000004</v>
      </c>
      <c r="Z62" s="568">
        <f t="shared" si="108"/>
        <v>0</v>
      </c>
      <c r="AA62" s="723">
        <v>15575616</v>
      </c>
      <c r="AB62" s="723">
        <v>1557561.6</v>
      </c>
      <c r="AC62" s="723">
        <v>1479683.52</v>
      </c>
      <c r="AD62" s="723">
        <v>147968.35200000001</v>
      </c>
      <c r="AE62" s="723">
        <v>756000</v>
      </c>
      <c r="AF62" s="619">
        <f t="shared" si="110"/>
        <v>151200</v>
      </c>
      <c r="AG62" s="723">
        <v>14749525.728000002</v>
      </c>
      <c r="AH62" s="643">
        <f t="shared" si="109"/>
        <v>29264.932000000004</v>
      </c>
      <c r="AI62" s="644" t="s">
        <v>1413</v>
      </c>
    </row>
    <row r="63" spans="1:35">
      <c r="A63" s="194"/>
      <c r="B63" s="519">
        <v>7</v>
      </c>
      <c r="C63" s="587">
        <v>20</v>
      </c>
      <c r="D63" s="720" t="s">
        <v>1337</v>
      </c>
      <c r="E63" s="521">
        <v>10</v>
      </c>
      <c r="F63" s="584" t="s">
        <v>1404</v>
      </c>
      <c r="G63" s="638">
        <f t="shared" si="100"/>
        <v>2260</v>
      </c>
      <c r="H63" s="525">
        <v>22600</v>
      </c>
      <c r="I63" s="575">
        <v>200</v>
      </c>
      <c r="J63" s="592">
        <f t="shared" si="101"/>
        <v>4520000</v>
      </c>
      <c r="K63" s="567">
        <v>0</v>
      </c>
      <c r="L63" s="568">
        <f t="shared" si="102"/>
        <v>0</v>
      </c>
      <c r="M63" s="568">
        <f t="shared" si="103"/>
        <v>4520000</v>
      </c>
      <c r="N63" s="569">
        <v>4109091</v>
      </c>
      <c r="O63" s="569">
        <v>410909</v>
      </c>
      <c r="P63" s="568">
        <v>0</v>
      </c>
      <c r="Q63" s="617">
        <f t="shared" si="104"/>
        <v>4520000</v>
      </c>
      <c r="R63" s="618">
        <f t="shared" si="0"/>
        <v>1</v>
      </c>
      <c r="S63" s="523">
        <f t="shared" si="105"/>
        <v>4520000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106"/>
        <v>0</v>
      </c>
      <c r="Y63" s="526">
        <f t="shared" si="107"/>
        <v>0</v>
      </c>
      <c r="Z63" s="568">
        <f t="shared" si="108"/>
        <v>0</v>
      </c>
      <c r="AA63" s="527"/>
      <c r="AB63" s="527"/>
      <c r="AC63" s="528"/>
      <c r="AD63" s="528"/>
      <c r="AE63" s="528"/>
      <c r="AF63" s="619">
        <f t="shared" si="110"/>
        <v>0</v>
      </c>
      <c r="AG63" s="527"/>
      <c r="AH63" s="643">
        <f t="shared" si="109"/>
        <v>0</v>
      </c>
      <c r="AI63" s="644"/>
    </row>
    <row r="64" spans="1:35">
      <c r="A64" s="194"/>
      <c r="B64" s="519">
        <v>7</v>
      </c>
      <c r="C64" s="587">
        <v>20</v>
      </c>
      <c r="D64" s="720" t="s">
        <v>1338</v>
      </c>
      <c r="E64" s="521">
        <v>6</v>
      </c>
      <c r="F64" s="584" t="s">
        <v>1404</v>
      </c>
      <c r="G64" s="638">
        <f t="shared" si="100"/>
        <v>4950</v>
      </c>
      <c r="H64" s="764">
        <v>29700</v>
      </c>
      <c r="I64" s="757">
        <v>100</v>
      </c>
      <c r="J64" s="592">
        <f t="shared" si="101"/>
        <v>2970000</v>
      </c>
      <c r="K64" s="567">
        <v>0</v>
      </c>
      <c r="L64" s="568">
        <f t="shared" si="102"/>
        <v>0</v>
      </c>
      <c r="M64" s="568">
        <f t="shared" si="103"/>
        <v>2970000</v>
      </c>
      <c r="N64" s="569">
        <v>2700000</v>
      </c>
      <c r="O64" s="569">
        <v>270000</v>
      </c>
      <c r="P64" s="568">
        <v>0</v>
      </c>
      <c r="Q64" s="617">
        <f t="shared" si="104"/>
        <v>2970000</v>
      </c>
      <c r="R64" s="618">
        <f t="shared" si="0"/>
        <v>1</v>
      </c>
      <c r="S64" s="523">
        <f t="shared" si="105"/>
        <v>2970000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si="106"/>
        <v>0</v>
      </c>
      <c r="Y64" s="526">
        <f t="shared" si="107"/>
        <v>0</v>
      </c>
      <c r="Z64" s="568">
        <f t="shared" si="108"/>
        <v>0</v>
      </c>
      <c r="AA64" s="527"/>
      <c r="AB64" s="527"/>
      <c r="AC64" s="528"/>
      <c r="AD64" s="528"/>
      <c r="AE64" s="528"/>
      <c r="AF64" s="619">
        <f t="shared" si="110"/>
        <v>0</v>
      </c>
      <c r="AG64" s="527"/>
      <c r="AH64" s="643">
        <f t="shared" si="109"/>
        <v>0</v>
      </c>
      <c r="AI64" s="644"/>
    </row>
    <row r="65" spans="1:35" s="518" customFormat="1">
      <c r="B65" s="519">
        <v>7</v>
      </c>
      <c r="C65" s="750"/>
      <c r="D65" s="745"/>
      <c r="E65" s="745"/>
      <c r="F65" s="746"/>
      <c r="G65" s="751"/>
      <c r="H65" s="751" t="s">
        <v>1272</v>
      </c>
      <c r="I65" s="752">
        <f t="shared" ref="I65:AG65" si="131">SUM(I45:I64)</f>
        <v>3181</v>
      </c>
      <c r="J65" s="531">
        <f t="shared" si="131"/>
        <v>76847500</v>
      </c>
      <c r="K65" s="532">
        <f t="shared" si="131"/>
        <v>0</v>
      </c>
      <c r="L65" s="531">
        <f t="shared" si="131"/>
        <v>0</v>
      </c>
      <c r="M65" s="531">
        <f t="shared" si="131"/>
        <v>76847500</v>
      </c>
      <c r="N65" s="532">
        <f t="shared" si="131"/>
        <v>69861364</v>
      </c>
      <c r="O65" s="532">
        <f t="shared" si="131"/>
        <v>6986136</v>
      </c>
      <c r="P65" s="532">
        <f t="shared" si="131"/>
        <v>0</v>
      </c>
      <c r="Q65" s="589">
        <f t="shared" si="131"/>
        <v>32364803.359999999</v>
      </c>
      <c r="R65" s="790">
        <f t="shared" si="0"/>
        <v>0.4211562296756563</v>
      </c>
      <c r="S65" s="590">
        <f t="shared" si="131"/>
        <v>32364803.359999999</v>
      </c>
      <c r="T65" s="710">
        <f t="shared" si="131"/>
        <v>0</v>
      </c>
      <c r="U65" s="711">
        <f t="shared" si="131"/>
        <v>0</v>
      </c>
      <c r="V65" s="531">
        <f t="shared" si="131"/>
        <v>0</v>
      </c>
      <c r="W65" s="710">
        <f t="shared" si="131"/>
        <v>0</v>
      </c>
      <c r="X65" s="711">
        <f t="shared" si="131"/>
        <v>14632.466</v>
      </c>
      <c r="Y65" s="711">
        <f t="shared" si="131"/>
        <v>117059.728</v>
      </c>
      <c r="Z65" s="531">
        <f t="shared" si="131"/>
        <v>0</v>
      </c>
      <c r="AA65" s="711">
        <f t="shared" si="131"/>
        <v>46974080</v>
      </c>
      <c r="AB65" s="711">
        <f t="shared" si="131"/>
        <v>4697408</v>
      </c>
      <c r="AC65" s="711">
        <f t="shared" si="131"/>
        <v>4462537.5999999996</v>
      </c>
      <c r="AD65" s="711">
        <f t="shared" si="131"/>
        <v>446253.76000000007</v>
      </c>
      <c r="AE65" s="711">
        <f t="shared" si="131"/>
        <v>2280000</v>
      </c>
      <c r="AF65" s="712">
        <f t="shared" si="131"/>
        <v>456000</v>
      </c>
      <c r="AG65" s="711">
        <f t="shared" si="131"/>
        <v>44482696.640000008</v>
      </c>
      <c r="AH65" s="578"/>
      <c r="AI65" s="615"/>
    </row>
    <row r="66" spans="1:35">
      <c r="A66" s="194"/>
      <c r="B66" s="519">
        <v>7</v>
      </c>
      <c r="C66" s="587">
        <v>21</v>
      </c>
      <c r="D66" s="719" t="s">
        <v>1089</v>
      </c>
      <c r="E66" s="521">
        <v>24</v>
      </c>
      <c r="F66" s="584" t="s">
        <v>102</v>
      </c>
      <c r="G66" s="638">
        <f t="shared" ref="G66:G70" si="132">H66/E66</f>
        <v>540</v>
      </c>
      <c r="H66" s="525">
        <v>12960</v>
      </c>
      <c r="I66" s="575">
        <v>1008</v>
      </c>
      <c r="J66" s="592">
        <f t="shared" ref="J66:J70" si="133">H66*I66</f>
        <v>13063680</v>
      </c>
      <c r="K66" s="567">
        <v>0</v>
      </c>
      <c r="L66" s="568">
        <f t="shared" ref="L66:L70" si="134">J66-M66</f>
        <v>0</v>
      </c>
      <c r="M66" s="568">
        <f t="shared" ref="M66:M70" si="135">N66+O66-P66</f>
        <v>13063680</v>
      </c>
      <c r="N66" s="569">
        <v>11876073</v>
      </c>
      <c r="O66" s="569">
        <v>1187607</v>
      </c>
      <c r="P66" s="568">
        <v>0</v>
      </c>
      <c r="Q66" s="617">
        <f t="shared" ref="Q66:Q70" si="136">J66-AG66</f>
        <v>1983744.0000000037</v>
      </c>
      <c r="R66" s="618">
        <f t="shared" si="0"/>
        <v>0.15185185185185213</v>
      </c>
      <c r="S66" s="523">
        <f t="shared" ref="S66:S70" si="137">Q66-U66</f>
        <v>1983744.0000000037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ref="X66:X70" si="138">Y66/E66</f>
        <v>457.99999999999983</v>
      </c>
      <c r="Y66" s="526">
        <f t="shared" ref="Y66:Y70" si="139">(AA66+AB66-AC66-AD66-AE66)/I66</f>
        <v>10991.999999999996</v>
      </c>
      <c r="Z66" s="568">
        <f t="shared" ref="Z66:Z70" si="140">AH66-Y66</f>
        <v>0</v>
      </c>
      <c r="AA66" s="723">
        <v>12354760.93090909</v>
      </c>
      <c r="AB66" s="723">
        <v>1235476.0930909091</v>
      </c>
      <c r="AC66" s="723">
        <v>1226111.04</v>
      </c>
      <c r="AD66" s="723">
        <v>122611.10400000001</v>
      </c>
      <c r="AE66" s="723">
        <v>1161578.8800000001</v>
      </c>
      <c r="AF66" s="619">
        <f t="shared" si="110"/>
        <v>232315.77600000004</v>
      </c>
      <c r="AG66" s="723">
        <v>11079935.999999996</v>
      </c>
      <c r="AH66" s="643">
        <f t="shared" ref="AH66:AH70" si="141">AG66/I66</f>
        <v>10991.999999999996</v>
      </c>
      <c r="AI66" s="644" t="s">
        <v>1381</v>
      </c>
    </row>
    <row r="67" spans="1:35">
      <c r="A67" s="194"/>
      <c r="B67" s="519">
        <v>7</v>
      </c>
      <c r="C67" s="587">
        <v>21</v>
      </c>
      <c r="D67" s="719" t="s">
        <v>1251</v>
      </c>
      <c r="E67" s="521">
        <v>40</v>
      </c>
      <c r="F67" s="584" t="s">
        <v>866</v>
      </c>
      <c r="G67" s="638">
        <f t="shared" si="132"/>
        <v>512.30999999999995</v>
      </c>
      <c r="H67" s="525">
        <v>20492.399999999998</v>
      </c>
      <c r="I67" s="575">
        <v>770</v>
      </c>
      <c r="J67" s="592">
        <f t="shared" si="133"/>
        <v>15779147.999999998</v>
      </c>
      <c r="K67" s="567">
        <v>0</v>
      </c>
      <c r="L67" s="568">
        <f t="shared" si="134"/>
        <v>147.99999999813735</v>
      </c>
      <c r="M67" s="568">
        <f t="shared" si="135"/>
        <v>15779000</v>
      </c>
      <c r="N67" s="569">
        <v>14344545</v>
      </c>
      <c r="O67" s="569">
        <v>1434455</v>
      </c>
      <c r="P67" s="568">
        <v>0</v>
      </c>
      <c r="Q67" s="617">
        <f t="shared" si="136"/>
        <v>1193695.9999999981</v>
      </c>
      <c r="R67" s="618">
        <f t="shared" si="0"/>
        <v>7.565021888380781E-2</v>
      </c>
      <c r="S67" s="523">
        <f t="shared" si="137"/>
        <v>1193695.9999999981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138"/>
        <v>473.55363636363637</v>
      </c>
      <c r="Y67" s="526">
        <f t="shared" si="139"/>
        <v>18942.145454545454</v>
      </c>
      <c r="Z67" s="568">
        <f t="shared" si="140"/>
        <v>0</v>
      </c>
      <c r="AA67" s="789">
        <v>14420000</v>
      </c>
      <c r="AB67" s="789">
        <v>1442000</v>
      </c>
      <c r="AC67" s="789">
        <v>778680.00000000012</v>
      </c>
      <c r="AD67" s="789">
        <v>77868.000000000015</v>
      </c>
      <c r="AE67" s="789">
        <v>420000</v>
      </c>
      <c r="AF67" s="619">
        <f t="shared" si="110"/>
        <v>84000</v>
      </c>
      <c r="AG67" s="789">
        <v>14585452</v>
      </c>
      <c r="AH67" s="643">
        <f t="shared" si="141"/>
        <v>18942.145454545454</v>
      </c>
      <c r="AI67" s="644" t="s">
        <v>1381</v>
      </c>
    </row>
    <row r="68" spans="1:35">
      <c r="A68" s="194"/>
      <c r="B68" s="519">
        <v>7</v>
      </c>
      <c r="C68" s="587">
        <v>21</v>
      </c>
      <c r="D68" s="720" t="s">
        <v>1339</v>
      </c>
      <c r="E68" s="521">
        <v>24</v>
      </c>
      <c r="F68" s="584" t="s">
        <v>105</v>
      </c>
      <c r="G68" s="638">
        <f t="shared" si="132"/>
        <v>660</v>
      </c>
      <c r="H68" s="525">
        <v>15840</v>
      </c>
      <c r="I68" s="575">
        <v>1496</v>
      </c>
      <c r="J68" s="592">
        <f t="shared" si="133"/>
        <v>23696640</v>
      </c>
      <c r="K68" s="567">
        <v>0</v>
      </c>
      <c r="L68" s="568">
        <f t="shared" si="134"/>
        <v>0</v>
      </c>
      <c r="M68" s="568">
        <f t="shared" si="135"/>
        <v>23696640</v>
      </c>
      <c r="N68" s="569">
        <v>21542400</v>
      </c>
      <c r="O68" s="569">
        <v>2154240</v>
      </c>
      <c r="P68" s="568">
        <v>0</v>
      </c>
      <c r="Q68" s="617">
        <f t="shared" si="136"/>
        <v>2664775.2959999964</v>
      </c>
      <c r="R68" s="618">
        <f t="shared" si="0"/>
        <v>0.11245371900826431</v>
      </c>
      <c r="S68" s="523">
        <f t="shared" si="137"/>
        <v>2664775.2959999964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si="138"/>
        <v>585.78054545454563</v>
      </c>
      <c r="Y68" s="526">
        <f t="shared" si="139"/>
        <v>14058.733090909094</v>
      </c>
      <c r="Z68" s="568">
        <f t="shared" si="140"/>
        <v>0</v>
      </c>
      <c r="AA68" s="723">
        <v>20595840</v>
      </c>
      <c r="AB68" s="723">
        <v>2059584</v>
      </c>
      <c r="AC68" s="723">
        <v>1112175.3600000001</v>
      </c>
      <c r="AD68" s="723">
        <v>111217.53600000002</v>
      </c>
      <c r="AE68" s="723">
        <v>400166.39999999997</v>
      </c>
      <c r="AF68" s="619">
        <f t="shared" si="110"/>
        <v>80033.279999999999</v>
      </c>
      <c r="AG68" s="723">
        <v>21031864.704000004</v>
      </c>
      <c r="AH68" s="643">
        <f t="shared" si="141"/>
        <v>14058.733090909094</v>
      </c>
      <c r="AI68" s="644" t="s">
        <v>1380</v>
      </c>
    </row>
    <row r="69" spans="1:35">
      <c r="A69" s="194"/>
      <c r="B69" s="519">
        <v>7</v>
      </c>
      <c r="C69" s="587">
        <v>21</v>
      </c>
      <c r="D69" s="720" t="s">
        <v>1339</v>
      </c>
      <c r="E69" s="521">
        <v>24</v>
      </c>
      <c r="F69" s="584" t="s">
        <v>105</v>
      </c>
      <c r="G69" s="638">
        <f t="shared" si="132"/>
        <v>660</v>
      </c>
      <c r="H69" s="525">
        <v>15840</v>
      </c>
      <c r="I69" s="575">
        <v>847</v>
      </c>
      <c r="J69" s="592">
        <f t="shared" si="133"/>
        <v>13416480</v>
      </c>
      <c r="K69" s="567">
        <v>0</v>
      </c>
      <c r="L69" s="568">
        <f t="shared" si="134"/>
        <v>0</v>
      </c>
      <c r="M69" s="568">
        <f t="shared" si="135"/>
        <v>13416480</v>
      </c>
      <c r="N69" s="569">
        <v>12196800</v>
      </c>
      <c r="O69" s="569">
        <v>1219680</v>
      </c>
      <c r="P69" s="568">
        <v>0</v>
      </c>
      <c r="Q69" s="617">
        <f t="shared" si="136"/>
        <v>1508733.0720000006</v>
      </c>
      <c r="R69" s="618">
        <f t="shared" ref="R69:R122" si="142">Q69/J69</f>
        <v>0.11245371900826451</v>
      </c>
      <c r="S69" s="523">
        <f t="shared" si="137"/>
        <v>1508733.0720000006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138"/>
        <v>585.7805454545454</v>
      </c>
      <c r="Y69" s="526">
        <f t="shared" si="139"/>
        <v>14058.733090909091</v>
      </c>
      <c r="Z69" s="568">
        <f t="shared" si="140"/>
        <v>0</v>
      </c>
      <c r="AA69" s="723">
        <v>11660880</v>
      </c>
      <c r="AB69" s="723">
        <v>1166088</v>
      </c>
      <c r="AC69" s="723">
        <v>629687.52000000014</v>
      </c>
      <c r="AD69" s="723">
        <v>62968.752000000015</v>
      </c>
      <c r="AE69" s="723">
        <v>226564.8</v>
      </c>
      <c r="AF69" s="619">
        <f t="shared" si="110"/>
        <v>45312.959999999999</v>
      </c>
      <c r="AG69" s="723">
        <v>11907746.927999999</v>
      </c>
      <c r="AH69" s="643">
        <f t="shared" si="141"/>
        <v>14058.733090909091</v>
      </c>
      <c r="AI69" s="644" t="s">
        <v>282</v>
      </c>
    </row>
    <row r="70" spans="1:35">
      <c r="A70" s="194"/>
      <c r="B70" s="519">
        <v>7</v>
      </c>
      <c r="C70" s="587">
        <v>21</v>
      </c>
      <c r="D70" s="720" t="s">
        <v>1339</v>
      </c>
      <c r="E70" s="521">
        <v>24</v>
      </c>
      <c r="F70" s="584" t="s">
        <v>105</v>
      </c>
      <c r="G70" s="638">
        <f t="shared" si="132"/>
        <v>660</v>
      </c>
      <c r="H70" s="764">
        <v>15840</v>
      </c>
      <c r="I70" s="757">
        <v>473</v>
      </c>
      <c r="J70" s="592">
        <f t="shared" si="133"/>
        <v>7492320</v>
      </c>
      <c r="K70" s="567">
        <v>0</v>
      </c>
      <c r="L70" s="568">
        <f t="shared" si="134"/>
        <v>0</v>
      </c>
      <c r="M70" s="568">
        <f t="shared" si="135"/>
        <v>7492320</v>
      </c>
      <c r="N70" s="569">
        <v>6811200</v>
      </c>
      <c r="O70" s="569">
        <v>681120</v>
      </c>
      <c r="P70" s="568">
        <v>0</v>
      </c>
      <c r="Q70" s="617">
        <f t="shared" si="136"/>
        <v>842539.24799999967</v>
      </c>
      <c r="R70" s="618">
        <f t="shared" si="142"/>
        <v>0.11245371900826442</v>
      </c>
      <c r="S70" s="523">
        <f t="shared" si="137"/>
        <v>842539.24799999967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138"/>
        <v>585.78054545454552</v>
      </c>
      <c r="Y70" s="526">
        <f t="shared" si="139"/>
        <v>14058.733090909092</v>
      </c>
      <c r="Z70" s="568">
        <f t="shared" si="140"/>
        <v>0</v>
      </c>
      <c r="AA70" s="723">
        <v>6511920</v>
      </c>
      <c r="AB70" s="723">
        <v>651192</v>
      </c>
      <c r="AC70" s="723">
        <v>351643.68000000005</v>
      </c>
      <c r="AD70" s="723">
        <v>35164.368000000009</v>
      </c>
      <c r="AE70" s="723">
        <v>126523.2</v>
      </c>
      <c r="AF70" s="619">
        <f t="shared" si="110"/>
        <v>25304.639999999999</v>
      </c>
      <c r="AG70" s="723">
        <v>6649780.7520000003</v>
      </c>
      <c r="AH70" s="643">
        <f t="shared" si="141"/>
        <v>14058.733090909092</v>
      </c>
      <c r="AI70" s="644" t="s">
        <v>1383</v>
      </c>
    </row>
    <row r="71" spans="1:35" s="518" customFormat="1">
      <c r="B71" s="519">
        <v>7</v>
      </c>
      <c r="C71" s="750"/>
      <c r="D71" s="745"/>
      <c r="E71" s="745"/>
      <c r="F71" s="746"/>
      <c r="G71" s="751"/>
      <c r="H71" s="751" t="s">
        <v>1272</v>
      </c>
      <c r="I71" s="752">
        <f>SUM(I66:I70)</f>
        <v>4594</v>
      </c>
      <c r="J71" s="531">
        <f t="shared" ref="J71:AG71" si="143">SUM(J66:J70)</f>
        <v>73448268</v>
      </c>
      <c r="K71" s="532">
        <f t="shared" si="143"/>
        <v>0</v>
      </c>
      <c r="L71" s="531">
        <f t="shared" si="143"/>
        <v>147.99999999813735</v>
      </c>
      <c r="M71" s="531">
        <f t="shared" si="143"/>
        <v>73448120</v>
      </c>
      <c r="N71" s="532">
        <f t="shared" si="143"/>
        <v>66771018</v>
      </c>
      <c r="O71" s="532">
        <f t="shared" si="143"/>
        <v>6677102</v>
      </c>
      <c r="P71" s="532">
        <f t="shared" si="143"/>
        <v>0</v>
      </c>
      <c r="Q71" s="589">
        <f t="shared" si="143"/>
        <v>8193487.6159999985</v>
      </c>
      <c r="R71" s="790">
        <f t="shared" si="142"/>
        <v>0.11155453816827918</v>
      </c>
      <c r="S71" s="590">
        <f t="shared" si="143"/>
        <v>8193487.6159999985</v>
      </c>
      <c r="T71" s="710">
        <f t="shared" si="143"/>
        <v>0</v>
      </c>
      <c r="U71" s="711">
        <f t="shared" si="143"/>
        <v>0</v>
      </c>
      <c r="V71" s="531">
        <f t="shared" si="143"/>
        <v>0</v>
      </c>
      <c r="W71" s="710">
        <f t="shared" si="143"/>
        <v>0</v>
      </c>
      <c r="X71" s="711">
        <f t="shared" si="143"/>
        <v>2688.8952727272726</v>
      </c>
      <c r="Y71" s="711">
        <f t="shared" si="143"/>
        <v>72110.344727272721</v>
      </c>
      <c r="Z71" s="531">
        <f t="shared" si="143"/>
        <v>0</v>
      </c>
      <c r="AA71" s="711">
        <f t="shared" si="143"/>
        <v>65543400.93090909</v>
      </c>
      <c r="AB71" s="711">
        <f t="shared" si="143"/>
        <v>6554340.0930909086</v>
      </c>
      <c r="AC71" s="711">
        <f t="shared" si="143"/>
        <v>4098297.6000000006</v>
      </c>
      <c r="AD71" s="711">
        <f t="shared" si="143"/>
        <v>409829.76000000007</v>
      </c>
      <c r="AE71" s="711">
        <f t="shared" si="143"/>
        <v>2334833.2800000003</v>
      </c>
      <c r="AF71" s="712">
        <f t="shared" si="143"/>
        <v>466966.65600000013</v>
      </c>
      <c r="AG71" s="711">
        <f t="shared" si="143"/>
        <v>65254780.384000003</v>
      </c>
      <c r="AH71" s="578"/>
      <c r="AI71" s="615"/>
    </row>
    <row r="72" spans="1:35">
      <c r="A72" s="194"/>
      <c r="B72" s="519">
        <v>7</v>
      </c>
      <c r="C72" s="587">
        <v>22</v>
      </c>
      <c r="D72" s="718" t="s">
        <v>1251</v>
      </c>
      <c r="E72" s="521">
        <v>40</v>
      </c>
      <c r="F72" s="584" t="s">
        <v>861</v>
      </c>
      <c r="G72" s="638">
        <f t="shared" ref="G72:G77" si="144">H72/E72</f>
        <v>512.5</v>
      </c>
      <c r="H72" s="525">
        <v>20500</v>
      </c>
      <c r="I72" s="575">
        <v>770</v>
      </c>
      <c r="J72" s="592">
        <f t="shared" ref="J72:J77" si="145">H72*I72</f>
        <v>15785000</v>
      </c>
      <c r="K72" s="567">
        <v>0</v>
      </c>
      <c r="L72" s="568">
        <f t="shared" ref="L72:L77" si="146">J72-M72</f>
        <v>0</v>
      </c>
      <c r="M72" s="568">
        <f t="shared" ref="M72:M77" si="147">N72+O72-P72</f>
        <v>15785000</v>
      </c>
      <c r="N72" s="569">
        <v>14350000</v>
      </c>
      <c r="O72" s="569">
        <v>1435000</v>
      </c>
      <c r="P72" s="568">
        <v>0</v>
      </c>
      <c r="Q72" s="617">
        <f t="shared" ref="Q72:Q77" si="148">J72-AG72</f>
        <v>1199548</v>
      </c>
      <c r="R72" s="618">
        <f t="shared" si="142"/>
        <v>7.5992904656319291E-2</v>
      </c>
      <c r="S72" s="523">
        <f t="shared" ref="S72:S77" si="149">Q72-U72</f>
        <v>1199548</v>
      </c>
      <c r="T72" s="524" t="s">
        <v>839</v>
      </c>
      <c r="U72" s="563">
        <v>0</v>
      </c>
      <c r="V72" s="525" t="s">
        <v>90</v>
      </c>
      <c r="W72" s="522" t="s">
        <v>89</v>
      </c>
      <c r="X72" s="526">
        <f t="shared" ref="X72:X77" si="150">Y72/E72</f>
        <v>473.55363636363637</v>
      </c>
      <c r="Y72" s="526">
        <f t="shared" ref="Y72:Y77" si="151">(AA72+AB72-AC72-AD72-AE72)/I72</f>
        <v>18942.145454545454</v>
      </c>
      <c r="Z72" s="568">
        <f t="shared" ref="Z72:Z77" si="152">AH72-Y72</f>
        <v>0</v>
      </c>
      <c r="AA72" s="723">
        <v>14420000</v>
      </c>
      <c r="AB72" s="723">
        <v>1442000</v>
      </c>
      <c r="AC72" s="723">
        <v>778680.00000000012</v>
      </c>
      <c r="AD72" s="723">
        <v>77868.000000000015</v>
      </c>
      <c r="AE72" s="723">
        <v>420000</v>
      </c>
      <c r="AF72" s="619">
        <f t="shared" si="110"/>
        <v>84000</v>
      </c>
      <c r="AG72" s="723">
        <v>14585452</v>
      </c>
      <c r="AH72" s="643">
        <f t="shared" ref="AH72:AH77" si="153">AG72/I72</f>
        <v>18942.145454545454</v>
      </c>
      <c r="AI72" s="644" t="s">
        <v>1383</v>
      </c>
    </row>
    <row r="73" spans="1:35">
      <c r="A73" s="194"/>
      <c r="B73" s="519">
        <v>7</v>
      </c>
      <c r="C73" s="587">
        <v>22</v>
      </c>
      <c r="D73" s="719" t="s">
        <v>1251</v>
      </c>
      <c r="E73" s="521">
        <v>40</v>
      </c>
      <c r="F73" s="584" t="s">
        <v>104</v>
      </c>
      <c r="G73" s="638">
        <f t="shared" si="144"/>
        <v>507.5</v>
      </c>
      <c r="H73" s="525">
        <v>20300</v>
      </c>
      <c r="I73" s="575">
        <v>770</v>
      </c>
      <c r="J73" s="592">
        <f t="shared" si="145"/>
        <v>15631000</v>
      </c>
      <c r="K73" s="567">
        <v>0</v>
      </c>
      <c r="L73" s="568">
        <f t="shared" si="146"/>
        <v>0</v>
      </c>
      <c r="M73" s="568">
        <f t="shared" si="147"/>
        <v>15631000</v>
      </c>
      <c r="N73" s="569">
        <v>14210000</v>
      </c>
      <c r="O73" s="569">
        <v>1421000</v>
      </c>
      <c r="P73" s="568">
        <v>0</v>
      </c>
      <c r="Q73" s="617">
        <f t="shared" si="148"/>
        <v>1045548</v>
      </c>
      <c r="R73" s="618">
        <f t="shared" si="142"/>
        <v>6.6889386475593365E-2</v>
      </c>
      <c r="S73" s="523">
        <f t="shared" si="149"/>
        <v>1045548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150"/>
        <v>473.55363636363637</v>
      </c>
      <c r="Y73" s="526">
        <f t="shared" si="151"/>
        <v>18942.145454545454</v>
      </c>
      <c r="Z73" s="568">
        <f t="shared" si="152"/>
        <v>0</v>
      </c>
      <c r="AA73" s="723">
        <v>14420000</v>
      </c>
      <c r="AB73" s="723">
        <v>1442000</v>
      </c>
      <c r="AC73" s="723">
        <v>778680.00000000012</v>
      </c>
      <c r="AD73" s="723">
        <v>77868.000000000015</v>
      </c>
      <c r="AE73" s="723">
        <v>420000</v>
      </c>
      <c r="AF73" s="619">
        <f t="shared" si="110"/>
        <v>84000</v>
      </c>
      <c r="AG73" s="723">
        <v>14585452</v>
      </c>
      <c r="AH73" s="643">
        <f t="shared" si="153"/>
        <v>18942.145454545454</v>
      </c>
      <c r="AI73" s="644" t="s">
        <v>1378</v>
      </c>
    </row>
    <row r="74" spans="1:35">
      <c r="A74" s="194"/>
      <c r="B74" s="519">
        <v>7</v>
      </c>
      <c r="C74" s="587">
        <v>22</v>
      </c>
      <c r="D74" s="719" t="s">
        <v>1071</v>
      </c>
      <c r="E74" s="521">
        <v>24</v>
      </c>
      <c r="F74" s="584" t="s">
        <v>102</v>
      </c>
      <c r="G74" s="638">
        <f t="shared" si="144"/>
        <v>550</v>
      </c>
      <c r="H74" s="525">
        <v>13200</v>
      </c>
      <c r="I74" s="575">
        <v>255</v>
      </c>
      <c r="J74" s="592">
        <f t="shared" si="145"/>
        <v>3366000</v>
      </c>
      <c r="K74" s="567">
        <v>0</v>
      </c>
      <c r="L74" s="568">
        <f t="shared" si="146"/>
        <v>0</v>
      </c>
      <c r="M74" s="568">
        <f t="shared" si="147"/>
        <v>3366000</v>
      </c>
      <c r="N74" s="569">
        <v>3060000</v>
      </c>
      <c r="O74" s="569">
        <v>306000</v>
      </c>
      <c r="P74" s="568">
        <v>0</v>
      </c>
      <c r="Q74" s="617">
        <f t="shared" si="148"/>
        <v>476473.82400000002</v>
      </c>
      <c r="R74" s="618">
        <f t="shared" si="142"/>
        <v>0.14155490909090909</v>
      </c>
      <c r="S74" s="523">
        <f t="shared" si="149"/>
        <v>476473.82400000002</v>
      </c>
      <c r="T74" s="524" t="s">
        <v>98</v>
      </c>
      <c r="U74" s="563">
        <v>0</v>
      </c>
      <c r="V74" s="525" t="s">
        <v>90</v>
      </c>
      <c r="W74" s="522" t="s">
        <v>89</v>
      </c>
      <c r="X74" s="526">
        <f t="shared" si="150"/>
        <v>472.14480000000003</v>
      </c>
      <c r="Y74" s="526">
        <f t="shared" si="151"/>
        <v>11331.475200000001</v>
      </c>
      <c r="Z74" s="568">
        <f t="shared" si="152"/>
        <v>0</v>
      </c>
      <c r="AA74" s="723">
        <v>2802960</v>
      </c>
      <c r="AB74" s="723">
        <v>280296</v>
      </c>
      <c r="AC74" s="723">
        <v>151359.84000000003</v>
      </c>
      <c r="AD74" s="723">
        <v>15135.984000000004</v>
      </c>
      <c r="AE74" s="723">
        <v>27234</v>
      </c>
      <c r="AF74" s="619">
        <f t="shared" si="110"/>
        <v>5446.8</v>
      </c>
      <c r="AG74" s="723">
        <v>2889526.176</v>
      </c>
      <c r="AH74" s="643">
        <f t="shared" si="153"/>
        <v>11331.475200000001</v>
      </c>
      <c r="AI74" s="644" t="s">
        <v>149</v>
      </c>
    </row>
    <row r="75" spans="1:35" ht="16.5" customHeight="1">
      <c r="A75" s="194"/>
      <c r="B75" s="519">
        <v>7</v>
      </c>
      <c r="C75" s="587">
        <v>22</v>
      </c>
      <c r="D75" s="720" t="s">
        <v>1089</v>
      </c>
      <c r="E75" s="521">
        <v>24</v>
      </c>
      <c r="F75" s="584" t="s">
        <v>105</v>
      </c>
      <c r="G75" s="638">
        <f t="shared" si="144"/>
        <v>550</v>
      </c>
      <c r="H75" s="525">
        <v>13200</v>
      </c>
      <c r="I75" s="575">
        <v>1008</v>
      </c>
      <c r="J75" s="592">
        <f t="shared" si="145"/>
        <v>13305600</v>
      </c>
      <c r="K75" s="567">
        <v>0</v>
      </c>
      <c r="L75" s="568">
        <f t="shared" si="146"/>
        <v>0</v>
      </c>
      <c r="M75" s="568">
        <f t="shared" si="147"/>
        <v>13305600</v>
      </c>
      <c r="N75" s="569">
        <v>12096000</v>
      </c>
      <c r="O75" s="569">
        <v>1209600</v>
      </c>
      <c r="P75" s="568">
        <v>0</v>
      </c>
      <c r="Q75" s="617">
        <f t="shared" si="148"/>
        <v>2225664.0000000037</v>
      </c>
      <c r="R75" s="618">
        <f t="shared" si="142"/>
        <v>0.16727272727272754</v>
      </c>
      <c r="S75" s="523">
        <f t="shared" si="149"/>
        <v>2225664.0000000037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si="150"/>
        <v>457.99999999999983</v>
      </c>
      <c r="Y75" s="526">
        <f t="shared" si="151"/>
        <v>10991.999999999996</v>
      </c>
      <c r="Z75" s="568">
        <f t="shared" si="152"/>
        <v>0</v>
      </c>
      <c r="AA75" s="789">
        <v>12354760.93090909</v>
      </c>
      <c r="AB75" s="789">
        <v>1235476.0930909091</v>
      </c>
      <c r="AC75" s="789">
        <v>1226111.04</v>
      </c>
      <c r="AD75" s="789">
        <v>122611.10400000001</v>
      </c>
      <c r="AE75" s="789">
        <v>1161578.8800000001</v>
      </c>
      <c r="AF75" s="619">
        <f t="shared" si="110"/>
        <v>232315.77600000004</v>
      </c>
      <c r="AG75" s="789">
        <v>11079935.999999996</v>
      </c>
      <c r="AH75" s="643">
        <f t="shared" si="153"/>
        <v>10991.999999999996</v>
      </c>
      <c r="AI75" s="644" t="s">
        <v>1379</v>
      </c>
    </row>
    <row r="76" spans="1:35" ht="16.5" customHeight="1">
      <c r="A76" s="194"/>
      <c r="B76" s="519">
        <v>7</v>
      </c>
      <c r="C76" s="587">
        <v>22</v>
      </c>
      <c r="D76" s="720" t="s">
        <v>1339</v>
      </c>
      <c r="E76" s="521">
        <v>24</v>
      </c>
      <c r="F76" s="584" t="s">
        <v>105</v>
      </c>
      <c r="G76" s="638">
        <f t="shared" si="144"/>
        <v>660</v>
      </c>
      <c r="H76" s="525">
        <v>15840</v>
      </c>
      <c r="I76" s="575">
        <v>803</v>
      </c>
      <c r="J76" s="592">
        <f t="shared" si="145"/>
        <v>12719520</v>
      </c>
      <c r="K76" s="567">
        <v>0</v>
      </c>
      <c r="L76" s="568">
        <f t="shared" si="146"/>
        <v>0</v>
      </c>
      <c r="M76" s="568">
        <f t="shared" si="147"/>
        <v>12719520</v>
      </c>
      <c r="N76" s="569">
        <v>11563200</v>
      </c>
      <c r="O76" s="569">
        <v>1156320</v>
      </c>
      <c r="P76" s="568">
        <v>0</v>
      </c>
      <c r="Q76" s="617">
        <f t="shared" si="148"/>
        <v>1430357.3279999997</v>
      </c>
      <c r="R76" s="618">
        <f t="shared" si="142"/>
        <v>0.11245371900826444</v>
      </c>
      <c r="S76" s="523">
        <f t="shared" si="149"/>
        <v>1430357.3279999997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150"/>
        <v>585.7805454545454</v>
      </c>
      <c r="Y76" s="526">
        <f t="shared" si="151"/>
        <v>14058.733090909091</v>
      </c>
      <c r="Z76" s="568">
        <f t="shared" si="152"/>
        <v>0</v>
      </c>
      <c r="AA76" s="789">
        <v>11055120</v>
      </c>
      <c r="AB76" s="789">
        <v>1105512</v>
      </c>
      <c r="AC76" s="789">
        <v>596976.4800000001</v>
      </c>
      <c r="AD76" s="789">
        <v>59697.648000000016</v>
      </c>
      <c r="AE76" s="789">
        <v>214795.19999999998</v>
      </c>
      <c r="AF76" s="619">
        <f t="shared" si="110"/>
        <v>42959.040000000001</v>
      </c>
      <c r="AG76" s="789">
        <v>11289162.672</v>
      </c>
      <c r="AH76" s="643">
        <f t="shared" si="153"/>
        <v>14058.733090909091</v>
      </c>
      <c r="AI76" s="644" t="s">
        <v>1379</v>
      </c>
    </row>
    <row r="77" spans="1:35" ht="16.5" customHeight="1">
      <c r="A77" s="194"/>
      <c r="B77" s="519">
        <v>7</v>
      </c>
      <c r="C77" s="587">
        <v>22</v>
      </c>
      <c r="D77" s="720" t="s">
        <v>1346</v>
      </c>
      <c r="E77" s="521">
        <v>8</v>
      </c>
      <c r="F77" s="584" t="s">
        <v>1189</v>
      </c>
      <c r="G77" s="638">
        <f t="shared" si="144"/>
        <v>2967.94</v>
      </c>
      <c r="H77" s="764">
        <v>23743.52</v>
      </c>
      <c r="I77" s="757">
        <v>836</v>
      </c>
      <c r="J77" s="592">
        <f t="shared" si="145"/>
        <v>19849582.719999999</v>
      </c>
      <c r="K77" s="567">
        <v>0</v>
      </c>
      <c r="L77" s="568">
        <f t="shared" si="146"/>
        <v>-17.280000001192093</v>
      </c>
      <c r="M77" s="568">
        <f t="shared" si="147"/>
        <v>19849600</v>
      </c>
      <c r="N77" s="569">
        <v>18045091</v>
      </c>
      <c r="O77" s="569">
        <v>1804509</v>
      </c>
      <c r="P77" s="568">
        <v>0</v>
      </c>
      <c r="Q77" s="617">
        <f t="shared" si="148"/>
        <v>2042717.055999998</v>
      </c>
      <c r="R77" s="618">
        <f t="shared" si="142"/>
        <v>0.10290982358746523</v>
      </c>
      <c r="S77" s="523">
        <f t="shared" si="149"/>
        <v>2042717.055999998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150"/>
        <v>2662.5098181818184</v>
      </c>
      <c r="Y77" s="526">
        <f t="shared" si="151"/>
        <v>21300.078545454548</v>
      </c>
      <c r="Z77" s="568">
        <f t="shared" si="152"/>
        <v>0</v>
      </c>
      <c r="AA77" s="789">
        <v>17437440</v>
      </c>
      <c r="AB77" s="789">
        <v>1743744</v>
      </c>
      <c r="AC77" s="789">
        <v>941621.76000000013</v>
      </c>
      <c r="AD77" s="789">
        <v>94162.176000000021</v>
      </c>
      <c r="AE77" s="789">
        <v>338534.40000000002</v>
      </c>
      <c r="AF77" s="619">
        <f t="shared" si="110"/>
        <v>67706.880000000005</v>
      </c>
      <c r="AG77" s="789">
        <v>17806865.664000001</v>
      </c>
      <c r="AH77" s="643">
        <f t="shared" si="153"/>
        <v>21300.078545454548</v>
      </c>
      <c r="AI77" s="644" t="s">
        <v>1415</v>
      </c>
    </row>
    <row r="78" spans="1:35" s="518" customFormat="1">
      <c r="B78" s="519">
        <v>7</v>
      </c>
      <c r="C78" s="750"/>
      <c r="D78" s="745"/>
      <c r="E78" s="745"/>
      <c r="F78" s="746"/>
      <c r="G78" s="751"/>
      <c r="H78" s="751" t="s">
        <v>1272</v>
      </c>
      <c r="I78" s="752">
        <f>SUM(I72:I77)</f>
        <v>4442</v>
      </c>
      <c r="J78" s="531">
        <f t="shared" ref="J78:AG78" si="154">SUM(J72:J77)</f>
        <v>80656702.719999999</v>
      </c>
      <c r="K78" s="532">
        <f t="shared" si="154"/>
        <v>0</v>
      </c>
      <c r="L78" s="531">
        <f t="shared" si="154"/>
        <v>-17.280000001192093</v>
      </c>
      <c r="M78" s="531">
        <f t="shared" si="154"/>
        <v>80656720</v>
      </c>
      <c r="N78" s="532">
        <f t="shared" si="154"/>
        <v>73324291</v>
      </c>
      <c r="O78" s="532">
        <f t="shared" si="154"/>
        <v>7332429</v>
      </c>
      <c r="P78" s="532">
        <f t="shared" si="154"/>
        <v>0</v>
      </c>
      <c r="Q78" s="589">
        <f t="shared" si="154"/>
        <v>8420308.2080000006</v>
      </c>
      <c r="R78" s="790">
        <f t="shared" si="142"/>
        <v>0.10439688115234673</v>
      </c>
      <c r="S78" s="590">
        <f t="shared" si="154"/>
        <v>8420308.2080000006</v>
      </c>
      <c r="T78" s="710">
        <f t="shared" si="154"/>
        <v>0</v>
      </c>
      <c r="U78" s="711">
        <f t="shared" si="154"/>
        <v>0</v>
      </c>
      <c r="V78" s="531">
        <f t="shared" si="154"/>
        <v>0</v>
      </c>
      <c r="W78" s="710">
        <f t="shared" si="154"/>
        <v>0</v>
      </c>
      <c r="X78" s="711">
        <f t="shared" si="154"/>
        <v>5125.5424363636357</v>
      </c>
      <c r="Y78" s="711">
        <f t="shared" si="154"/>
        <v>95566.57774545456</v>
      </c>
      <c r="Z78" s="531">
        <f t="shared" si="154"/>
        <v>0</v>
      </c>
      <c r="AA78" s="711">
        <f t="shared" si="154"/>
        <v>72490280.930909097</v>
      </c>
      <c r="AB78" s="711">
        <f t="shared" si="154"/>
        <v>7249028.0930909086</v>
      </c>
      <c r="AC78" s="711">
        <f t="shared" si="154"/>
        <v>4473429.12</v>
      </c>
      <c r="AD78" s="711">
        <f t="shared" si="154"/>
        <v>447342.91200000007</v>
      </c>
      <c r="AE78" s="711">
        <f t="shared" si="154"/>
        <v>2582142.48</v>
      </c>
      <c r="AF78" s="712">
        <f t="shared" si="154"/>
        <v>516428.49599999998</v>
      </c>
      <c r="AG78" s="711">
        <f t="shared" si="154"/>
        <v>72236394.511999995</v>
      </c>
      <c r="AH78" s="578"/>
      <c r="AI78" s="615"/>
    </row>
    <row r="79" spans="1:35">
      <c r="A79" s="194"/>
      <c r="B79" s="519">
        <v>7</v>
      </c>
      <c r="C79" s="587">
        <v>23</v>
      </c>
      <c r="D79" s="720" t="s">
        <v>1251</v>
      </c>
      <c r="E79" s="521">
        <v>40</v>
      </c>
      <c r="F79" s="584" t="s">
        <v>1018</v>
      </c>
      <c r="G79" s="638">
        <f t="shared" ref="G79:G80" si="155">H79/E79</f>
        <v>510</v>
      </c>
      <c r="H79" s="525">
        <v>20400</v>
      </c>
      <c r="I79" s="575">
        <v>770</v>
      </c>
      <c r="J79" s="592">
        <f t="shared" ref="J79:J80" si="156">H79*I79</f>
        <v>15708000</v>
      </c>
      <c r="K79" s="567">
        <v>0</v>
      </c>
      <c r="L79" s="568">
        <f t="shared" ref="L79:L80" si="157">J79-M79</f>
        <v>0</v>
      </c>
      <c r="M79" s="568">
        <f t="shared" ref="M79:M80" si="158">N79+O79-P79</f>
        <v>15708000</v>
      </c>
      <c r="N79" s="569">
        <v>14280000</v>
      </c>
      <c r="O79" s="569">
        <v>1428000</v>
      </c>
      <c r="P79" s="568">
        <v>0</v>
      </c>
      <c r="Q79" s="617">
        <f t="shared" ref="Q79:Q80" si="159">J79-AG79</f>
        <v>1122548</v>
      </c>
      <c r="R79" s="618">
        <f t="shared" si="142"/>
        <v>7.1463458110516936E-2</v>
      </c>
      <c r="S79" s="523">
        <f t="shared" ref="S79:S80" si="160">Q79-U79</f>
        <v>1122548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ref="X79:X80" si="161">Y79/E79</f>
        <v>473.55363636363637</v>
      </c>
      <c r="Y79" s="526">
        <f t="shared" ref="Y79:Y80" si="162">(AA79+AB79-AC79-AD79-AE79)/I79</f>
        <v>18942.145454545454</v>
      </c>
      <c r="Z79" s="568">
        <f t="shared" ref="Z79:Z80" si="163">AH79-Y79</f>
        <v>0</v>
      </c>
      <c r="AA79" s="723">
        <v>14420000</v>
      </c>
      <c r="AB79" s="723">
        <v>1442000</v>
      </c>
      <c r="AC79" s="723">
        <v>778680.00000000012</v>
      </c>
      <c r="AD79" s="723">
        <v>77868.000000000015</v>
      </c>
      <c r="AE79" s="723">
        <v>420000</v>
      </c>
      <c r="AF79" s="619">
        <f t="shared" si="110"/>
        <v>84000</v>
      </c>
      <c r="AG79" s="723">
        <v>14585452</v>
      </c>
      <c r="AH79" s="643">
        <f t="shared" ref="AH79:AH80" si="164">AG79/I79</f>
        <v>18942.145454545454</v>
      </c>
      <c r="AI79" s="644" t="s">
        <v>1382</v>
      </c>
    </row>
    <row r="80" spans="1:35">
      <c r="A80" s="194"/>
      <c r="B80" s="519">
        <v>7</v>
      </c>
      <c r="C80" s="587">
        <v>23</v>
      </c>
      <c r="D80" s="720" t="s">
        <v>1251</v>
      </c>
      <c r="E80" s="521">
        <v>40</v>
      </c>
      <c r="F80" s="584" t="s">
        <v>1406</v>
      </c>
      <c r="G80" s="638">
        <f t="shared" si="155"/>
        <v>512.5</v>
      </c>
      <c r="H80" s="764">
        <v>20500</v>
      </c>
      <c r="I80" s="757">
        <v>770</v>
      </c>
      <c r="J80" s="592">
        <f t="shared" si="156"/>
        <v>15785000</v>
      </c>
      <c r="K80" s="567">
        <v>0</v>
      </c>
      <c r="L80" s="568">
        <f t="shared" si="157"/>
        <v>0</v>
      </c>
      <c r="M80" s="568">
        <f t="shared" si="158"/>
        <v>15785000</v>
      </c>
      <c r="N80" s="569">
        <v>14350000</v>
      </c>
      <c r="O80" s="569">
        <v>1435000</v>
      </c>
      <c r="P80" s="568">
        <v>0</v>
      </c>
      <c r="Q80" s="617">
        <f t="shared" si="159"/>
        <v>1199548</v>
      </c>
      <c r="R80" s="618">
        <f t="shared" si="142"/>
        <v>7.5992904656319291E-2</v>
      </c>
      <c r="S80" s="523">
        <f t="shared" si="160"/>
        <v>1199548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 t="shared" si="161"/>
        <v>473.55363636363637</v>
      </c>
      <c r="Y80" s="526">
        <f t="shared" si="162"/>
        <v>18942.145454545454</v>
      </c>
      <c r="Z80" s="568">
        <f t="shared" si="163"/>
        <v>0</v>
      </c>
      <c r="AA80" s="789">
        <v>14420000</v>
      </c>
      <c r="AB80" s="789">
        <v>1442000</v>
      </c>
      <c r="AC80" s="789">
        <v>778680.00000000012</v>
      </c>
      <c r="AD80" s="789">
        <v>77868.000000000015</v>
      </c>
      <c r="AE80" s="789">
        <v>420000</v>
      </c>
      <c r="AF80" s="619">
        <f t="shared" si="110"/>
        <v>84000</v>
      </c>
      <c r="AG80" s="789">
        <v>14585452</v>
      </c>
      <c r="AH80" s="643">
        <f t="shared" si="164"/>
        <v>18942.145454545454</v>
      </c>
      <c r="AI80" s="644" t="s">
        <v>1380</v>
      </c>
    </row>
    <row r="81" spans="1:36" s="518" customFormat="1">
      <c r="B81" s="519">
        <v>7</v>
      </c>
      <c r="C81" s="750"/>
      <c r="D81" s="745"/>
      <c r="E81" s="745"/>
      <c r="F81" s="746"/>
      <c r="G81" s="751"/>
      <c r="H81" s="751" t="s">
        <v>1272</v>
      </c>
      <c r="I81" s="752">
        <f t="shared" ref="I81:AG81" si="165">SUM(I79:I80)</f>
        <v>1540</v>
      </c>
      <c r="J81" s="531">
        <f t="shared" si="165"/>
        <v>31493000</v>
      </c>
      <c r="K81" s="532">
        <f t="shared" si="165"/>
        <v>0</v>
      </c>
      <c r="L81" s="531">
        <f t="shared" si="165"/>
        <v>0</v>
      </c>
      <c r="M81" s="531">
        <f t="shared" si="165"/>
        <v>31493000</v>
      </c>
      <c r="N81" s="532">
        <f t="shared" si="165"/>
        <v>28630000</v>
      </c>
      <c r="O81" s="532">
        <f t="shared" si="165"/>
        <v>2863000</v>
      </c>
      <c r="P81" s="532">
        <f t="shared" si="165"/>
        <v>0</v>
      </c>
      <c r="Q81" s="589">
        <f t="shared" si="165"/>
        <v>2322096</v>
      </c>
      <c r="R81" s="790">
        <f t="shared" si="142"/>
        <v>7.3733718604134246E-2</v>
      </c>
      <c r="S81" s="590">
        <f t="shared" si="165"/>
        <v>2322096</v>
      </c>
      <c r="T81" s="710">
        <f t="shared" si="165"/>
        <v>0</v>
      </c>
      <c r="U81" s="711">
        <f t="shared" si="165"/>
        <v>0</v>
      </c>
      <c r="V81" s="531">
        <f t="shared" si="165"/>
        <v>0</v>
      </c>
      <c r="W81" s="710">
        <f t="shared" si="165"/>
        <v>0</v>
      </c>
      <c r="X81" s="711">
        <f t="shared" si="165"/>
        <v>947.10727272727274</v>
      </c>
      <c r="Y81" s="711">
        <f t="shared" si="165"/>
        <v>37884.290909090909</v>
      </c>
      <c r="Z81" s="531">
        <f t="shared" si="165"/>
        <v>0</v>
      </c>
      <c r="AA81" s="711">
        <f t="shared" si="165"/>
        <v>28840000</v>
      </c>
      <c r="AB81" s="711">
        <f t="shared" si="165"/>
        <v>2884000</v>
      </c>
      <c r="AC81" s="711">
        <f t="shared" si="165"/>
        <v>1557360.0000000002</v>
      </c>
      <c r="AD81" s="711">
        <f t="shared" si="165"/>
        <v>155736.00000000003</v>
      </c>
      <c r="AE81" s="711">
        <f t="shared" si="165"/>
        <v>840000</v>
      </c>
      <c r="AF81" s="712">
        <f t="shared" si="165"/>
        <v>168000</v>
      </c>
      <c r="AG81" s="711">
        <f t="shared" si="165"/>
        <v>29170904</v>
      </c>
      <c r="AH81" s="578"/>
      <c r="AI81" s="615"/>
    </row>
    <row r="82" spans="1:36">
      <c r="A82" s="194"/>
      <c r="B82" s="519">
        <v>7</v>
      </c>
      <c r="C82" s="587">
        <v>25</v>
      </c>
      <c r="D82" s="747" t="s">
        <v>1064</v>
      </c>
      <c r="E82" s="521">
        <v>32</v>
      </c>
      <c r="F82" s="584" t="s">
        <v>102</v>
      </c>
      <c r="G82" s="638">
        <f t="shared" ref="G82:G88" si="166">H82/E82</f>
        <v>915.625</v>
      </c>
      <c r="H82" s="525">
        <v>29300</v>
      </c>
      <c r="I82" s="575">
        <v>40</v>
      </c>
      <c r="J82" s="592">
        <f t="shared" ref="J82:J88" si="167">H82*I82</f>
        <v>1172000</v>
      </c>
      <c r="K82" s="567">
        <v>0</v>
      </c>
      <c r="L82" s="568">
        <f t="shared" ref="L82:L88" si="168">J82-M82</f>
        <v>0</v>
      </c>
      <c r="M82" s="568">
        <f t="shared" ref="M82:M88" si="169">N82+O82-P82</f>
        <v>1172000</v>
      </c>
      <c r="N82" s="569">
        <v>1065455</v>
      </c>
      <c r="O82" s="569">
        <v>106545</v>
      </c>
      <c r="P82" s="568">
        <v>0</v>
      </c>
      <c r="Q82" s="617">
        <f t="shared" ref="Q82:Q88" si="170">J82-AG82</f>
        <v>23670.847999999998</v>
      </c>
      <c r="R82" s="618">
        <f t="shared" si="142"/>
        <v>2.019696928327645E-2</v>
      </c>
      <c r="S82" s="523">
        <f t="shared" ref="S82:S88" si="171">Q82-U82</f>
        <v>23670.847999999998</v>
      </c>
      <c r="T82" s="524" t="s">
        <v>839</v>
      </c>
      <c r="U82" s="563">
        <v>0</v>
      </c>
      <c r="V82" s="525" t="s">
        <v>90</v>
      </c>
      <c r="W82" s="522" t="s">
        <v>89</v>
      </c>
      <c r="X82" s="526">
        <f t="shared" ref="X82:X88" si="172">Y82/E82</f>
        <v>897.13215000000002</v>
      </c>
      <c r="Y82" s="526">
        <f t="shared" ref="Y82:Y88" si="173">(AA82+AB82-AC82-AD82-AE82)/I82</f>
        <v>28708.228800000001</v>
      </c>
      <c r="Z82" s="568">
        <f t="shared" ref="Z82:Z88" si="174">AH82-Y82</f>
        <v>0</v>
      </c>
      <c r="AA82" s="723">
        <v>1113920</v>
      </c>
      <c r="AB82" s="723">
        <v>111392</v>
      </c>
      <c r="AC82" s="723">
        <v>60151.680000000008</v>
      </c>
      <c r="AD82" s="723">
        <v>6015.1680000000015</v>
      </c>
      <c r="AE82" s="723">
        <v>10816</v>
      </c>
      <c r="AF82" s="619">
        <f t="shared" si="110"/>
        <v>2163.2000000000003</v>
      </c>
      <c r="AG82" s="723">
        <v>1148329.152</v>
      </c>
      <c r="AH82" s="643">
        <f t="shared" ref="AH82:AH88" si="175">AG82/I82</f>
        <v>28708.228800000001</v>
      </c>
      <c r="AI82" s="644" t="s">
        <v>1416</v>
      </c>
    </row>
    <row r="83" spans="1:36">
      <c r="A83" s="194"/>
      <c r="B83" s="519">
        <v>7</v>
      </c>
      <c r="C83" s="587">
        <v>25</v>
      </c>
      <c r="D83" s="747" t="s">
        <v>1223</v>
      </c>
      <c r="E83" s="521">
        <v>32</v>
      </c>
      <c r="F83" s="584" t="s">
        <v>1241</v>
      </c>
      <c r="G83" s="638">
        <f t="shared" si="166"/>
        <v>937.5</v>
      </c>
      <c r="H83" s="525">
        <v>30000</v>
      </c>
      <c r="I83" s="575">
        <v>40</v>
      </c>
      <c r="J83" s="592">
        <f t="shared" si="167"/>
        <v>1200000</v>
      </c>
      <c r="K83" s="567">
        <v>0</v>
      </c>
      <c r="L83" s="568">
        <f t="shared" si="168"/>
        <v>0</v>
      </c>
      <c r="M83" s="568">
        <f t="shared" si="169"/>
        <v>1200000</v>
      </c>
      <c r="N83" s="569">
        <v>1090909</v>
      </c>
      <c r="O83" s="569">
        <v>109091</v>
      </c>
      <c r="P83" s="568">
        <v>0</v>
      </c>
      <c r="Q83" s="617">
        <f t="shared" si="170"/>
        <v>23293.567999999737</v>
      </c>
      <c r="R83" s="618">
        <f t="shared" si="142"/>
        <v>1.9411306666666447E-2</v>
      </c>
      <c r="S83" s="523">
        <f t="shared" si="171"/>
        <v>23293.567999999737</v>
      </c>
      <c r="T83" s="524" t="s">
        <v>839</v>
      </c>
      <c r="U83" s="563">
        <v>0</v>
      </c>
      <c r="V83" s="525" t="s">
        <v>90</v>
      </c>
      <c r="W83" s="522" t="s">
        <v>89</v>
      </c>
      <c r="X83" s="526">
        <f t="shared" si="172"/>
        <v>919.30190000000016</v>
      </c>
      <c r="Y83" s="526">
        <f t="shared" si="173"/>
        <v>29417.660800000005</v>
      </c>
      <c r="Z83" s="568">
        <f t="shared" si="174"/>
        <v>0</v>
      </c>
      <c r="AA83" s="723">
        <v>1166720</v>
      </c>
      <c r="AB83" s="723">
        <v>116672</v>
      </c>
      <c r="AC83" s="723">
        <v>63002.880000000005</v>
      </c>
      <c r="AD83" s="723">
        <v>6300.2880000000005</v>
      </c>
      <c r="AE83" s="723">
        <v>37382.400000000001</v>
      </c>
      <c r="AF83" s="619">
        <f t="shared" si="110"/>
        <v>7476.4800000000005</v>
      </c>
      <c r="AG83" s="723">
        <v>1176706.4320000003</v>
      </c>
      <c r="AH83" s="643">
        <f t="shared" si="175"/>
        <v>29417.660800000005</v>
      </c>
      <c r="AI83" s="644" t="s">
        <v>1416</v>
      </c>
    </row>
    <row r="84" spans="1:36">
      <c r="A84" s="194"/>
      <c r="B84" s="519">
        <v>7</v>
      </c>
      <c r="C84" s="587">
        <v>25</v>
      </c>
      <c r="D84" s="749" t="s">
        <v>1395</v>
      </c>
      <c r="E84" s="521">
        <v>48</v>
      </c>
      <c r="F84" s="584" t="s">
        <v>1241</v>
      </c>
      <c r="G84" s="638">
        <f t="shared" si="166"/>
        <v>980</v>
      </c>
      <c r="H84" s="525">
        <v>47040</v>
      </c>
      <c r="I84" s="575">
        <v>100</v>
      </c>
      <c r="J84" s="592">
        <f t="shared" si="167"/>
        <v>4704000</v>
      </c>
      <c r="K84" s="567">
        <v>0</v>
      </c>
      <c r="L84" s="568">
        <f t="shared" si="168"/>
        <v>0</v>
      </c>
      <c r="M84" s="568">
        <f t="shared" si="169"/>
        <v>4704000</v>
      </c>
      <c r="N84" s="569">
        <v>4276364</v>
      </c>
      <c r="O84" s="569">
        <v>427636</v>
      </c>
      <c r="P84" s="568">
        <v>0</v>
      </c>
      <c r="Q84" s="617">
        <f t="shared" si="170"/>
        <v>484228.79999999981</v>
      </c>
      <c r="R84" s="618">
        <f t="shared" si="142"/>
        <v>0.10293979591836731</v>
      </c>
      <c r="S84" s="523">
        <f t="shared" si="171"/>
        <v>484228.79999999981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172"/>
        <v>879.11900000000003</v>
      </c>
      <c r="Y84" s="526">
        <f t="shared" si="173"/>
        <v>42197.712</v>
      </c>
      <c r="Z84" s="568">
        <f t="shared" si="174"/>
        <v>0</v>
      </c>
      <c r="AA84" s="723">
        <v>4152000</v>
      </c>
      <c r="AB84" s="723">
        <v>415200</v>
      </c>
      <c r="AC84" s="723">
        <v>224208.00000000003</v>
      </c>
      <c r="AD84" s="723">
        <v>22420.800000000003</v>
      </c>
      <c r="AE84" s="723">
        <v>100800</v>
      </c>
      <c r="AF84" s="619">
        <f t="shared" si="110"/>
        <v>20160</v>
      </c>
      <c r="AG84" s="723">
        <v>4219771.2</v>
      </c>
      <c r="AH84" s="643">
        <f t="shared" si="175"/>
        <v>42197.712</v>
      </c>
      <c r="AI84" s="644" t="s">
        <v>1417</v>
      </c>
    </row>
    <row r="85" spans="1:36">
      <c r="A85" s="194"/>
      <c r="B85" s="519">
        <v>7</v>
      </c>
      <c r="C85" s="587">
        <v>25</v>
      </c>
      <c r="D85" s="749" t="s">
        <v>1396</v>
      </c>
      <c r="E85" s="521">
        <v>48</v>
      </c>
      <c r="F85" s="584" t="s">
        <v>1241</v>
      </c>
      <c r="G85" s="638">
        <f t="shared" si="166"/>
        <v>980</v>
      </c>
      <c r="H85" s="525">
        <v>47040</v>
      </c>
      <c r="I85" s="575">
        <v>100</v>
      </c>
      <c r="J85" s="592">
        <f t="shared" si="167"/>
        <v>4704000</v>
      </c>
      <c r="K85" s="567">
        <v>0</v>
      </c>
      <c r="L85" s="568">
        <f t="shared" si="168"/>
        <v>0</v>
      </c>
      <c r="M85" s="568">
        <f t="shared" si="169"/>
        <v>4704000</v>
      </c>
      <c r="N85" s="569">
        <v>4276364</v>
      </c>
      <c r="O85" s="569">
        <v>427636</v>
      </c>
      <c r="P85" s="568">
        <v>0</v>
      </c>
      <c r="Q85" s="617">
        <f t="shared" si="170"/>
        <v>484228.79999999981</v>
      </c>
      <c r="R85" s="618">
        <f t="shared" si="142"/>
        <v>0.10293979591836731</v>
      </c>
      <c r="S85" s="523">
        <f t="shared" si="171"/>
        <v>484228.79999999981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172"/>
        <v>879.11900000000003</v>
      </c>
      <c r="Y85" s="526">
        <f t="shared" si="173"/>
        <v>42197.712</v>
      </c>
      <c r="Z85" s="568">
        <f t="shared" si="174"/>
        <v>0</v>
      </c>
      <c r="AA85" s="723">
        <v>4152000</v>
      </c>
      <c r="AB85" s="723">
        <v>415200</v>
      </c>
      <c r="AC85" s="723">
        <v>224208.00000000003</v>
      </c>
      <c r="AD85" s="723">
        <v>22420.800000000003</v>
      </c>
      <c r="AE85" s="723">
        <v>100800</v>
      </c>
      <c r="AF85" s="619">
        <f t="shared" si="110"/>
        <v>20160</v>
      </c>
      <c r="AG85" s="723">
        <v>4219771.2</v>
      </c>
      <c r="AH85" s="643">
        <f t="shared" si="175"/>
        <v>42197.712</v>
      </c>
      <c r="AI85" s="644" t="s">
        <v>1417</v>
      </c>
    </row>
    <row r="86" spans="1:36">
      <c r="A86" s="194"/>
      <c r="B86" s="519">
        <v>7</v>
      </c>
      <c r="C86" s="587">
        <v>25</v>
      </c>
      <c r="D86" s="748" t="s">
        <v>1089</v>
      </c>
      <c r="E86" s="521">
        <v>24</v>
      </c>
      <c r="F86" s="584" t="s">
        <v>1018</v>
      </c>
      <c r="G86" s="638">
        <f t="shared" si="166"/>
        <v>550</v>
      </c>
      <c r="H86" s="525">
        <v>13200</v>
      </c>
      <c r="I86" s="575">
        <v>1008</v>
      </c>
      <c r="J86" s="592">
        <f t="shared" si="167"/>
        <v>13305600</v>
      </c>
      <c r="K86" s="567">
        <v>0</v>
      </c>
      <c r="L86" s="568">
        <f t="shared" si="168"/>
        <v>0</v>
      </c>
      <c r="M86" s="568">
        <f t="shared" si="169"/>
        <v>13305600</v>
      </c>
      <c r="N86" s="569">
        <v>12096000</v>
      </c>
      <c r="O86" s="569">
        <v>1209600</v>
      </c>
      <c r="P86" s="568">
        <v>0</v>
      </c>
      <c r="Q86" s="617">
        <f t="shared" si="170"/>
        <v>2225664.0000000037</v>
      </c>
      <c r="R86" s="618">
        <f t="shared" si="142"/>
        <v>0.16727272727272754</v>
      </c>
      <c r="S86" s="523">
        <f t="shared" si="171"/>
        <v>2225664.0000000037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172"/>
        <v>457.99999999999983</v>
      </c>
      <c r="Y86" s="526">
        <f t="shared" si="173"/>
        <v>10991.999999999996</v>
      </c>
      <c r="Z86" s="568">
        <f t="shared" si="174"/>
        <v>0</v>
      </c>
      <c r="AA86" s="789">
        <v>12354760.93090909</v>
      </c>
      <c r="AB86" s="789">
        <v>1235476.0930909091</v>
      </c>
      <c r="AC86" s="789">
        <v>1226111.04</v>
      </c>
      <c r="AD86" s="789">
        <v>122611.10400000001</v>
      </c>
      <c r="AE86" s="789">
        <v>1161578.8800000001</v>
      </c>
      <c r="AF86" s="619">
        <f t="shared" si="110"/>
        <v>232315.77600000004</v>
      </c>
      <c r="AG86" s="789">
        <v>11079935.999999996</v>
      </c>
      <c r="AH86" s="643">
        <f t="shared" si="175"/>
        <v>10991.999999999996</v>
      </c>
      <c r="AI86" s="644" t="s">
        <v>1381</v>
      </c>
    </row>
    <row r="87" spans="1:36">
      <c r="A87" s="194"/>
      <c r="B87" s="519">
        <v>7</v>
      </c>
      <c r="C87" s="587">
        <v>25</v>
      </c>
      <c r="D87" s="747" t="s">
        <v>1339</v>
      </c>
      <c r="E87" s="521">
        <v>24</v>
      </c>
      <c r="F87" s="584" t="s">
        <v>1018</v>
      </c>
      <c r="G87" s="638">
        <f t="shared" si="166"/>
        <v>660</v>
      </c>
      <c r="H87" s="525">
        <v>15840</v>
      </c>
      <c r="I87" s="575">
        <v>946</v>
      </c>
      <c r="J87" s="592">
        <f t="shared" si="167"/>
        <v>14984640</v>
      </c>
      <c r="K87" s="567">
        <v>0</v>
      </c>
      <c r="L87" s="568">
        <f t="shared" si="168"/>
        <v>0</v>
      </c>
      <c r="M87" s="568">
        <f t="shared" si="169"/>
        <v>14984640</v>
      </c>
      <c r="N87" s="569">
        <v>13622400</v>
      </c>
      <c r="O87" s="569">
        <v>1362240</v>
      </c>
      <c r="P87" s="568">
        <v>0</v>
      </c>
      <c r="Q87" s="617">
        <f t="shared" si="170"/>
        <v>1685078.4959999993</v>
      </c>
      <c r="R87" s="618">
        <f t="shared" si="142"/>
        <v>0.11245371900826442</v>
      </c>
      <c r="S87" s="523">
        <f t="shared" si="171"/>
        <v>1685078.4959999993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172"/>
        <v>585.78054545454552</v>
      </c>
      <c r="Y87" s="526">
        <f t="shared" si="173"/>
        <v>14058.733090909092</v>
      </c>
      <c r="Z87" s="568">
        <f t="shared" si="174"/>
        <v>0</v>
      </c>
      <c r="AA87" s="774">
        <f>+AA93*2</f>
        <v>13023840</v>
      </c>
      <c r="AB87" s="774">
        <f>+AB93*2</f>
        <v>1302384</v>
      </c>
      <c r="AC87" s="774">
        <f>+AC93*2</f>
        <v>703287.3600000001</v>
      </c>
      <c r="AD87" s="774">
        <f>+AD93*2</f>
        <v>70328.736000000019</v>
      </c>
      <c r="AE87" s="774">
        <f>+AE93*2</f>
        <v>253046.39999999999</v>
      </c>
      <c r="AF87" s="778">
        <f t="shared" ref="AF87:AF88" si="176">AE87*$AF$4</f>
        <v>50609.279999999999</v>
      </c>
      <c r="AG87" s="774">
        <f>+AG93*2</f>
        <v>13299561.504000001</v>
      </c>
      <c r="AH87" s="643">
        <f t="shared" si="175"/>
        <v>14058.733090909092</v>
      </c>
      <c r="AI87" s="644" t="s">
        <v>1412</v>
      </c>
    </row>
    <row r="88" spans="1:36">
      <c r="A88" s="194"/>
      <c r="B88" s="519">
        <v>7</v>
      </c>
      <c r="C88" s="587">
        <v>25</v>
      </c>
      <c r="D88" s="720" t="s">
        <v>1071</v>
      </c>
      <c r="E88" s="521">
        <v>24</v>
      </c>
      <c r="F88" s="584" t="s">
        <v>1018</v>
      </c>
      <c r="G88" s="638">
        <f t="shared" si="166"/>
        <v>550</v>
      </c>
      <c r="H88" s="764">
        <v>13200</v>
      </c>
      <c r="I88" s="757">
        <v>130</v>
      </c>
      <c r="J88" s="592">
        <f t="shared" si="167"/>
        <v>1716000</v>
      </c>
      <c r="K88" s="567">
        <v>0</v>
      </c>
      <c r="L88" s="568">
        <f t="shared" si="168"/>
        <v>0</v>
      </c>
      <c r="M88" s="568">
        <f t="shared" si="169"/>
        <v>1716000</v>
      </c>
      <c r="N88" s="569">
        <v>1560000</v>
      </c>
      <c r="O88" s="569">
        <v>156000</v>
      </c>
      <c r="P88" s="568">
        <v>0</v>
      </c>
      <c r="Q88" s="617">
        <f t="shared" si="170"/>
        <v>242908.22400000016</v>
      </c>
      <c r="R88" s="618">
        <f t="shared" si="142"/>
        <v>0.14155490909090918</v>
      </c>
      <c r="S88" s="523">
        <f t="shared" si="171"/>
        <v>242908.22400000016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172"/>
        <v>472.14479999999998</v>
      </c>
      <c r="Y88" s="526">
        <f t="shared" si="173"/>
        <v>11331.475199999999</v>
      </c>
      <c r="Z88" s="568">
        <f t="shared" si="174"/>
        <v>0</v>
      </c>
      <c r="AA88" s="723">
        <v>1428960</v>
      </c>
      <c r="AB88" s="723">
        <v>142896</v>
      </c>
      <c r="AC88" s="723">
        <v>77163.840000000011</v>
      </c>
      <c r="AD88" s="723">
        <v>7716.3840000000018</v>
      </c>
      <c r="AE88" s="723">
        <v>13884</v>
      </c>
      <c r="AF88" s="619">
        <f t="shared" si="176"/>
        <v>2776.8</v>
      </c>
      <c r="AG88" s="723">
        <v>1473091.7759999998</v>
      </c>
      <c r="AH88" s="643">
        <f t="shared" si="175"/>
        <v>11331.475199999999</v>
      </c>
      <c r="AI88" s="644" t="s">
        <v>148</v>
      </c>
    </row>
    <row r="89" spans="1:36" s="518" customFormat="1">
      <c r="B89" s="519">
        <v>7</v>
      </c>
      <c r="C89" s="750"/>
      <c r="D89" s="745"/>
      <c r="E89" s="745"/>
      <c r="F89" s="746"/>
      <c r="G89" s="751"/>
      <c r="H89" s="751" t="s">
        <v>1272</v>
      </c>
      <c r="I89" s="752">
        <f>SUM(I82:I88)</f>
        <v>2364</v>
      </c>
      <c r="J89" s="531">
        <f t="shared" ref="J89:AG89" si="177">SUM(J82:J88)</f>
        <v>41786240</v>
      </c>
      <c r="K89" s="532">
        <f t="shared" si="177"/>
        <v>0</v>
      </c>
      <c r="L89" s="531">
        <f t="shared" si="177"/>
        <v>0</v>
      </c>
      <c r="M89" s="531">
        <f t="shared" si="177"/>
        <v>41786240</v>
      </c>
      <c r="N89" s="532">
        <f t="shared" si="177"/>
        <v>37987492</v>
      </c>
      <c r="O89" s="532">
        <f t="shared" si="177"/>
        <v>3798748</v>
      </c>
      <c r="P89" s="532">
        <f t="shared" si="177"/>
        <v>0</v>
      </c>
      <c r="Q89" s="589">
        <f t="shared" si="177"/>
        <v>5169072.7360000024</v>
      </c>
      <c r="R89" s="790">
        <f t="shared" si="142"/>
        <v>0.12370274846456639</v>
      </c>
      <c r="S89" s="590">
        <f t="shared" si="177"/>
        <v>5169072.7360000024</v>
      </c>
      <c r="T89" s="710">
        <f t="shared" si="177"/>
        <v>0</v>
      </c>
      <c r="U89" s="711">
        <f t="shared" si="177"/>
        <v>0</v>
      </c>
      <c r="V89" s="531">
        <f t="shared" si="177"/>
        <v>0</v>
      </c>
      <c r="W89" s="710">
        <f t="shared" si="177"/>
        <v>0</v>
      </c>
      <c r="X89" s="711">
        <f t="shared" si="177"/>
        <v>5090.5973954545461</v>
      </c>
      <c r="Y89" s="711">
        <f t="shared" si="177"/>
        <v>178903.52189090906</v>
      </c>
      <c r="Z89" s="531">
        <f t="shared" si="177"/>
        <v>0</v>
      </c>
      <c r="AA89" s="711">
        <f t="shared" si="177"/>
        <v>37392200.93090909</v>
      </c>
      <c r="AB89" s="711">
        <f t="shared" si="177"/>
        <v>3739220.0930909091</v>
      </c>
      <c r="AC89" s="711">
        <f t="shared" si="177"/>
        <v>2578132.7999999998</v>
      </c>
      <c r="AD89" s="711">
        <f t="shared" si="177"/>
        <v>257813.28000000006</v>
      </c>
      <c r="AE89" s="711">
        <f t="shared" si="177"/>
        <v>1678307.68</v>
      </c>
      <c r="AF89" s="712">
        <f t="shared" si="177"/>
        <v>335661.53600000002</v>
      </c>
      <c r="AG89" s="711">
        <f t="shared" si="177"/>
        <v>36617167.263999999</v>
      </c>
      <c r="AH89" s="578"/>
      <c r="AI89" s="615"/>
    </row>
    <row r="90" spans="1:36">
      <c r="A90" s="194"/>
      <c r="B90" s="519">
        <v>7</v>
      </c>
      <c r="C90" s="587">
        <v>26</v>
      </c>
      <c r="D90" s="747" t="s">
        <v>1353</v>
      </c>
      <c r="E90" s="521">
        <v>24</v>
      </c>
      <c r="F90" s="584" t="s">
        <v>1197</v>
      </c>
      <c r="G90" s="638">
        <f t="shared" ref="G90:G96" si="178">H90/E90</f>
        <v>2380.17</v>
      </c>
      <c r="H90" s="525">
        <v>57124.08</v>
      </c>
      <c r="I90" s="575">
        <v>290</v>
      </c>
      <c r="J90" s="592">
        <f t="shared" ref="J90:J96" si="179">H90*I90</f>
        <v>16565983.200000001</v>
      </c>
      <c r="K90" s="567">
        <v>0</v>
      </c>
      <c r="L90" s="568">
        <f t="shared" ref="L90:L96" si="180">J90-M90</f>
        <v>-16.799999998882413</v>
      </c>
      <c r="M90" s="568">
        <f t="shared" ref="M90:M96" si="181">N90+O90-P90</f>
        <v>16566000</v>
      </c>
      <c r="N90" s="569">
        <v>16566000</v>
      </c>
      <c r="O90" s="569">
        <v>0</v>
      </c>
      <c r="P90" s="568">
        <v>0</v>
      </c>
      <c r="Q90" s="617">
        <f t="shared" ref="Q90:Q96" si="182">J90-AG90</f>
        <v>1934385.8400000017</v>
      </c>
      <c r="R90" s="618">
        <f t="shared" si="142"/>
        <v>0.11676855014557794</v>
      </c>
      <c r="S90" s="523">
        <f t="shared" ref="S90:S96" si="183">Q90-U90</f>
        <v>1934385.8400000017</v>
      </c>
      <c r="T90" s="524" t="s">
        <v>839</v>
      </c>
      <c r="U90" s="563">
        <v>0</v>
      </c>
      <c r="V90" s="525" t="s">
        <v>90</v>
      </c>
      <c r="W90" s="522" t="s">
        <v>89</v>
      </c>
      <c r="X90" s="526">
        <f t="shared" ref="X90:X96" si="184">Y90/E90</f>
        <v>2102.241</v>
      </c>
      <c r="Y90" s="526">
        <f t="shared" ref="Y90:Y96" si="185">(AA90+AB90-AC90-AD90-AE90)/I90</f>
        <v>50453.784</v>
      </c>
      <c r="Z90" s="568">
        <f t="shared" ref="Z90:Z96" si="186">AH90-Y90</f>
        <v>0</v>
      </c>
      <c r="AA90" s="774">
        <f>+AA120/300*290</f>
        <v>15555600</v>
      </c>
      <c r="AB90" s="776">
        <f>+AB120/300*290</f>
        <v>0</v>
      </c>
      <c r="AC90" s="774">
        <f>+AC120/300*290</f>
        <v>840002.40000000014</v>
      </c>
      <c r="AD90" s="774">
        <f>+AD120/300*290</f>
        <v>84000.24000000002</v>
      </c>
      <c r="AE90" s="774">
        <f>+AE120/300*290</f>
        <v>0</v>
      </c>
      <c r="AF90" s="778">
        <f t="shared" ref="AF90:AF96" si="187">AE90*$AF$4</f>
        <v>0</v>
      </c>
      <c r="AG90" s="774">
        <f>+AG120/300*290</f>
        <v>14631597.359999999</v>
      </c>
      <c r="AH90" s="643">
        <f t="shared" ref="AH90:AH96" si="188">AG90/I90</f>
        <v>50453.784</v>
      </c>
      <c r="AI90" s="644" t="s">
        <v>1416</v>
      </c>
    </row>
    <row r="91" spans="1:36">
      <c r="A91" s="194"/>
      <c r="B91" s="519">
        <v>7</v>
      </c>
      <c r="C91" s="587">
        <v>26</v>
      </c>
      <c r="D91" s="747" t="s">
        <v>1089</v>
      </c>
      <c r="E91" s="521">
        <v>24</v>
      </c>
      <c r="F91" s="584" t="s">
        <v>1091</v>
      </c>
      <c r="G91" s="638">
        <f t="shared" si="178"/>
        <v>540</v>
      </c>
      <c r="H91" s="525">
        <v>12960</v>
      </c>
      <c r="I91" s="575">
        <v>1008</v>
      </c>
      <c r="J91" s="592">
        <f t="shared" si="179"/>
        <v>13063680</v>
      </c>
      <c r="K91" s="567">
        <v>0</v>
      </c>
      <c r="L91" s="568">
        <f t="shared" si="180"/>
        <v>0</v>
      </c>
      <c r="M91" s="568">
        <f t="shared" si="181"/>
        <v>13063680</v>
      </c>
      <c r="N91" s="569">
        <v>11876073</v>
      </c>
      <c r="O91" s="569">
        <v>1187607</v>
      </c>
      <c r="P91" s="568">
        <v>0</v>
      </c>
      <c r="Q91" s="617">
        <f t="shared" si="182"/>
        <v>1983744.0000000037</v>
      </c>
      <c r="R91" s="618">
        <f t="shared" si="142"/>
        <v>0.15185185185185213</v>
      </c>
      <c r="S91" s="523">
        <f t="shared" si="183"/>
        <v>1983744.0000000037</v>
      </c>
      <c r="T91" s="524" t="s">
        <v>839</v>
      </c>
      <c r="U91" s="563">
        <v>0</v>
      </c>
      <c r="V91" s="525" t="s">
        <v>90</v>
      </c>
      <c r="W91" s="522" t="s">
        <v>89</v>
      </c>
      <c r="X91" s="526">
        <f t="shared" si="184"/>
        <v>457.99999999999983</v>
      </c>
      <c r="Y91" s="526">
        <f t="shared" si="185"/>
        <v>10991.999999999996</v>
      </c>
      <c r="Z91" s="568">
        <f t="shared" si="186"/>
        <v>0</v>
      </c>
      <c r="AA91" s="788">
        <v>12354760.93090909</v>
      </c>
      <c r="AB91" s="788">
        <v>1235476.0930909091</v>
      </c>
      <c r="AC91" s="788">
        <v>1226111.04</v>
      </c>
      <c r="AD91" s="788">
        <v>122611.10400000001</v>
      </c>
      <c r="AE91" s="788">
        <v>1161578.8800000001</v>
      </c>
      <c r="AF91" s="785">
        <f t="shared" si="187"/>
        <v>232315.77600000004</v>
      </c>
      <c r="AG91" s="788">
        <v>11079935.999999996</v>
      </c>
      <c r="AH91" s="643">
        <f t="shared" si="188"/>
        <v>10991.999999999996</v>
      </c>
      <c r="AI91" s="644" t="s">
        <v>1381</v>
      </c>
    </row>
    <row r="92" spans="1:36">
      <c r="A92" s="194"/>
      <c r="B92" s="519">
        <v>7</v>
      </c>
      <c r="C92" s="587">
        <v>26</v>
      </c>
      <c r="D92" s="749" t="s">
        <v>1089</v>
      </c>
      <c r="E92" s="521">
        <v>24</v>
      </c>
      <c r="F92" s="584" t="s">
        <v>1091</v>
      </c>
      <c r="G92" s="638">
        <f t="shared" si="178"/>
        <v>0</v>
      </c>
      <c r="H92" s="525">
        <v>0</v>
      </c>
      <c r="I92" s="575">
        <v>144</v>
      </c>
      <c r="J92" s="592">
        <f t="shared" si="179"/>
        <v>0</v>
      </c>
      <c r="K92" s="567">
        <v>0</v>
      </c>
      <c r="L92" s="568">
        <f t="shared" si="180"/>
        <v>0</v>
      </c>
      <c r="M92" s="568">
        <f t="shared" si="181"/>
        <v>0</v>
      </c>
      <c r="N92" s="569">
        <v>0</v>
      </c>
      <c r="O92" s="569">
        <v>0</v>
      </c>
      <c r="P92" s="568">
        <v>0</v>
      </c>
      <c r="Q92" s="617">
        <f t="shared" si="182"/>
        <v>-1582847.9999999995</v>
      </c>
      <c r="R92" s="618" t="e">
        <f t="shared" si="142"/>
        <v>#DIV/0!</v>
      </c>
      <c r="S92" s="523">
        <f t="shared" si="183"/>
        <v>-1582847.9999999995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184"/>
        <v>457.99999999999994</v>
      </c>
      <c r="Y92" s="526">
        <f t="shared" si="185"/>
        <v>10991.999999999998</v>
      </c>
      <c r="Z92" s="568">
        <f t="shared" si="186"/>
        <v>0</v>
      </c>
      <c r="AA92" s="774">
        <f>+AA91/1008*144</f>
        <v>1764965.8472727272</v>
      </c>
      <c r="AB92" s="774">
        <f>+AB91/1008*144</f>
        <v>176496.58472727271</v>
      </c>
      <c r="AC92" s="774">
        <f>+AC91/1008*144</f>
        <v>175158.72000000003</v>
      </c>
      <c r="AD92" s="774">
        <f>+AD91/1008*144</f>
        <v>17515.871999999999</v>
      </c>
      <c r="AE92" s="774">
        <f>+AE91/1008*144</f>
        <v>165939.84000000003</v>
      </c>
      <c r="AF92" s="778">
        <f t="shared" si="187"/>
        <v>33187.968000000008</v>
      </c>
      <c r="AG92" s="774">
        <f>+AG91/1008*144</f>
        <v>1582847.9999999995</v>
      </c>
      <c r="AH92" s="643">
        <f t="shared" si="188"/>
        <v>10991.999999999996</v>
      </c>
      <c r="AI92" s="644" t="s">
        <v>1383</v>
      </c>
      <c r="AJ92" s="62" t="s">
        <v>1410</v>
      </c>
    </row>
    <row r="93" spans="1:36">
      <c r="A93" s="194"/>
      <c r="B93" s="519">
        <v>7</v>
      </c>
      <c r="C93" s="587">
        <v>26</v>
      </c>
      <c r="D93" s="749" t="s">
        <v>1339</v>
      </c>
      <c r="E93" s="521">
        <v>24</v>
      </c>
      <c r="F93" s="584" t="s">
        <v>1018</v>
      </c>
      <c r="G93" s="638">
        <f t="shared" si="178"/>
        <v>660</v>
      </c>
      <c r="H93" s="525">
        <v>15840</v>
      </c>
      <c r="I93" s="575">
        <v>473</v>
      </c>
      <c r="J93" s="592">
        <f t="shared" si="179"/>
        <v>7492320</v>
      </c>
      <c r="K93" s="567">
        <v>0</v>
      </c>
      <c r="L93" s="568">
        <f t="shared" si="180"/>
        <v>0</v>
      </c>
      <c r="M93" s="568">
        <f t="shared" si="181"/>
        <v>7492320</v>
      </c>
      <c r="N93" s="569">
        <v>6811200</v>
      </c>
      <c r="O93" s="569">
        <v>681120</v>
      </c>
      <c r="P93" s="568">
        <v>0</v>
      </c>
      <c r="Q93" s="617">
        <f t="shared" si="182"/>
        <v>842539.24799999967</v>
      </c>
      <c r="R93" s="618">
        <f t="shared" si="142"/>
        <v>0.11245371900826442</v>
      </c>
      <c r="S93" s="523">
        <f t="shared" si="183"/>
        <v>842539.24799999967</v>
      </c>
      <c r="T93" s="524" t="s">
        <v>98</v>
      </c>
      <c r="U93" s="563">
        <v>0</v>
      </c>
      <c r="V93" s="525" t="s">
        <v>90</v>
      </c>
      <c r="W93" s="522" t="s">
        <v>89</v>
      </c>
      <c r="X93" s="526">
        <f t="shared" si="184"/>
        <v>585.78054545454552</v>
      </c>
      <c r="Y93" s="526">
        <f t="shared" si="185"/>
        <v>14058.733090909092</v>
      </c>
      <c r="Z93" s="568">
        <f t="shared" si="186"/>
        <v>0</v>
      </c>
      <c r="AA93" s="784">
        <v>6511920</v>
      </c>
      <c r="AB93" s="784">
        <v>651192</v>
      </c>
      <c r="AC93" s="784">
        <v>351643.68000000005</v>
      </c>
      <c r="AD93" s="784">
        <v>35164.368000000009</v>
      </c>
      <c r="AE93" s="784">
        <v>126523.2</v>
      </c>
      <c r="AF93" s="785">
        <f t="shared" si="187"/>
        <v>25304.639999999999</v>
      </c>
      <c r="AG93" s="784">
        <v>6649780.7520000003</v>
      </c>
      <c r="AH93" s="643">
        <f t="shared" si="188"/>
        <v>14058.733090909092</v>
      </c>
      <c r="AI93" s="644" t="s">
        <v>1383</v>
      </c>
    </row>
    <row r="94" spans="1:36">
      <c r="A94" s="194"/>
      <c r="B94" s="519">
        <v>7</v>
      </c>
      <c r="C94" s="587">
        <v>26</v>
      </c>
      <c r="D94" s="748" t="s">
        <v>1071</v>
      </c>
      <c r="E94" s="521">
        <v>24</v>
      </c>
      <c r="F94" s="584" t="s">
        <v>1018</v>
      </c>
      <c r="G94" s="638">
        <f t="shared" si="178"/>
        <v>550</v>
      </c>
      <c r="H94" s="525">
        <v>13200</v>
      </c>
      <c r="I94" s="575">
        <v>390</v>
      </c>
      <c r="J94" s="592">
        <f t="shared" si="179"/>
        <v>5148000</v>
      </c>
      <c r="K94" s="567">
        <v>0</v>
      </c>
      <c r="L94" s="568">
        <f t="shared" si="180"/>
        <v>0</v>
      </c>
      <c r="M94" s="568">
        <f t="shared" si="181"/>
        <v>5148000</v>
      </c>
      <c r="N94" s="569">
        <v>4680000</v>
      </c>
      <c r="O94" s="569">
        <v>468000</v>
      </c>
      <c r="P94" s="568">
        <v>0</v>
      </c>
      <c r="Q94" s="617">
        <f t="shared" si="182"/>
        <v>728724.67199999932</v>
      </c>
      <c r="R94" s="618">
        <f t="shared" si="142"/>
        <v>0.14155490909090895</v>
      </c>
      <c r="S94" s="523">
        <f t="shared" si="183"/>
        <v>728724.67199999932</v>
      </c>
      <c r="T94" s="524" t="s">
        <v>98</v>
      </c>
      <c r="U94" s="563">
        <v>0</v>
      </c>
      <c r="V94" s="525" t="s">
        <v>90</v>
      </c>
      <c r="W94" s="522" t="s">
        <v>89</v>
      </c>
      <c r="X94" s="526">
        <f t="shared" si="184"/>
        <v>472.14480000000009</v>
      </c>
      <c r="Y94" s="526">
        <f t="shared" si="185"/>
        <v>11331.475200000003</v>
      </c>
      <c r="Z94" s="568">
        <f t="shared" si="186"/>
        <v>0</v>
      </c>
      <c r="AA94" s="784">
        <v>4286880</v>
      </c>
      <c r="AB94" s="784">
        <v>428688</v>
      </c>
      <c r="AC94" s="784">
        <v>231491.52000000002</v>
      </c>
      <c r="AD94" s="784">
        <v>23149.152000000002</v>
      </c>
      <c r="AE94" s="784">
        <v>41652</v>
      </c>
      <c r="AF94" s="785">
        <f t="shared" si="187"/>
        <v>8330.4</v>
      </c>
      <c r="AG94" s="784">
        <v>4419275.3280000007</v>
      </c>
      <c r="AH94" s="643">
        <f t="shared" si="188"/>
        <v>11331.475200000003</v>
      </c>
      <c r="AI94" s="644" t="s">
        <v>1378</v>
      </c>
    </row>
    <row r="95" spans="1:36">
      <c r="A95" s="194"/>
      <c r="B95" s="519">
        <v>7</v>
      </c>
      <c r="C95" s="587">
        <v>26</v>
      </c>
      <c r="D95" s="747" t="s">
        <v>1397</v>
      </c>
      <c r="E95" s="521">
        <v>24</v>
      </c>
      <c r="F95" s="584" t="s">
        <v>1403</v>
      </c>
      <c r="G95" s="638">
        <f t="shared" si="178"/>
        <v>2625</v>
      </c>
      <c r="H95" s="525">
        <v>63000</v>
      </c>
      <c r="I95" s="575">
        <v>150</v>
      </c>
      <c r="J95" s="592">
        <f t="shared" si="179"/>
        <v>9450000</v>
      </c>
      <c r="K95" s="567">
        <v>0</v>
      </c>
      <c r="L95" s="568">
        <f t="shared" si="180"/>
        <v>0</v>
      </c>
      <c r="M95" s="568">
        <f t="shared" si="181"/>
        <v>9450000</v>
      </c>
      <c r="N95" s="569">
        <v>9450000</v>
      </c>
      <c r="O95" s="569">
        <v>0</v>
      </c>
      <c r="P95" s="568">
        <v>0</v>
      </c>
      <c r="Q95" s="617">
        <f t="shared" si="182"/>
        <v>923649.12000000104</v>
      </c>
      <c r="R95" s="618">
        <f t="shared" si="142"/>
        <v>9.774064761904773E-2</v>
      </c>
      <c r="S95" s="523">
        <f t="shared" si="183"/>
        <v>923649.12000000104</v>
      </c>
      <c r="T95" s="524" t="s">
        <v>98</v>
      </c>
      <c r="U95" s="563">
        <v>0</v>
      </c>
      <c r="V95" s="525" t="s">
        <v>90</v>
      </c>
      <c r="W95" s="522" t="s">
        <v>89</v>
      </c>
      <c r="X95" s="526">
        <f t="shared" si="184"/>
        <v>2368.4308000000001</v>
      </c>
      <c r="Y95" s="526">
        <f t="shared" si="185"/>
        <v>56842.339200000002</v>
      </c>
      <c r="Z95" s="568">
        <f t="shared" si="186"/>
        <v>0</v>
      </c>
      <c r="AA95" s="784">
        <v>9064800</v>
      </c>
      <c r="AB95" s="784">
        <v>0</v>
      </c>
      <c r="AC95" s="784">
        <v>489499.20000000007</v>
      </c>
      <c r="AD95" s="784">
        <v>48949.920000000006</v>
      </c>
      <c r="AE95" s="784">
        <v>0</v>
      </c>
      <c r="AF95" s="785">
        <f t="shared" si="187"/>
        <v>0</v>
      </c>
      <c r="AG95" s="784">
        <v>8526350.879999999</v>
      </c>
      <c r="AH95" s="643">
        <f t="shared" si="188"/>
        <v>56842.339199999995</v>
      </c>
      <c r="AI95" s="644" t="s">
        <v>1419</v>
      </c>
    </row>
    <row r="96" spans="1:36">
      <c r="A96" s="194"/>
      <c r="B96" s="519">
        <v>7</v>
      </c>
      <c r="C96" s="587">
        <v>26</v>
      </c>
      <c r="D96" s="720" t="s">
        <v>1353</v>
      </c>
      <c r="E96" s="521">
        <v>24</v>
      </c>
      <c r="F96" s="584" t="s">
        <v>1403</v>
      </c>
      <c r="G96" s="638">
        <f t="shared" si="178"/>
        <v>2225</v>
      </c>
      <c r="H96" s="764">
        <v>53400</v>
      </c>
      <c r="I96" s="757">
        <v>10</v>
      </c>
      <c r="J96" s="592">
        <f t="shared" si="179"/>
        <v>534000</v>
      </c>
      <c r="K96" s="567">
        <v>0</v>
      </c>
      <c r="L96" s="568">
        <f t="shared" si="180"/>
        <v>0</v>
      </c>
      <c r="M96" s="568">
        <f t="shared" si="181"/>
        <v>534000</v>
      </c>
      <c r="N96" s="569">
        <v>534000</v>
      </c>
      <c r="O96" s="569">
        <v>0</v>
      </c>
      <c r="P96" s="568">
        <v>0</v>
      </c>
      <c r="Q96" s="617">
        <f t="shared" si="182"/>
        <v>29462.160000000033</v>
      </c>
      <c r="R96" s="618">
        <f t="shared" si="142"/>
        <v>5.5172584269662983E-2</v>
      </c>
      <c r="S96" s="523">
        <f t="shared" si="183"/>
        <v>29462.160000000033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184"/>
        <v>2102.241</v>
      </c>
      <c r="Y96" s="526">
        <f t="shared" si="185"/>
        <v>50453.784</v>
      </c>
      <c r="Z96" s="568">
        <f t="shared" si="186"/>
        <v>0</v>
      </c>
      <c r="AA96" s="777">
        <f>+AA120/300*10</f>
        <v>536400</v>
      </c>
      <c r="AB96" s="777">
        <f>+AB120/300*10</f>
        <v>0</v>
      </c>
      <c r="AC96" s="777">
        <f>+AC120/300*10</f>
        <v>28965.600000000006</v>
      </c>
      <c r="AD96" s="777">
        <f>+AD120/300*10</f>
        <v>2896.5600000000004</v>
      </c>
      <c r="AE96" s="777">
        <f>+AE120/300*10</f>
        <v>0</v>
      </c>
      <c r="AF96" s="778">
        <f t="shared" si="187"/>
        <v>0</v>
      </c>
      <c r="AG96" s="777">
        <f>+AG120/300*10</f>
        <v>504537.83999999997</v>
      </c>
      <c r="AH96" s="643">
        <f t="shared" si="188"/>
        <v>50453.784</v>
      </c>
      <c r="AI96" s="644" t="s">
        <v>1416</v>
      </c>
    </row>
    <row r="97" spans="1:35" s="518" customFormat="1">
      <c r="B97" s="519">
        <v>7</v>
      </c>
      <c r="C97" s="750"/>
      <c r="D97" s="745"/>
      <c r="E97" s="745"/>
      <c r="F97" s="746"/>
      <c r="G97" s="751"/>
      <c r="H97" s="751" t="s">
        <v>1272</v>
      </c>
      <c r="I97" s="752">
        <f>SUM(I90:I96)</f>
        <v>2465</v>
      </c>
      <c r="J97" s="531">
        <f t="shared" ref="J97:AG97" si="189">SUM(J90:J96)</f>
        <v>52253983.200000003</v>
      </c>
      <c r="K97" s="532">
        <f t="shared" si="189"/>
        <v>0</v>
      </c>
      <c r="L97" s="531">
        <f t="shared" si="189"/>
        <v>-16.799999998882413</v>
      </c>
      <c r="M97" s="531">
        <f t="shared" si="189"/>
        <v>52254000</v>
      </c>
      <c r="N97" s="532">
        <f t="shared" si="189"/>
        <v>49917273</v>
      </c>
      <c r="O97" s="532">
        <f t="shared" si="189"/>
        <v>2336727</v>
      </c>
      <c r="P97" s="532">
        <f t="shared" si="189"/>
        <v>0</v>
      </c>
      <c r="Q97" s="589">
        <f t="shared" si="189"/>
        <v>4859657.0400000066</v>
      </c>
      <c r="R97" s="790">
        <f t="shared" si="142"/>
        <v>9.3000700471002687E-2</v>
      </c>
      <c r="S97" s="590">
        <f t="shared" si="189"/>
        <v>4859657.0400000066</v>
      </c>
      <c r="T97" s="710">
        <f t="shared" si="189"/>
        <v>0</v>
      </c>
      <c r="U97" s="711">
        <f t="shared" si="189"/>
        <v>0</v>
      </c>
      <c r="V97" s="531">
        <f t="shared" si="189"/>
        <v>0</v>
      </c>
      <c r="W97" s="710">
        <f t="shared" si="189"/>
        <v>0</v>
      </c>
      <c r="X97" s="711">
        <f t="shared" si="189"/>
        <v>8546.8381454545452</v>
      </c>
      <c r="Y97" s="711">
        <f t="shared" si="189"/>
        <v>205124.11549090908</v>
      </c>
      <c r="Z97" s="531">
        <f t="shared" si="189"/>
        <v>0</v>
      </c>
      <c r="AA97" s="711">
        <f t="shared" si="189"/>
        <v>50075326.778181821</v>
      </c>
      <c r="AB97" s="711">
        <f t="shared" si="189"/>
        <v>2491852.6778181819</v>
      </c>
      <c r="AC97" s="711">
        <f t="shared" si="189"/>
        <v>3342872.1600000006</v>
      </c>
      <c r="AD97" s="711">
        <f t="shared" si="189"/>
        <v>334287.21600000001</v>
      </c>
      <c r="AE97" s="711">
        <f t="shared" si="189"/>
        <v>1495693.9200000002</v>
      </c>
      <c r="AF97" s="712">
        <f t="shared" si="189"/>
        <v>299138.7840000001</v>
      </c>
      <c r="AG97" s="711">
        <f t="shared" si="189"/>
        <v>47394326.159999996</v>
      </c>
      <c r="AH97" s="578"/>
      <c r="AI97" s="615"/>
    </row>
    <row r="98" spans="1:35">
      <c r="A98" s="194"/>
      <c r="B98" s="519">
        <v>7</v>
      </c>
      <c r="C98" s="587">
        <v>27</v>
      </c>
      <c r="D98" s="747" t="s">
        <v>1071</v>
      </c>
      <c r="E98" s="521">
        <v>24</v>
      </c>
      <c r="F98" s="584" t="s">
        <v>1018</v>
      </c>
      <c r="G98" s="638">
        <f t="shared" ref="G98:G102" si="190">H98/E98</f>
        <v>550</v>
      </c>
      <c r="H98" s="525">
        <v>13200</v>
      </c>
      <c r="I98" s="575">
        <v>190</v>
      </c>
      <c r="J98" s="592">
        <f t="shared" ref="J98:J102" si="191">H98*I98</f>
        <v>2508000</v>
      </c>
      <c r="K98" s="567">
        <v>0</v>
      </c>
      <c r="L98" s="568">
        <f t="shared" ref="L98:L102" si="192">J98-M98</f>
        <v>0</v>
      </c>
      <c r="M98" s="568">
        <f t="shared" ref="M98:M102" si="193">N98+O98-P98</f>
        <v>2508000</v>
      </c>
      <c r="N98" s="569">
        <v>2280000</v>
      </c>
      <c r="O98" s="569">
        <v>228000</v>
      </c>
      <c r="P98" s="568">
        <v>0</v>
      </c>
      <c r="Q98" s="617">
        <f t="shared" ref="Q98:Q102" si="194">J98-AG98</f>
        <v>355019.71199999982</v>
      </c>
      <c r="R98" s="618">
        <f t="shared" si="142"/>
        <v>0.14155490909090901</v>
      </c>
      <c r="S98" s="523">
        <f t="shared" ref="S98:S102" si="195">Q98-U98</f>
        <v>355019.71199999982</v>
      </c>
      <c r="T98" s="524" t="s">
        <v>839</v>
      </c>
      <c r="U98" s="563">
        <v>0</v>
      </c>
      <c r="V98" s="525" t="s">
        <v>90</v>
      </c>
      <c r="W98" s="522" t="s">
        <v>89</v>
      </c>
      <c r="X98" s="526">
        <f t="shared" ref="X98:X102" si="196">Y98/E98</f>
        <v>472.14480000000003</v>
      </c>
      <c r="Y98" s="526">
        <f t="shared" ref="Y98:Y102" si="197">(AA98+AB98-AC98-AD98-AE98)/I98</f>
        <v>11331.475200000001</v>
      </c>
      <c r="Z98" s="568">
        <f t="shared" ref="Z98:Z102" si="198">AH98-Y98</f>
        <v>0</v>
      </c>
      <c r="AA98" s="723">
        <v>2088480</v>
      </c>
      <c r="AB98" s="723">
        <v>208848</v>
      </c>
      <c r="AC98" s="723">
        <v>112777.92000000001</v>
      </c>
      <c r="AD98" s="723">
        <v>11277.792000000001</v>
      </c>
      <c r="AE98" s="723">
        <v>20292</v>
      </c>
      <c r="AF98" s="619">
        <f t="shared" ref="AF98:AF102" si="199">AE98*$AF$4</f>
        <v>4058.4</v>
      </c>
      <c r="AG98" s="723">
        <v>2152980.2880000002</v>
      </c>
      <c r="AH98" s="643">
        <f t="shared" ref="AH98:AH102" si="200">AG98/I98</f>
        <v>11331.475200000001</v>
      </c>
      <c r="AI98" s="644" t="s">
        <v>1383</v>
      </c>
    </row>
    <row r="99" spans="1:35">
      <c r="A99" s="194"/>
      <c r="B99" s="519">
        <v>7</v>
      </c>
      <c r="C99" s="587">
        <v>27</v>
      </c>
      <c r="D99" s="749" t="s">
        <v>1339</v>
      </c>
      <c r="E99" s="521">
        <v>24</v>
      </c>
      <c r="F99" s="584" t="s">
        <v>1018</v>
      </c>
      <c r="G99" s="638">
        <f t="shared" si="190"/>
        <v>660</v>
      </c>
      <c r="H99" s="525">
        <v>15840</v>
      </c>
      <c r="I99" s="575">
        <v>880</v>
      </c>
      <c r="J99" s="592">
        <f t="shared" si="191"/>
        <v>13939200</v>
      </c>
      <c r="K99" s="567">
        <v>0</v>
      </c>
      <c r="L99" s="568">
        <f t="shared" si="192"/>
        <v>0</v>
      </c>
      <c r="M99" s="568">
        <f t="shared" si="193"/>
        <v>13939200</v>
      </c>
      <c r="N99" s="569">
        <v>12672000</v>
      </c>
      <c r="O99" s="569">
        <v>1267200</v>
      </c>
      <c r="P99" s="568">
        <v>0</v>
      </c>
      <c r="Q99" s="617">
        <f t="shared" si="194"/>
        <v>1567514.8800000008</v>
      </c>
      <c r="R99" s="618">
        <f t="shared" si="142"/>
        <v>0.11245371900826452</v>
      </c>
      <c r="S99" s="523">
        <f t="shared" si="195"/>
        <v>1567514.8800000008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196"/>
        <v>585.7805454545454</v>
      </c>
      <c r="Y99" s="526">
        <f t="shared" si="197"/>
        <v>14058.733090909091</v>
      </c>
      <c r="Z99" s="568">
        <f t="shared" si="198"/>
        <v>0</v>
      </c>
      <c r="AA99" s="723">
        <v>12115200</v>
      </c>
      <c r="AB99" s="723">
        <v>1211520</v>
      </c>
      <c r="AC99" s="723">
        <v>654220.80000000005</v>
      </c>
      <c r="AD99" s="723">
        <v>65422.080000000009</v>
      </c>
      <c r="AE99" s="723">
        <v>235392</v>
      </c>
      <c r="AF99" s="619">
        <f t="shared" si="199"/>
        <v>47078.400000000001</v>
      </c>
      <c r="AG99" s="723">
        <v>12371685.119999999</v>
      </c>
      <c r="AH99" s="643">
        <f t="shared" si="200"/>
        <v>14058.733090909091</v>
      </c>
      <c r="AI99" s="644" t="s">
        <v>1381</v>
      </c>
    </row>
    <row r="100" spans="1:35">
      <c r="A100" s="194"/>
      <c r="B100" s="519">
        <v>7</v>
      </c>
      <c r="C100" s="587">
        <v>27</v>
      </c>
      <c r="D100" s="748" t="s">
        <v>1174</v>
      </c>
      <c r="E100" s="521">
        <v>32</v>
      </c>
      <c r="F100" s="584" t="s">
        <v>1403</v>
      </c>
      <c r="G100" s="638">
        <f t="shared" si="190"/>
        <v>2000</v>
      </c>
      <c r="H100" s="525">
        <v>64000</v>
      </c>
      <c r="I100" s="575">
        <v>1</v>
      </c>
      <c r="J100" s="592">
        <f t="shared" si="191"/>
        <v>64000</v>
      </c>
      <c r="K100" s="567">
        <v>0</v>
      </c>
      <c r="L100" s="568">
        <f t="shared" si="192"/>
        <v>0</v>
      </c>
      <c r="M100" s="568">
        <f t="shared" si="193"/>
        <v>64000</v>
      </c>
      <c r="N100" s="569">
        <v>64000</v>
      </c>
      <c r="O100" s="569">
        <v>0</v>
      </c>
      <c r="P100" s="568">
        <v>0</v>
      </c>
      <c r="Q100" s="617">
        <f t="shared" si="194"/>
        <v>-8328.3775999999925</v>
      </c>
      <c r="R100" s="618">
        <f t="shared" si="142"/>
        <v>-0.13013089999999988</v>
      </c>
      <c r="S100" s="523">
        <f t="shared" si="195"/>
        <v>-8328.3775999999925</v>
      </c>
      <c r="T100" s="524" t="s">
        <v>98</v>
      </c>
      <c r="U100" s="563">
        <v>0</v>
      </c>
      <c r="V100" s="525" t="s">
        <v>90</v>
      </c>
      <c r="W100" s="522" t="s">
        <v>89</v>
      </c>
      <c r="X100" s="526">
        <f t="shared" si="196"/>
        <v>2260.2617999999998</v>
      </c>
      <c r="Y100" s="526">
        <f t="shared" si="197"/>
        <v>72328.377599999993</v>
      </c>
      <c r="Z100" s="568">
        <f t="shared" si="198"/>
        <v>0</v>
      </c>
      <c r="AA100" s="723">
        <v>76896</v>
      </c>
      <c r="AB100" s="723">
        <v>0</v>
      </c>
      <c r="AC100" s="723">
        <v>4152.3840000000009</v>
      </c>
      <c r="AD100" s="723">
        <v>415.23840000000013</v>
      </c>
      <c r="AE100" s="723">
        <v>0</v>
      </c>
      <c r="AF100" s="619">
        <f t="shared" si="199"/>
        <v>0</v>
      </c>
      <c r="AG100" s="723">
        <v>72328.377599999993</v>
      </c>
      <c r="AH100" s="643">
        <f t="shared" si="200"/>
        <v>72328.377599999993</v>
      </c>
      <c r="AI100" s="644" t="s">
        <v>1421</v>
      </c>
    </row>
    <row r="101" spans="1:35">
      <c r="A101" s="194"/>
      <c r="B101" s="519">
        <v>7</v>
      </c>
      <c r="C101" s="587">
        <v>27</v>
      </c>
      <c r="D101" s="747" t="s">
        <v>1166</v>
      </c>
      <c r="E101" s="521">
        <v>32</v>
      </c>
      <c r="F101" s="584" t="s">
        <v>1405</v>
      </c>
      <c r="G101" s="638">
        <f t="shared" si="190"/>
        <v>2550</v>
      </c>
      <c r="H101" s="525">
        <v>81600</v>
      </c>
      <c r="I101" s="575">
        <v>260</v>
      </c>
      <c r="J101" s="592">
        <f t="shared" si="191"/>
        <v>21216000</v>
      </c>
      <c r="K101" s="567">
        <v>0</v>
      </c>
      <c r="L101" s="568">
        <f t="shared" si="192"/>
        <v>0</v>
      </c>
      <c r="M101" s="568">
        <f t="shared" si="193"/>
        <v>21216000</v>
      </c>
      <c r="N101" s="569">
        <v>21216000</v>
      </c>
      <c r="O101" s="569">
        <v>0</v>
      </c>
      <c r="P101" s="568">
        <v>0</v>
      </c>
      <c r="Q101" s="617">
        <f t="shared" si="194"/>
        <v>2394970.2399999984</v>
      </c>
      <c r="R101" s="618">
        <f t="shared" si="142"/>
        <v>0.11288509803921561</v>
      </c>
      <c r="S101" s="523">
        <f t="shared" si="195"/>
        <v>2394970.2399999984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196"/>
        <v>2262.143</v>
      </c>
      <c r="Y101" s="526">
        <f t="shared" si="197"/>
        <v>72388.576000000001</v>
      </c>
      <c r="Z101" s="568">
        <f t="shared" si="198"/>
        <v>0</v>
      </c>
      <c r="AA101" s="723">
        <v>20009600</v>
      </c>
      <c r="AB101" s="723">
        <v>0</v>
      </c>
      <c r="AC101" s="723">
        <v>1080518.4000000001</v>
      </c>
      <c r="AD101" s="723">
        <v>108051.84000000003</v>
      </c>
      <c r="AE101" s="723">
        <v>0</v>
      </c>
      <c r="AF101" s="619">
        <f t="shared" si="199"/>
        <v>0</v>
      </c>
      <c r="AG101" s="723">
        <v>18821029.760000002</v>
      </c>
      <c r="AH101" s="643">
        <f t="shared" si="200"/>
        <v>72388.576000000001</v>
      </c>
      <c r="AI101" s="644" t="s">
        <v>1422</v>
      </c>
    </row>
    <row r="102" spans="1:35">
      <c r="A102" s="194"/>
      <c r="B102" s="519">
        <v>7</v>
      </c>
      <c r="C102" s="587">
        <v>27</v>
      </c>
      <c r="D102" s="720" t="s">
        <v>1174</v>
      </c>
      <c r="E102" s="521">
        <v>32</v>
      </c>
      <c r="F102" s="584" t="s">
        <v>1405</v>
      </c>
      <c r="G102" s="638">
        <f t="shared" si="190"/>
        <v>2502.2800000000002</v>
      </c>
      <c r="H102" s="764">
        <v>80072.960000000006</v>
      </c>
      <c r="I102" s="757">
        <v>219</v>
      </c>
      <c r="J102" s="592">
        <f t="shared" si="191"/>
        <v>17535978.240000002</v>
      </c>
      <c r="K102" s="567">
        <v>0</v>
      </c>
      <c r="L102" s="568">
        <f t="shared" si="192"/>
        <v>-21.759999997913837</v>
      </c>
      <c r="M102" s="568">
        <f t="shared" si="193"/>
        <v>17536000</v>
      </c>
      <c r="N102" s="569">
        <v>17536000</v>
      </c>
      <c r="O102" s="569">
        <v>0</v>
      </c>
      <c r="P102" s="568">
        <v>0</v>
      </c>
      <c r="Q102" s="617">
        <f t="shared" si="194"/>
        <v>1696063.5456000026</v>
      </c>
      <c r="R102" s="618">
        <f t="shared" si="142"/>
        <v>9.671907220614813E-2</v>
      </c>
      <c r="S102" s="523">
        <f t="shared" si="195"/>
        <v>1696063.5456000026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196"/>
        <v>2260.2617999999998</v>
      </c>
      <c r="Y102" s="526">
        <f t="shared" si="197"/>
        <v>72328.377599999993</v>
      </c>
      <c r="Z102" s="568">
        <f t="shared" si="198"/>
        <v>0</v>
      </c>
      <c r="AA102" s="723">
        <v>16840224</v>
      </c>
      <c r="AB102" s="723">
        <v>0</v>
      </c>
      <c r="AC102" s="723">
        <v>909372.09600000025</v>
      </c>
      <c r="AD102" s="723">
        <v>90937.209600000031</v>
      </c>
      <c r="AE102" s="723">
        <v>0</v>
      </c>
      <c r="AF102" s="619">
        <f t="shared" si="199"/>
        <v>0</v>
      </c>
      <c r="AG102" s="723">
        <v>15839914.694399999</v>
      </c>
      <c r="AH102" s="643">
        <f t="shared" si="200"/>
        <v>72328.377599999993</v>
      </c>
      <c r="AI102" s="644" t="s">
        <v>53</v>
      </c>
    </row>
    <row r="103" spans="1:35" s="518" customFormat="1">
      <c r="B103" s="519">
        <v>7</v>
      </c>
      <c r="C103" s="750"/>
      <c r="D103" s="745"/>
      <c r="E103" s="745"/>
      <c r="F103" s="746"/>
      <c r="G103" s="751"/>
      <c r="H103" s="751" t="s">
        <v>1272</v>
      </c>
      <c r="I103" s="752">
        <f>SUM(I98:I102)</f>
        <v>1550</v>
      </c>
      <c r="J103" s="531">
        <f t="shared" ref="J103:AG103" si="201">SUM(J98:J102)</f>
        <v>55263178.240000002</v>
      </c>
      <c r="K103" s="532">
        <f t="shared" si="201"/>
        <v>0</v>
      </c>
      <c r="L103" s="531">
        <f t="shared" si="201"/>
        <v>-21.759999997913837</v>
      </c>
      <c r="M103" s="531">
        <f t="shared" si="201"/>
        <v>55263200</v>
      </c>
      <c r="N103" s="532">
        <f t="shared" si="201"/>
        <v>53768000</v>
      </c>
      <c r="O103" s="532">
        <f t="shared" si="201"/>
        <v>1495200</v>
      </c>
      <c r="P103" s="532">
        <f t="shared" si="201"/>
        <v>0</v>
      </c>
      <c r="Q103" s="589">
        <f t="shared" si="201"/>
        <v>6005240.0000000019</v>
      </c>
      <c r="R103" s="790">
        <f t="shared" si="142"/>
        <v>0.10866620761332459</v>
      </c>
      <c r="S103" s="590">
        <f t="shared" si="201"/>
        <v>6005240.0000000019</v>
      </c>
      <c r="T103" s="710">
        <f t="shared" si="201"/>
        <v>0</v>
      </c>
      <c r="U103" s="711">
        <f t="shared" si="201"/>
        <v>0</v>
      </c>
      <c r="V103" s="531">
        <f t="shared" si="201"/>
        <v>0</v>
      </c>
      <c r="W103" s="710">
        <f t="shared" si="201"/>
        <v>0</v>
      </c>
      <c r="X103" s="711">
        <f t="shared" si="201"/>
        <v>7840.5919454545456</v>
      </c>
      <c r="Y103" s="711">
        <f t="shared" si="201"/>
        <v>242435.53949090908</v>
      </c>
      <c r="Z103" s="531">
        <f t="shared" si="201"/>
        <v>0</v>
      </c>
      <c r="AA103" s="711">
        <f t="shared" si="201"/>
        <v>51130400</v>
      </c>
      <c r="AB103" s="711">
        <f t="shared" si="201"/>
        <v>1420368</v>
      </c>
      <c r="AC103" s="711">
        <f t="shared" si="201"/>
        <v>2761041.6000000006</v>
      </c>
      <c r="AD103" s="711">
        <f t="shared" si="201"/>
        <v>276104.16000000003</v>
      </c>
      <c r="AE103" s="711">
        <f t="shared" si="201"/>
        <v>255684</v>
      </c>
      <c r="AF103" s="712">
        <f t="shared" si="201"/>
        <v>51136.800000000003</v>
      </c>
      <c r="AG103" s="711">
        <f t="shared" si="201"/>
        <v>49257938.240000002</v>
      </c>
      <c r="AH103" s="578"/>
      <c r="AI103" s="615"/>
    </row>
    <row r="104" spans="1:35">
      <c r="A104" s="194"/>
      <c r="B104" s="519">
        <v>7</v>
      </c>
      <c r="C104" s="587">
        <v>28</v>
      </c>
      <c r="D104" s="718" t="s">
        <v>1339</v>
      </c>
      <c r="E104" s="521">
        <v>24</v>
      </c>
      <c r="F104" s="584" t="s">
        <v>105</v>
      </c>
      <c r="G104" s="638">
        <f t="shared" ref="G104:G112" si="202">H104/E104</f>
        <v>660</v>
      </c>
      <c r="H104" s="525">
        <v>15840</v>
      </c>
      <c r="I104" s="575">
        <v>561</v>
      </c>
      <c r="J104" s="592">
        <f t="shared" ref="J104:J112" si="203">H104*I104</f>
        <v>8886240</v>
      </c>
      <c r="K104" s="567">
        <v>0</v>
      </c>
      <c r="L104" s="568">
        <f t="shared" ref="L104:L112" si="204">J104-M104</f>
        <v>0</v>
      </c>
      <c r="M104" s="568">
        <f t="shared" ref="M104:M112" si="205">N104+O104-P104</f>
        <v>8886240</v>
      </c>
      <c r="N104" s="569">
        <v>8078400</v>
      </c>
      <c r="O104" s="569">
        <v>807840</v>
      </c>
      <c r="P104" s="568">
        <v>0</v>
      </c>
      <c r="Q104" s="617">
        <f t="shared" ref="Q104:Q112" si="206">J104-AG104</f>
        <v>999290.7360000005</v>
      </c>
      <c r="R104" s="618">
        <f t="shared" si="142"/>
        <v>0.11245371900826452</v>
      </c>
      <c r="S104" s="523">
        <f t="shared" ref="S104:S112" si="207">Q104-U104</f>
        <v>999290.7360000005</v>
      </c>
      <c r="T104" s="524" t="s">
        <v>839</v>
      </c>
      <c r="U104" s="563">
        <v>0</v>
      </c>
      <c r="V104" s="525" t="s">
        <v>90</v>
      </c>
      <c r="W104" s="522" t="s">
        <v>89</v>
      </c>
      <c r="X104" s="526">
        <f t="shared" ref="X104:X112" si="208">Y104/E104</f>
        <v>585.7805454545454</v>
      </c>
      <c r="Y104" s="526">
        <f t="shared" ref="Y104:Y112" si="209">(AA104+AB104-AC104-AD104-AE104)/I104</f>
        <v>14058.733090909091</v>
      </c>
      <c r="Z104" s="568">
        <f t="shared" ref="Z104:Z112" si="210">AH104-Y104</f>
        <v>0</v>
      </c>
      <c r="AA104" s="723">
        <v>7723440</v>
      </c>
      <c r="AB104" s="723">
        <v>772344</v>
      </c>
      <c r="AC104" s="723">
        <v>417065.76000000007</v>
      </c>
      <c r="AD104" s="723">
        <v>41706.576000000008</v>
      </c>
      <c r="AE104" s="723">
        <v>150062.39999999999</v>
      </c>
      <c r="AF104" s="619">
        <f t="shared" ref="AF104:AF112" si="211">AE104*$AF$4</f>
        <v>30012.48</v>
      </c>
      <c r="AG104" s="723">
        <v>7886949.2639999995</v>
      </c>
      <c r="AH104" s="643">
        <f t="shared" ref="AH104:AH112" si="212">AG104/I104</f>
        <v>14058.733090909091</v>
      </c>
      <c r="AI104" s="644" t="s">
        <v>1384</v>
      </c>
    </row>
    <row r="105" spans="1:35">
      <c r="A105" s="194"/>
      <c r="B105" s="519">
        <v>7</v>
      </c>
      <c r="C105" s="587">
        <v>28</v>
      </c>
      <c r="D105" s="719" t="s">
        <v>1072</v>
      </c>
      <c r="E105" s="521">
        <v>24</v>
      </c>
      <c r="F105" s="584" t="s">
        <v>105</v>
      </c>
      <c r="G105" s="638">
        <f t="shared" si="202"/>
        <v>580</v>
      </c>
      <c r="H105" s="525">
        <v>13920</v>
      </c>
      <c r="I105" s="575">
        <v>300</v>
      </c>
      <c r="J105" s="592">
        <f t="shared" si="203"/>
        <v>4176000</v>
      </c>
      <c r="K105" s="567">
        <v>0</v>
      </c>
      <c r="L105" s="568">
        <f t="shared" si="204"/>
        <v>0</v>
      </c>
      <c r="M105" s="568">
        <f t="shared" si="205"/>
        <v>4176000</v>
      </c>
      <c r="N105" s="569">
        <v>3796364</v>
      </c>
      <c r="O105" s="569">
        <v>379636</v>
      </c>
      <c r="P105" s="568">
        <v>0</v>
      </c>
      <c r="Q105" s="617">
        <f t="shared" si="206"/>
        <v>-32545.44000000041</v>
      </c>
      <c r="R105" s="618">
        <f t="shared" si="142"/>
        <v>-7.793448275862167E-3</v>
      </c>
      <c r="S105" s="523">
        <f t="shared" si="207"/>
        <v>-32545.44000000041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208"/>
        <v>584.52020000000005</v>
      </c>
      <c r="Y105" s="526">
        <f t="shared" si="209"/>
        <v>14028.484800000002</v>
      </c>
      <c r="Z105" s="568">
        <f t="shared" si="210"/>
        <v>0</v>
      </c>
      <c r="AA105" s="723">
        <v>4082400</v>
      </c>
      <c r="AB105" s="723">
        <v>408240</v>
      </c>
      <c r="AC105" s="723">
        <v>220449.6</v>
      </c>
      <c r="AD105" s="723">
        <v>22044.960000000003</v>
      </c>
      <c r="AE105" s="723">
        <v>39600</v>
      </c>
      <c r="AF105" s="619">
        <f t="shared" si="211"/>
        <v>7920</v>
      </c>
      <c r="AG105" s="723">
        <v>4208545.4400000004</v>
      </c>
      <c r="AH105" s="643">
        <f t="shared" si="212"/>
        <v>14028.484800000002</v>
      </c>
      <c r="AI105" s="644" t="s">
        <v>1423</v>
      </c>
    </row>
    <row r="106" spans="1:35">
      <c r="A106" s="194"/>
      <c r="B106" s="519">
        <v>7</v>
      </c>
      <c r="C106" s="587">
        <v>28</v>
      </c>
      <c r="D106" s="718" t="s">
        <v>1251</v>
      </c>
      <c r="E106" s="521">
        <v>40</v>
      </c>
      <c r="F106" s="584" t="s">
        <v>105</v>
      </c>
      <c r="G106" s="638">
        <f t="shared" si="202"/>
        <v>510</v>
      </c>
      <c r="H106" s="525">
        <v>20400</v>
      </c>
      <c r="I106" s="575">
        <v>770</v>
      </c>
      <c r="J106" s="592">
        <f t="shared" si="203"/>
        <v>15708000</v>
      </c>
      <c r="K106" s="567">
        <v>0</v>
      </c>
      <c r="L106" s="568">
        <f t="shared" si="204"/>
        <v>0</v>
      </c>
      <c r="M106" s="568">
        <f t="shared" si="205"/>
        <v>15708000</v>
      </c>
      <c r="N106" s="569">
        <v>14280000</v>
      </c>
      <c r="O106" s="569">
        <v>1428000</v>
      </c>
      <c r="P106" s="568">
        <v>0</v>
      </c>
      <c r="Q106" s="617">
        <f t="shared" si="206"/>
        <v>1122548</v>
      </c>
      <c r="R106" s="618">
        <f t="shared" si="142"/>
        <v>7.1463458110516936E-2</v>
      </c>
      <c r="S106" s="523">
        <f t="shared" si="207"/>
        <v>1122548</v>
      </c>
      <c r="T106" s="524" t="s">
        <v>839</v>
      </c>
      <c r="U106" s="563">
        <v>0</v>
      </c>
      <c r="V106" s="525" t="s">
        <v>90</v>
      </c>
      <c r="W106" s="522" t="s">
        <v>89</v>
      </c>
      <c r="X106" s="526">
        <f t="shared" si="208"/>
        <v>473.55363636363637</v>
      </c>
      <c r="Y106" s="526">
        <f t="shared" si="209"/>
        <v>18942.145454545454</v>
      </c>
      <c r="Z106" s="568">
        <f t="shared" si="210"/>
        <v>0</v>
      </c>
      <c r="AA106" s="723">
        <v>14420000</v>
      </c>
      <c r="AB106" s="723">
        <v>1442000</v>
      </c>
      <c r="AC106" s="723">
        <v>778680.00000000012</v>
      </c>
      <c r="AD106" s="723">
        <v>77868.000000000015</v>
      </c>
      <c r="AE106" s="723">
        <v>420000</v>
      </c>
      <c r="AF106" s="619">
        <f t="shared" si="211"/>
        <v>84000</v>
      </c>
      <c r="AG106" s="723">
        <v>14585452</v>
      </c>
      <c r="AH106" s="643">
        <f t="shared" si="212"/>
        <v>18942.145454545454</v>
      </c>
      <c r="AI106" s="644" t="s">
        <v>1379</v>
      </c>
    </row>
    <row r="107" spans="1:35">
      <c r="A107" s="194"/>
      <c r="B107" s="519">
        <v>7</v>
      </c>
      <c r="C107" s="587">
        <v>28</v>
      </c>
      <c r="D107" s="718" t="s">
        <v>1251</v>
      </c>
      <c r="E107" s="521">
        <v>40</v>
      </c>
      <c r="F107" s="584" t="s">
        <v>105</v>
      </c>
      <c r="G107" s="638">
        <f t="shared" si="202"/>
        <v>510</v>
      </c>
      <c r="H107" s="525">
        <v>20400</v>
      </c>
      <c r="I107" s="575">
        <v>770</v>
      </c>
      <c r="J107" s="592">
        <f t="shared" si="203"/>
        <v>15708000</v>
      </c>
      <c r="K107" s="567">
        <v>0</v>
      </c>
      <c r="L107" s="568">
        <f t="shared" si="204"/>
        <v>0</v>
      </c>
      <c r="M107" s="568">
        <f t="shared" si="205"/>
        <v>15708000</v>
      </c>
      <c r="N107" s="569">
        <v>14280000</v>
      </c>
      <c r="O107" s="569">
        <v>1428000</v>
      </c>
      <c r="P107" s="568">
        <v>0</v>
      </c>
      <c r="Q107" s="617">
        <f t="shared" si="206"/>
        <v>1122548</v>
      </c>
      <c r="R107" s="618">
        <f t="shared" si="142"/>
        <v>7.1463458110516936E-2</v>
      </c>
      <c r="S107" s="523">
        <f t="shared" si="207"/>
        <v>1122548</v>
      </c>
      <c r="T107" s="524" t="s">
        <v>839</v>
      </c>
      <c r="U107" s="563">
        <v>0</v>
      </c>
      <c r="V107" s="525" t="s">
        <v>90</v>
      </c>
      <c r="W107" s="522" t="s">
        <v>89</v>
      </c>
      <c r="X107" s="526">
        <f t="shared" si="208"/>
        <v>473.55363636363637</v>
      </c>
      <c r="Y107" s="526">
        <f t="shared" si="209"/>
        <v>18942.145454545454</v>
      </c>
      <c r="Z107" s="568">
        <f t="shared" si="210"/>
        <v>0</v>
      </c>
      <c r="AA107" s="789">
        <v>14420000</v>
      </c>
      <c r="AB107" s="789">
        <v>1442000</v>
      </c>
      <c r="AC107" s="789">
        <v>778680.00000000012</v>
      </c>
      <c r="AD107" s="789">
        <v>77868.000000000015</v>
      </c>
      <c r="AE107" s="789">
        <v>420000</v>
      </c>
      <c r="AF107" s="619">
        <f t="shared" si="211"/>
        <v>84000</v>
      </c>
      <c r="AG107" s="789">
        <v>14585452</v>
      </c>
      <c r="AH107" s="643">
        <f t="shared" si="212"/>
        <v>18942.145454545454</v>
      </c>
      <c r="AI107" s="644" t="s">
        <v>1382</v>
      </c>
    </row>
    <row r="108" spans="1:35">
      <c r="A108" s="194"/>
      <c r="B108" s="519">
        <v>7</v>
      </c>
      <c r="C108" s="587">
        <v>28</v>
      </c>
      <c r="D108" s="719" t="s">
        <v>1166</v>
      </c>
      <c r="E108" s="521">
        <v>32</v>
      </c>
      <c r="F108" s="584" t="s">
        <v>1405</v>
      </c>
      <c r="G108" s="638">
        <f t="shared" si="202"/>
        <v>2550</v>
      </c>
      <c r="H108" s="525">
        <v>81600</v>
      </c>
      <c r="I108" s="575">
        <v>220</v>
      </c>
      <c r="J108" s="592">
        <f t="shared" si="203"/>
        <v>17952000</v>
      </c>
      <c r="K108" s="567">
        <v>0</v>
      </c>
      <c r="L108" s="568">
        <f t="shared" si="204"/>
        <v>0</v>
      </c>
      <c r="M108" s="568">
        <f t="shared" si="205"/>
        <v>17952000</v>
      </c>
      <c r="N108" s="569">
        <v>17952000</v>
      </c>
      <c r="O108" s="569">
        <v>0</v>
      </c>
      <c r="P108" s="568">
        <v>0</v>
      </c>
      <c r="Q108" s="617">
        <f t="shared" si="206"/>
        <v>2026513.2800000012</v>
      </c>
      <c r="R108" s="618">
        <f t="shared" si="142"/>
        <v>0.11288509803921576</v>
      </c>
      <c r="S108" s="523">
        <f t="shared" si="207"/>
        <v>2026513.2800000012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208"/>
        <v>2262.143</v>
      </c>
      <c r="Y108" s="526">
        <f t="shared" si="209"/>
        <v>72388.576000000001</v>
      </c>
      <c r="Z108" s="568">
        <f t="shared" si="210"/>
        <v>0</v>
      </c>
      <c r="AA108" s="723">
        <v>16931200</v>
      </c>
      <c r="AB108" s="723">
        <v>0</v>
      </c>
      <c r="AC108" s="723">
        <v>914284.8</v>
      </c>
      <c r="AD108" s="723">
        <v>91428.48000000001</v>
      </c>
      <c r="AE108" s="723">
        <v>0</v>
      </c>
      <c r="AF108" s="619">
        <f t="shared" si="211"/>
        <v>0</v>
      </c>
      <c r="AG108" s="723">
        <v>15925486.719999999</v>
      </c>
      <c r="AH108" s="643">
        <f t="shared" si="212"/>
        <v>72388.576000000001</v>
      </c>
      <c r="AI108" s="644" t="s">
        <v>1420</v>
      </c>
    </row>
    <row r="109" spans="1:35">
      <c r="A109" s="194"/>
      <c r="B109" s="519">
        <v>7</v>
      </c>
      <c r="C109" s="587">
        <v>28</v>
      </c>
      <c r="D109" s="719" t="s">
        <v>1174</v>
      </c>
      <c r="E109" s="521">
        <v>32</v>
      </c>
      <c r="F109" s="584" t="s">
        <v>1405</v>
      </c>
      <c r="G109" s="638">
        <f t="shared" si="202"/>
        <v>2500</v>
      </c>
      <c r="H109" s="525">
        <v>80000</v>
      </c>
      <c r="I109" s="575">
        <v>180</v>
      </c>
      <c r="J109" s="592">
        <f t="shared" si="203"/>
        <v>14400000</v>
      </c>
      <c r="K109" s="567">
        <v>0</v>
      </c>
      <c r="L109" s="568">
        <f t="shared" si="204"/>
        <v>0</v>
      </c>
      <c r="M109" s="568">
        <f t="shared" si="205"/>
        <v>14400000</v>
      </c>
      <c r="N109" s="569">
        <v>14400000</v>
      </c>
      <c r="O109" s="569">
        <v>0</v>
      </c>
      <c r="P109" s="568">
        <v>0</v>
      </c>
      <c r="Q109" s="617">
        <f t="shared" si="206"/>
        <v>1380892.0320000015</v>
      </c>
      <c r="R109" s="618">
        <f t="shared" si="142"/>
        <v>9.589528000000011E-2</v>
      </c>
      <c r="S109" s="523">
        <f t="shared" si="207"/>
        <v>1380892.0320000015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208"/>
        <v>2260.2617999999998</v>
      </c>
      <c r="Y109" s="526">
        <f t="shared" si="209"/>
        <v>72328.377599999993</v>
      </c>
      <c r="Z109" s="568">
        <f t="shared" si="210"/>
        <v>0</v>
      </c>
      <c r="AA109" s="723">
        <v>13841280</v>
      </c>
      <c r="AB109" s="723">
        <v>0</v>
      </c>
      <c r="AC109" s="723">
        <v>747429.12000000011</v>
      </c>
      <c r="AD109" s="723">
        <v>74742.912000000011</v>
      </c>
      <c r="AE109" s="723">
        <v>0</v>
      </c>
      <c r="AF109" s="619">
        <f t="shared" si="211"/>
        <v>0</v>
      </c>
      <c r="AG109" s="723">
        <v>13019107.967999998</v>
      </c>
      <c r="AH109" s="643">
        <f t="shared" si="212"/>
        <v>72328.377599999993</v>
      </c>
      <c r="AI109" s="644" t="s">
        <v>1418</v>
      </c>
    </row>
    <row r="110" spans="1:35">
      <c r="A110" s="194"/>
      <c r="B110" s="519">
        <v>7</v>
      </c>
      <c r="C110" s="587">
        <v>28</v>
      </c>
      <c r="D110" s="720" t="s">
        <v>1173</v>
      </c>
      <c r="E110" s="521">
        <v>32</v>
      </c>
      <c r="F110" s="584" t="s">
        <v>1405</v>
      </c>
      <c r="G110" s="638">
        <f t="shared" si="202"/>
        <v>2350</v>
      </c>
      <c r="H110" s="525">
        <v>75200</v>
      </c>
      <c r="I110" s="575">
        <v>130</v>
      </c>
      <c r="J110" s="592">
        <f t="shared" si="203"/>
        <v>9776000</v>
      </c>
      <c r="K110" s="567">
        <v>0</v>
      </c>
      <c r="L110" s="568">
        <f t="shared" si="204"/>
        <v>0</v>
      </c>
      <c r="M110" s="568">
        <f t="shared" si="205"/>
        <v>9776000</v>
      </c>
      <c r="N110" s="569">
        <v>9776000</v>
      </c>
      <c r="O110" s="569">
        <v>0</v>
      </c>
      <c r="P110" s="568">
        <v>0</v>
      </c>
      <c r="Q110" s="617">
        <f t="shared" si="206"/>
        <v>1018938.7520000003</v>
      </c>
      <c r="R110" s="618">
        <f t="shared" si="142"/>
        <v>0.10422859574468088</v>
      </c>
      <c r="S110" s="523">
        <f t="shared" si="207"/>
        <v>1018938.7520000003</v>
      </c>
      <c r="T110" s="524" t="s">
        <v>98</v>
      </c>
      <c r="U110" s="563">
        <v>0</v>
      </c>
      <c r="V110" s="525" t="s">
        <v>90</v>
      </c>
      <c r="W110" s="522" t="s">
        <v>89</v>
      </c>
      <c r="X110" s="526">
        <f t="shared" si="208"/>
        <v>2105.0627999999997</v>
      </c>
      <c r="Y110" s="526">
        <f t="shared" si="209"/>
        <v>67362.00959999999</v>
      </c>
      <c r="Z110" s="568">
        <f t="shared" si="210"/>
        <v>0</v>
      </c>
      <c r="AA110" s="723">
        <v>9310080</v>
      </c>
      <c r="AB110" s="723">
        <v>0</v>
      </c>
      <c r="AC110" s="723">
        <v>502744.32000000007</v>
      </c>
      <c r="AD110" s="723">
        <v>50274.432000000008</v>
      </c>
      <c r="AE110" s="723">
        <v>0</v>
      </c>
      <c r="AF110" s="619">
        <f t="shared" si="211"/>
        <v>0</v>
      </c>
      <c r="AG110" s="723">
        <v>8757061.2479999997</v>
      </c>
      <c r="AH110" s="643">
        <f t="shared" si="212"/>
        <v>67362.00959999999</v>
      </c>
      <c r="AI110" s="644" t="s">
        <v>1418</v>
      </c>
    </row>
    <row r="111" spans="1:35">
      <c r="A111" s="194"/>
      <c r="B111" s="519">
        <v>7</v>
      </c>
      <c r="C111" s="587">
        <v>28</v>
      </c>
      <c r="D111" s="720" t="s">
        <v>1174</v>
      </c>
      <c r="E111" s="521">
        <v>32</v>
      </c>
      <c r="F111" s="584" t="s">
        <v>1405</v>
      </c>
      <c r="G111" s="638">
        <f t="shared" si="202"/>
        <v>2500</v>
      </c>
      <c r="H111" s="525">
        <v>80000</v>
      </c>
      <c r="I111" s="575">
        <v>180</v>
      </c>
      <c r="J111" s="592">
        <f t="shared" si="203"/>
        <v>14400000</v>
      </c>
      <c r="K111" s="567">
        <v>0</v>
      </c>
      <c r="L111" s="568">
        <f t="shared" si="204"/>
        <v>0</v>
      </c>
      <c r="M111" s="568">
        <f t="shared" si="205"/>
        <v>14400000</v>
      </c>
      <c r="N111" s="569">
        <v>14400000</v>
      </c>
      <c r="O111" s="569">
        <v>0</v>
      </c>
      <c r="P111" s="568">
        <v>0</v>
      </c>
      <c r="Q111" s="617">
        <f t="shared" si="206"/>
        <v>1380892.0320000015</v>
      </c>
      <c r="R111" s="618">
        <f t="shared" si="142"/>
        <v>9.589528000000011E-2</v>
      </c>
      <c r="S111" s="523">
        <f t="shared" si="207"/>
        <v>1380892.0320000015</v>
      </c>
      <c r="T111" s="524" t="s">
        <v>98</v>
      </c>
      <c r="U111" s="563">
        <v>0</v>
      </c>
      <c r="V111" s="525" t="s">
        <v>90</v>
      </c>
      <c r="W111" s="522" t="s">
        <v>89</v>
      </c>
      <c r="X111" s="526">
        <f t="shared" si="208"/>
        <v>2260.2617999999998</v>
      </c>
      <c r="Y111" s="526">
        <f t="shared" si="209"/>
        <v>72328.377599999993</v>
      </c>
      <c r="Z111" s="568">
        <f t="shared" si="210"/>
        <v>0</v>
      </c>
      <c r="AA111" s="527">
        <v>13841280</v>
      </c>
      <c r="AB111" s="723">
        <v>0</v>
      </c>
      <c r="AC111" s="723">
        <v>747429.12000000011</v>
      </c>
      <c r="AD111" s="723">
        <v>74742.912000000011</v>
      </c>
      <c r="AE111" s="723">
        <v>0</v>
      </c>
      <c r="AF111" s="619">
        <f t="shared" si="211"/>
        <v>0</v>
      </c>
      <c r="AG111" s="723">
        <v>13019107.967999998</v>
      </c>
      <c r="AH111" s="643">
        <f t="shared" si="212"/>
        <v>72328.377599999993</v>
      </c>
      <c r="AI111" s="644" t="s">
        <v>1420</v>
      </c>
    </row>
    <row r="112" spans="1:35">
      <c r="A112" s="194"/>
      <c r="B112" s="519">
        <v>7</v>
      </c>
      <c r="C112" s="587">
        <v>28</v>
      </c>
      <c r="D112" s="720" t="s">
        <v>1166</v>
      </c>
      <c r="E112" s="521">
        <v>32</v>
      </c>
      <c r="F112" s="584" t="s">
        <v>1405</v>
      </c>
      <c r="G112" s="638">
        <f t="shared" si="202"/>
        <v>2550</v>
      </c>
      <c r="H112" s="764">
        <v>81600</v>
      </c>
      <c r="I112" s="757">
        <v>240</v>
      </c>
      <c r="J112" s="592">
        <f t="shared" si="203"/>
        <v>19584000</v>
      </c>
      <c r="K112" s="567">
        <v>0</v>
      </c>
      <c r="L112" s="568">
        <f t="shared" si="204"/>
        <v>0</v>
      </c>
      <c r="M112" s="568">
        <f t="shared" si="205"/>
        <v>19584000</v>
      </c>
      <c r="N112" s="569">
        <v>19584000</v>
      </c>
      <c r="O112" s="569">
        <v>0</v>
      </c>
      <c r="P112" s="568">
        <v>0</v>
      </c>
      <c r="Q112" s="617">
        <f t="shared" si="206"/>
        <v>2210741.7600000016</v>
      </c>
      <c r="R112" s="618">
        <f t="shared" si="142"/>
        <v>0.11288509803921577</v>
      </c>
      <c r="S112" s="523">
        <f t="shared" si="207"/>
        <v>2210741.7600000016</v>
      </c>
      <c r="T112" s="524" t="s">
        <v>98</v>
      </c>
      <c r="U112" s="563">
        <v>0</v>
      </c>
      <c r="V112" s="525" t="s">
        <v>90</v>
      </c>
      <c r="W112" s="522" t="s">
        <v>89</v>
      </c>
      <c r="X112" s="526">
        <f t="shared" si="208"/>
        <v>2262.1429999999996</v>
      </c>
      <c r="Y112" s="526">
        <f t="shared" si="209"/>
        <v>72388.575999999986</v>
      </c>
      <c r="Z112" s="568">
        <f t="shared" si="210"/>
        <v>0</v>
      </c>
      <c r="AA112" s="723">
        <v>18470400</v>
      </c>
      <c r="AB112" s="723">
        <v>0</v>
      </c>
      <c r="AC112" s="723">
        <v>997401.60000000009</v>
      </c>
      <c r="AD112" s="723">
        <v>99740.160000000018</v>
      </c>
      <c r="AE112" s="723">
        <v>0</v>
      </c>
      <c r="AF112" s="619">
        <f t="shared" si="211"/>
        <v>0</v>
      </c>
      <c r="AG112" s="723">
        <v>17373258.239999998</v>
      </c>
      <c r="AH112" s="643">
        <f t="shared" si="212"/>
        <v>72388.575999999986</v>
      </c>
      <c r="AI112" s="644" t="s">
        <v>1418</v>
      </c>
    </row>
    <row r="113" spans="1:35" s="518" customFormat="1">
      <c r="B113" s="519">
        <v>7</v>
      </c>
      <c r="C113" s="750"/>
      <c r="D113" s="745"/>
      <c r="E113" s="745"/>
      <c r="F113" s="746"/>
      <c r="G113" s="751"/>
      <c r="H113" s="751" t="s">
        <v>1272</v>
      </c>
      <c r="I113" s="752">
        <f>SUM(I104:I112)</f>
        <v>3351</v>
      </c>
      <c r="J113" s="531">
        <f t="shared" ref="J113:AG113" si="213">SUM(J104:J112)</f>
        <v>120590240</v>
      </c>
      <c r="K113" s="532">
        <f t="shared" si="213"/>
        <v>0</v>
      </c>
      <c r="L113" s="531">
        <f t="shared" si="213"/>
        <v>0</v>
      </c>
      <c r="M113" s="531">
        <f t="shared" si="213"/>
        <v>120590240</v>
      </c>
      <c r="N113" s="532">
        <f t="shared" si="213"/>
        <v>116546764</v>
      </c>
      <c r="O113" s="532">
        <f t="shared" si="213"/>
        <v>4043476</v>
      </c>
      <c r="P113" s="532">
        <f t="shared" si="213"/>
        <v>0</v>
      </c>
      <c r="Q113" s="589">
        <f t="shared" si="213"/>
        <v>11229819.152000006</v>
      </c>
      <c r="R113" s="790">
        <f t="shared" si="142"/>
        <v>9.3123781427087354E-2</v>
      </c>
      <c r="S113" s="590">
        <f t="shared" si="213"/>
        <v>11229819.152000006</v>
      </c>
      <c r="T113" s="710">
        <f t="shared" si="213"/>
        <v>0</v>
      </c>
      <c r="U113" s="711">
        <f t="shared" si="213"/>
        <v>0</v>
      </c>
      <c r="V113" s="531">
        <f t="shared" si="213"/>
        <v>0</v>
      </c>
      <c r="W113" s="710">
        <f t="shared" si="213"/>
        <v>0</v>
      </c>
      <c r="X113" s="711">
        <f t="shared" si="213"/>
        <v>13267.280418181817</v>
      </c>
      <c r="Y113" s="711">
        <f t="shared" si="213"/>
        <v>422767.42560000002</v>
      </c>
      <c r="Z113" s="531">
        <f t="shared" si="213"/>
        <v>0</v>
      </c>
      <c r="AA113" s="711">
        <f t="shared" si="213"/>
        <v>113040080</v>
      </c>
      <c r="AB113" s="711">
        <f t="shared" si="213"/>
        <v>4064584</v>
      </c>
      <c r="AC113" s="711">
        <f t="shared" si="213"/>
        <v>6104164.3200000003</v>
      </c>
      <c r="AD113" s="711">
        <f t="shared" si="213"/>
        <v>610416.43200000015</v>
      </c>
      <c r="AE113" s="711">
        <f t="shared" si="213"/>
        <v>1029662.4</v>
      </c>
      <c r="AF113" s="712">
        <f t="shared" si="213"/>
        <v>205932.47999999998</v>
      </c>
      <c r="AG113" s="711">
        <f t="shared" si="213"/>
        <v>109360420.84799998</v>
      </c>
      <c r="AH113" s="578"/>
      <c r="AI113" s="615"/>
    </row>
    <row r="114" spans="1:35">
      <c r="A114" s="194"/>
      <c r="B114" s="519">
        <v>7</v>
      </c>
      <c r="C114" s="587">
        <v>29</v>
      </c>
      <c r="D114" s="719" t="s">
        <v>1064</v>
      </c>
      <c r="E114" s="521">
        <v>32</v>
      </c>
      <c r="F114" s="584" t="s">
        <v>104</v>
      </c>
      <c r="G114" s="638">
        <f t="shared" ref="G114:G118" si="214">H114/E114</f>
        <v>828.125</v>
      </c>
      <c r="H114" s="525">
        <v>26500</v>
      </c>
      <c r="I114" s="575">
        <v>980</v>
      </c>
      <c r="J114" s="592">
        <f t="shared" ref="J114:J118" si="215">H114*I114</f>
        <v>25970000</v>
      </c>
      <c r="K114" s="567">
        <v>0</v>
      </c>
      <c r="L114" s="568">
        <f t="shared" ref="L114:L118" si="216">J114-M114</f>
        <v>0</v>
      </c>
      <c r="M114" s="568">
        <f t="shared" ref="M114:M118" si="217">N114+O114-P114</f>
        <v>25970000</v>
      </c>
      <c r="N114" s="569">
        <v>23609091</v>
      </c>
      <c r="O114" s="569">
        <v>2360909</v>
      </c>
      <c r="P114" s="568">
        <v>0</v>
      </c>
      <c r="Q114" s="617">
        <f t="shared" ref="Q114:Q118" si="218">J114-AG114</f>
        <v>2026804.6399999969</v>
      </c>
      <c r="R114" s="618">
        <f t="shared" si="142"/>
        <v>7.8044075471697991E-2</v>
      </c>
      <c r="S114" s="523">
        <f t="shared" ref="S114:S118" si="219">Q114-U114</f>
        <v>2026804.6399999969</v>
      </c>
      <c r="T114" s="524" t="s">
        <v>98</v>
      </c>
      <c r="U114" s="563">
        <v>0</v>
      </c>
      <c r="V114" s="525" t="s">
        <v>90</v>
      </c>
      <c r="W114" s="522" t="s">
        <v>89</v>
      </c>
      <c r="X114" s="526">
        <f t="shared" ref="X114:X118" si="220">Y114/E114</f>
        <v>763.49475000000007</v>
      </c>
      <c r="Y114" s="526">
        <f t="shared" ref="Y114:Y118" si="221">(AA114+AB114-AC114-AD114-AE114)/I114</f>
        <v>24431.832000000002</v>
      </c>
      <c r="Z114" s="568">
        <f t="shared" ref="Z114:Z118" si="222">AH114-Y114</f>
        <v>0</v>
      </c>
      <c r="AA114" s="723">
        <v>24288320</v>
      </c>
      <c r="AB114" s="723">
        <v>2428832</v>
      </c>
      <c r="AC114" s="723">
        <v>2307390.4</v>
      </c>
      <c r="AD114" s="723">
        <v>230739.04</v>
      </c>
      <c r="AE114" s="723">
        <v>235827.20000000001</v>
      </c>
      <c r="AF114" s="619">
        <f t="shared" ref="AF114:AF117" si="223">AE114*$AF$4</f>
        <v>47165.440000000002</v>
      </c>
      <c r="AG114" s="723">
        <v>23943195.360000003</v>
      </c>
      <c r="AH114" s="643">
        <f t="shared" ref="AH114:AH118" si="224">AG114/I114</f>
        <v>24431.832000000002</v>
      </c>
      <c r="AI114" s="644" t="s">
        <v>1418</v>
      </c>
    </row>
    <row r="115" spans="1:35">
      <c r="A115" s="194"/>
      <c r="B115" s="519">
        <v>7</v>
      </c>
      <c r="C115" s="587">
        <v>29</v>
      </c>
      <c r="D115" s="719" t="s">
        <v>1183</v>
      </c>
      <c r="E115" s="521">
        <v>100</v>
      </c>
      <c r="F115" s="584" t="s">
        <v>1034</v>
      </c>
      <c r="G115" s="638">
        <f t="shared" si="214"/>
        <v>310</v>
      </c>
      <c r="H115" s="525">
        <v>31000</v>
      </c>
      <c r="I115" s="575">
        <v>400</v>
      </c>
      <c r="J115" s="592">
        <f t="shared" si="215"/>
        <v>12400000</v>
      </c>
      <c r="K115" s="567">
        <v>0</v>
      </c>
      <c r="L115" s="568">
        <f t="shared" si="216"/>
        <v>0</v>
      </c>
      <c r="M115" s="568">
        <f t="shared" si="217"/>
        <v>12400000</v>
      </c>
      <c r="N115" s="569">
        <v>11272727</v>
      </c>
      <c r="O115" s="569">
        <v>1127273</v>
      </c>
      <c r="P115" s="568">
        <v>0</v>
      </c>
      <c r="Q115" s="617">
        <f t="shared" si="218"/>
        <v>1244768</v>
      </c>
      <c r="R115" s="618">
        <f t="shared" si="142"/>
        <v>0.10038451612903226</v>
      </c>
      <c r="S115" s="523">
        <f t="shared" si="219"/>
        <v>1244768</v>
      </c>
      <c r="T115" s="524" t="s">
        <v>98</v>
      </c>
      <c r="U115" s="563">
        <v>0</v>
      </c>
      <c r="V115" s="525" t="s">
        <v>90</v>
      </c>
      <c r="W115" s="522" t="s">
        <v>89</v>
      </c>
      <c r="X115" s="526">
        <f t="shared" si="220"/>
        <v>278.88080000000002</v>
      </c>
      <c r="Y115" s="526">
        <f t="shared" si="221"/>
        <v>27888.080000000002</v>
      </c>
      <c r="Z115" s="568">
        <f t="shared" si="222"/>
        <v>0</v>
      </c>
      <c r="AA115" s="723">
        <v>10720000</v>
      </c>
      <c r="AB115" s="723">
        <v>1072000</v>
      </c>
      <c r="AC115" s="723">
        <v>578880</v>
      </c>
      <c r="AD115" s="723">
        <v>57888</v>
      </c>
      <c r="AE115" s="723">
        <v>0</v>
      </c>
      <c r="AF115" s="619">
        <f t="shared" si="223"/>
        <v>0</v>
      </c>
      <c r="AG115" s="723">
        <v>11155232</v>
      </c>
      <c r="AH115" s="643">
        <f t="shared" si="224"/>
        <v>27888.080000000002</v>
      </c>
      <c r="AI115" s="644" t="s">
        <v>1418</v>
      </c>
    </row>
    <row r="116" spans="1:35">
      <c r="A116" s="194"/>
      <c r="B116" s="519">
        <v>7</v>
      </c>
      <c r="C116" s="587">
        <v>29</v>
      </c>
      <c r="D116" s="720" t="s">
        <v>1064</v>
      </c>
      <c r="E116" s="521">
        <v>32</v>
      </c>
      <c r="F116" s="584" t="s">
        <v>866</v>
      </c>
      <c r="G116" s="638">
        <f t="shared" si="214"/>
        <v>828.125</v>
      </c>
      <c r="H116" s="525">
        <v>26500</v>
      </c>
      <c r="I116" s="575">
        <v>980</v>
      </c>
      <c r="J116" s="592">
        <f t="shared" si="215"/>
        <v>25970000</v>
      </c>
      <c r="K116" s="567">
        <v>0</v>
      </c>
      <c r="L116" s="568">
        <f t="shared" si="216"/>
        <v>0</v>
      </c>
      <c r="M116" s="568">
        <f t="shared" si="217"/>
        <v>25970000</v>
      </c>
      <c r="N116" s="569">
        <v>23609091</v>
      </c>
      <c r="O116" s="569">
        <v>2360909</v>
      </c>
      <c r="P116" s="568">
        <v>0</v>
      </c>
      <c r="Q116" s="617">
        <f t="shared" si="218"/>
        <v>2026804.6399999969</v>
      </c>
      <c r="R116" s="618">
        <f t="shared" si="142"/>
        <v>7.8044075471697991E-2</v>
      </c>
      <c r="S116" s="523">
        <f t="shared" si="219"/>
        <v>2026804.6399999969</v>
      </c>
      <c r="T116" s="524" t="s">
        <v>98</v>
      </c>
      <c r="U116" s="563">
        <v>0</v>
      </c>
      <c r="V116" s="525" t="s">
        <v>90</v>
      </c>
      <c r="W116" s="522" t="s">
        <v>89</v>
      </c>
      <c r="X116" s="526">
        <f t="shared" si="220"/>
        <v>763.49475000000007</v>
      </c>
      <c r="Y116" s="526">
        <f t="shared" si="221"/>
        <v>24431.832000000002</v>
      </c>
      <c r="Z116" s="568">
        <f t="shared" si="222"/>
        <v>0</v>
      </c>
      <c r="AA116" s="723">
        <v>24288320</v>
      </c>
      <c r="AB116" s="723">
        <v>2428832</v>
      </c>
      <c r="AC116" s="723">
        <v>2307390.4</v>
      </c>
      <c r="AD116" s="723">
        <v>230739.04</v>
      </c>
      <c r="AE116" s="723">
        <v>235827.20000000001</v>
      </c>
      <c r="AF116" s="619">
        <f t="shared" ref="AF116" si="225">AE116*$AF$4</f>
        <v>47165.440000000002</v>
      </c>
      <c r="AG116" s="723">
        <v>23943195.360000003</v>
      </c>
      <c r="AH116" s="643">
        <f t="shared" si="224"/>
        <v>24431.832000000002</v>
      </c>
      <c r="AI116" s="644" t="s">
        <v>1418</v>
      </c>
    </row>
    <row r="117" spans="1:35">
      <c r="A117" s="194"/>
      <c r="B117" s="519">
        <v>7</v>
      </c>
      <c r="C117" s="587">
        <v>29</v>
      </c>
      <c r="D117" s="720" t="s">
        <v>1183</v>
      </c>
      <c r="E117" s="521">
        <v>100</v>
      </c>
      <c r="F117" s="584" t="s">
        <v>1407</v>
      </c>
      <c r="G117" s="638">
        <f t="shared" si="214"/>
        <v>310</v>
      </c>
      <c r="H117" s="525">
        <v>31000</v>
      </c>
      <c r="I117" s="575">
        <v>400</v>
      </c>
      <c r="J117" s="592">
        <f t="shared" si="215"/>
        <v>12400000</v>
      </c>
      <c r="K117" s="567">
        <v>0</v>
      </c>
      <c r="L117" s="568">
        <f t="shared" si="216"/>
        <v>0</v>
      </c>
      <c r="M117" s="568">
        <f t="shared" si="217"/>
        <v>12400000</v>
      </c>
      <c r="N117" s="569">
        <v>11272727</v>
      </c>
      <c r="O117" s="569">
        <v>1127273</v>
      </c>
      <c r="P117" s="568">
        <v>0</v>
      </c>
      <c r="Q117" s="617">
        <f t="shared" si="218"/>
        <v>1244768</v>
      </c>
      <c r="R117" s="618">
        <f t="shared" si="142"/>
        <v>0.10038451612903226</v>
      </c>
      <c r="S117" s="523">
        <f t="shared" si="219"/>
        <v>1244768</v>
      </c>
      <c r="T117" s="524" t="s">
        <v>98</v>
      </c>
      <c r="U117" s="563">
        <v>0</v>
      </c>
      <c r="V117" s="525" t="s">
        <v>90</v>
      </c>
      <c r="W117" s="522" t="s">
        <v>89</v>
      </c>
      <c r="X117" s="526">
        <f t="shared" si="220"/>
        <v>278.88080000000002</v>
      </c>
      <c r="Y117" s="526">
        <f t="shared" si="221"/>
        <v>27888.080000000002</v>
      </c>
      <c r="Z117" s="568">
        <f t="shared" si="222"/>
        <v>0</v>
      </c>
      <c r="AA117" s="723">
        <v>10720000</v>
      </c>
      <c r="AB117" s="723">
        <v>1072000</v>
      </c>
      <c r="AC117" s="723">
        <v>578880</v>
      </c>
      <c r="AD117" s="723">
        <v>57888</v>
      </c>
      <c r="AE117" s="723">
        <v>0</v>
      </c>
      <c r="AF117" s="619">
        <f t="shared" si="223"/>
        <v>0</v>
      </c>
      <c r="AG117" s="723">
        <v>11155232</v>
      </c>
      <c r="AH117" s="643">
        <f t="shared" si="224"/>
        <v>27888.080000000002</v>
      </c>
      <c r="AI117" s="644" t="s">
        <v>1423</v>
      </c>
    </row>
    <row r="118" spans="1:35">
      <c r="A118" s="194"/>
      <c r="B118" s="519">
        <v>7</v>
      </c>
      <c r="C118" s="587">
        <v>29</v>
      </c>
      <c r="D118" s="786" t="s">
        <v>1064</v>
      </c>
      <c r="E118" s="521">
        <v>32</v>
      </c>
      <c r="F118" s="584" t="s">
        <v>1196</v>
      </c>
      <c r="G118" s="638">
        <f t="shared" si="214"/>
        <v>828.125</v>
      </c>
      <c r="H118" s="764">
        <v>26500</v>
      </c>
      <c r="I118" s="757">
        <v>980</v>
      </c>
      <c r="J118" s="592">
        <f t="shared" si="215"/>
        <v>25970000</v>
      </c>
      <c r="K118" s="567">
        <v>0</v>
      </c>
      <c r="L118" s="568">
        <f t="shared" si="216"/>
        <v>0</v>
      </c>
      <c r="M118" s="568">
        <f t="shared" si="217"/>
        <v>25970000</v>
      </c>
      <c r="N118" s="569">
        <v>23609091</v>
      </c>
      <c r="O118" s="569">
        <v>2360909</v>
      </c>
      <c r="P118" s="568">
        <v>0</v>
      </c>
      <c r="Q118" s="617">
        <f t="shared" si="218"/>
        <v>2026804.6399999969</v>
      </c>
      <c r="R118" s="618">
        <f t="shared" si="142"/>
        <v>7.8044075471697991E-2</v>
      </c>
      <c r="S118" s="523">
        <f t="shared" si="219"/>
        <v>2026804.6399999969</v>
      </c>
      <c r="T118" s="524" t="s">
        <v>98</v>
      </c>
      <c r="U118" s="563">
        <v>0</v>
      </c>
      <c r="V118" s="525" t="s">
        <v>90</v>
      </c>
      <c r="W118" s="522" t="s">
        <v>89</v>
      </c>
      <c r="X118" s="526">
        <f t="shared" si="220"/>
        <v>763.49475000000007</v>
      </c>
      <c r="Y118" s="526">
        <f t="shared" si="221"/>
        <v>24431.832000000002</v>
      </c>
      <c r="Z118" s="568">
        <f t="shared" si="222"/>
        <v>0</v>
      </c>
      <c r="AA118" s="723">
        <v>24288320</v>
      </c>
      <c r="AB118" s="723">
        <v>2428832</v>
      </c>
      <c r="AC118" s="723">
        <v>2307390.4</v>
      </c>
      <c r="AD118" s="723">
        <v>230739.04</v>
      </c>
      <c r="AE118" s="723">
        <v>235827.20000000001</v>
      </c>
      <c r="AF118" s="619">
        <f t="shared" ref="AF118" si="226">AE118*$AF$4</f>
        <v>47165.440000000002</v>
      </c>
      <c r="AG118" s="723">
        <v>23943195.360000003</v>
      </c>
      <c r="AH118" s="643">
        <f t="shared" si="224"/>
        <v>24431.832000000002</v>
      </c>
      <c r="AI118" s="644" t="s">
        <v>1424</v>
      </c>
    </row>
    <row r="119" spans="1:35" s="518" customFormat="1">
      <c r="B119" s="519">
        <v>7</v>
      </c>
      <c r="C119" s="750"/>
      <c r="D119" s="745"/>
      <c r="E119" s="745"/>
      <c r="F119" s="746"/>
      <c r="G119" s="751"/>
      <c r="H119" s="751" t="s">
        <v>1272</v>
      </c>
      <c r="I119" s="752">
        <f>SUM(I114:I118)</f>
        <v>3740</v>
      </c>
      <c r="J119" s="531">
        <f t="shared" ref="J119:AG119" si="227">SUM(J114:J118)</f>
        <v>102710000</v>
      </c>
      <c r="K119" s="532">
        <f t="shared" si="227"/>
        <v>0</v>
      </c>
      <c r="L119" s="531">
        <f t="shared" si="227"/>
        <v>0</v>
      </c>
      <c r="M119" s="531">
        <f t="shared" si="227"/>
        <v>102710000</v>
      </c>
      <c r="N119" s="532">
        <f t="shared" si="227"/>
        <v>93372727</v>
      </c>
      <c r="O119" s="532">
        <f t="shared" si="227"/>
        <v>9337273</v>
      </c>
      <c r="P119" s="532">
        <f t="shared" si="227"/>
        <v>0</v>
      </c>
      <c r="Q119" s="589">
        <f t="shared" si="227"/>
        <v>8569949.9199999906</v>
      </c>
      <c r="R119" s="790">
        <f t="shared" si="142"/>
        <v>8.3438320708791647E-2</v>
      </c>
      <c r="S119" s="590">
        <f t="shared" si="227"/>
        <v>8569949.9199999906</v>
      </c>
      <c r="T119" s="710">
        <f t="shared" si="227"/>
        <v>0</v>
      </c>
      <c r="U119" s="711">
        <f t="shared" si="227"/>
        <v>0</v>
      </c>
      <c r="V119" s="531">
        <f t="shared" si="227"/>
        <v>0</v>
      </c>
      <c r="W119" s="710">
        <f t="shared" si="227"/>
        <v>0</v>
      </c>
      <c r="X119" s="711">
        <f t="shared" si="227"/>
        <v>2848.2458500000002</v>
      </c>
      <c r="Y119" s="711">
        <f t="shared" si="227"/>
        <v>129071.65600000002</v>
      </c>
      <c r="Z119" s="531">
        <f t="shared" si="227"/>
        <v>0</v>
      </c>
      <c r="AA119" s="711">
        <f t="shared" si="227"/>
        <v>94304960</v>
      </c>
      <c r="AB119" s="711">
        <f t="shared" si="227"/>
        <v>9430496</v>
      </c>
      <c r="AC119" s="711">
        <f t="shared" si="227"/>
        <v>8079931.1999999993</v>
      </c>
      <c r="AD119" s="711">
        <f t="shared" si="227"/>
        <v>807993.12000000011</v>
      </c>
      <c r="AE119" s="711">
        <f t="shared" si="227"/>
        <v>707481.60000000009</v>
      </c>
      <c r="AF119" s="712">
        <f t="shared" si="227"/>
        <v>141496.32000000001</v>
      </c>
      <c r="AG119" s="711">
        <f t="shared" si="227"/>
        <v>94140050.079999998</v>
      </c>
      <c r="AH119" s="578"/>
      <c r="AI119" s="615"/>
    </row>
    <row r="120" spans="1:35">
      <c r="A120" s="194"/>
      <c r="B120" s="519">
        <v>7</v>
      </c>
      <c r="C120" s="587">
        <v>30</v>
      </c>
      <c r="D120" s="720" t="s">
        <v>1353</v>
      </c>
      <c r="E120" s="521">
        <v>24</v>
      </c>
      <c r="F120" s="584" t="s">
        <v>1408</v>
      </c>
      <c r="G120" s="638">
        <f t="shared" ref="G120:G121" si="228">H120/E120</f>
        <v>2375</v>
      </c>
      <c r="H120" s="525">
        <v>57000</v>
      </c>
      <c r="I120" s="575">
        <v>300</v>
      </c>
      <c r="J120" s="592">
        <f t="shared" ref="J120:J121" si="229">H120*I120</f>
        <v>17100000</v>
      </c>
      <c r="K120" s="567">
        <v>0</v>
      </c>
      <c r="L120" s="568">
        <f t="shared" ref="L120:L121" si="230">J120-M120</f>
        <v>0</v>
      </c>
      <c r="M120" s="568">
        <f t="shared" ref="M120:M121" si="231">N120+O120-P120</f>
        <v>17100000</v>
      </c>
      <c r="N120" s="569">
        <v>17100000</v>
      </c>
      <c r="O120" s="569">
        <v>0</v>
      </c>
      <c r="P120" s="568">
        <v>0</v>
      </c>
      <c r="Q120" s="617">
        <f t="shared" ref="Q120:Q121" si="232">J120-AG120</f>
        <v>1963864.8000000007</v>
      </c>
      <c r="R120" s="618">
        <f t="shared" si="142"/>
        <v>0.11484589473684215</v>
      </c>
      <c r="S120" s="523">
        <f t="shared" ref="S120:S121" si="233">Q120-U120</f>
        <v>1963864.8000000007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 t="shared" ref="X120:X121" si="234">Y120/E120</f>
        <v>2102.241</v>
      </c>
      <c r="Y120" s="526">
        <f t="shared" ref="Y120:Y121" si="235">(AA120+AB120-AC120-AD120-AE120)/I120</f>
        <v>50453.784</v>
      </c>
      <c r="Z120" s="568">
        <f t="shared" ref="Z120:Z121" si="236">AH120-Y120</f>
        <v>0</v>
      </c>
      <c r="AA120" s="723">
        <v>16092000</v>
      </c>
      <c r="AB120" s="723">
        <v>0</v>
      </c>
      <c r="AC120" s="723">
        <v>868968.00000000012</v>
      </c>
      <c r="AD120" s="723">
        <v>86896.800000000017</v>
      </c>
      <c r="AE120" s="723">
        <v>0</v>
      </c>
      <c r="AF120" s="619">
        <f t="shared" ref="AF120:AF121" si="237">AE120*$AF$4</f>
        <v>0</v>
      </c>
      <c r="AG120" s="723">
        <v>15136135.199999999</v>
      </c>
      <c r="AH120" s="643">
        <f t="shared" ref="AH120:AH121" si="238">AG120/I120</f>
        <v>50453.784</v>
      </c>
      <c r="AI120" s="644" t="s">
        <v>1418</v>
      </c>
    </row>
    <row r="121" spans="1:35">
      <c r="A121" s="194"/>
      <c r="B121" s="519">
        <v>7</v>
      </c>
      <c r="C121" s="587">
        <v>30</v>
      </c>
      <c r="D121" s="720" t="s">
        <v>1064</v>
      </c>
      <c r="E121" s="521">
        <v>32</v>
      </c>
      <c r="F121" s="584" t="s">
        <v>105</v>
      </c>
      <c r="G121" s="638">
        <f t="shared" si="228"/>
        <v>828.125</v>
      </c>
      <c r="H121" s="764">
        <v>26500</v>
      </c>
      <c r="I121" s="757">
        <v>980</v>
      </c>
      <c r="J121" s="592">
        <f t="shared" si="229"/>
        <v>25970000</v>
      </c>
      <c r="K121" s="567">
        <v>0</v>
      </c>
      <c r="L121" s="568">
        <f t="shared" si="230"/>
        <v>0</v>
      </c>
      <c r="M121" s="568">
        <f t="shared" si="231"/>
        <v>25970000</v>
      </c>
      <c r="N121" s="569">
        <v>23609091</v>
      </c>
      <c r="O121" s="569">
        <v>2360909</v>
      </c>
      <c r="P121" s="568">
        <v>0</v>
      </c>
      <c r="Q121" s="617">
        <f t="shared" si="232"/>
        <v>2026804.6399999969</v>
      </c>
      <c r="R121" s="618">
        <f t="shared" si="142"/>
        <v>7.8044075471697991E-2</v>
      </c>
      <c r="S121" s="523">
        <f t="shared" si="233"/>
        <v>2026804.6399999969</v>
      </c>
      <c r="T121" s="524" t="s">
        <v>98</v>
      </c>
      <c r="U121" s="563">
        <v>0</v>
      </c>
      <c r="V121" s="525" t="s">
        <v>90</v>
      </c>
      <c r="W121" s="522" t="s">
        <v>89</v>
      </c>
      <c r="X121" s="526">
        <f t="shared" si="234"/>
        <v>763.49475000000007</v>
      </c>
      <c r="Y121" s="526">
        <f t="shared" si="235"/>
        <v>24431.832000000002</v>
      </c>
      <c r="Z121" s="568">
        <f t="shared" si="236"/>
        <v>0</v>
      </c>
      <c r="AA121" s="789">
        <v>24288320</v>
      </c>
      <c r="AB121" s="789">
        <v>2428832</v>
      </c>
      <c r="AC121" s="789">
        <v>2307390.4</v>
      </c>
      <c r="AD121" s="789">
        <v>230739.04</v>
      </c>
      <c r="AE121" s="789">
        <v>235827.20000000001</v>
      </c>
      <c r="AF121" s="619">
        <f t="shared" si="237"/>
        <v>47165.440000000002</v>
      </c>
      <c r="AG121" s="789">
        <v>23943195.360000003</v>
      </c>
      <c r="AH121" s="643">
        <f t="shared" si="238"/>
        <v>24431.832000000002</v>
      </c>
      <c r="AI121" s="644" t="s">
        <v>1423</v>
      </c>
    </row>
    <row r="122" spans="1:35" s="518" customFormat="1">
      <c r="B122" s="519">
        <v>7</v>
      </c>
      <c r="C122" s="750"/>
      <c r="D122" s="745"/>
      <c r="E122" s="745"/>
      <c r="F122" s="746"/>
      <c r="G122" s="751"/>
      <c r="H122" s="751" t="s">
        <v>1272</v>
      </c>
      <c r="I122" s="752">
        <f>SUM(I120:I121)</f>
        <v>1280</v>
      </c>
      <c r="J122" s="531">
        <f t="shared" ref="J122:AG122" si="239">SUM(J120:J121)</f>
        <v>43070000</v>
      </c>
      <c r="K122" s="532">
        <f t="shared" si="239"/>
        <v>0</v>
      </c>
      <c r="L122" s="531">
        <f t="shared" si="239"/>
        <v>0</v>
      </c>
      <c r="M122" s="531">
        <f t="shared" si="239"/>
        <v>43070000</v>
      </c>
      <c r="N122" s="532">
        <f t="shared" si="239"/>
        <v>40709091</v>
      </c>
      <c r="O122" s="532">
        <f t="shared" si="239"/>
        <v>2360909</v>
      </c>
      <c r="P122" s="532">
        <f t="shared" si="239"/>
        <v>0</v>
      </c>
      <c r="Q122" s="589">
        <f t="shared" si="239"/>
        <v>3990669.4399999976</v>
      </c>
      <c r="R122" s="790">
        <f t="shared" si="142"/>
        <v>9.2655431622939349E-2</v>
      </c>
      <c r="S122" s="590">
        <f t="shared" si="239"/>
        <v>3990669.4399999976</v>
      </c>
      <c r="T122" s="710">
        <f t="shared" si="239"/>
        <v>0</v>
      </c>
      <c r="U122" s="711">
        <f t="shared" si="239"/>
        <v>0</v>
      </c>
      <c r="V122" s="531">
        <f t="shared" si="239"/>
        <v>0</v>
      </c>
      <c r="W122" s="710">
        <f t="shared" si="239"/>
        <v>0</v>
      </c>
      <c r="X122" s="711">
        <f t="shared" si="239"/>
        <v>2865.7357499999998</v>
      </c>
      <c r="Y122" s="711">
        <f t="shared" si="239"/>
        <v>74885.616000000009</v>
      </c>
      <c r="Z122" s="531">
        <f t="shared" si="239"/>
        <v>0</v>
      </c>
      <c r="AA122" s="711">
        <f t="shared" si="239"/>
        <v>40380320</v>
      </c>
      <c r="AB122" s="711">
        <f t="shared" si="239"/>
        <v>2428832</v>
      </c>
      <c r="AC122" s="711">
        <f t="shared" si="239"/>
        <v>3176358.4</v>
      </c>
      <c r="AD122" s="711">
        <f t="shared" si="239"/>
        <v>317635.84000000003</v>
      </c>
      <c r="AE122" s="711">
        <f t="shared" si="239"/>
        <v>235827.20000000001</v>
      </c>
      <c r="AF122" s="712">
        <f t="shared" si="239"/>
        <v>47165.440000000002</v>
      </c>
      <c r="AG122" s="711">
        <f t="shared" si="239"/>
        <v>39079330.560000002</v>
      </c>
      <c r="AH122" s="578"/>
      <c r="AI122" s="615"/>
    </row>
    <row r="124" spans="1:35" ht="26.25">
      <c r="B124" s="501" t="s">
        <v>1168</v>
      </c>
      <c r="F124" s="513"/>
      <c r="G124" s="513"/>
      <c r="H124" s="513"/>
      <c r="I124" s="672"/>
      <c r="N124" s="514"/>
      <c r="P124" s="515"/>
      <c r="AA124" s="658"/>
      <c r="AB124" s="658"/>
      <c r="AC124" s="658"/>
      <c r="AD124" s="658"/>
      <c r="AE124" s="658"/>
      <c r="AG124" s="658"/>
      <c r="AI124" s="678"/>
    </row>
    <row r="125" spans="1:35">
      <c r="B125" s="509"/>
      <c r="C125" s="656"/>
      <c r="D125" s="676"/>
      <c r="E125" s="677"/>
      <c r="F125" s="657"/>
      <c r="G125" s="657"/>
      <c r="H125" s="513"/>
      <c r="N125" s="514"/>
      <c r="P125" s="515"/>
      <c r="T125" s="656"/>
      <c r="U125" s="658"/>
      <c r="AA125" s="559"/>
      <c r="AB125" s="559"/>
      <c r="AC125" s="559"/>
      <c r="AD125" s="634" t="s">
        <v>942</v>
      </c>
      <c r="AE125" s="559"/>
      <c r="AF125" s="559"/>
      <c r="AG125" s="559"/>
    </row>
    <row r="126" spans="1:35" s="507" customFormat="1">
      <c r="B126" s="968" t="s">
        <v>107</v>
      </c>
      <c r="C126" s="970" t="s">
        <v>815</v>
      </c>
      <c r="D126" s="972" t="s">
        <v>272</v>
      </c>
      <c r="E126" s="974" t="s">
        <v>22</v>
      </c>
      <c r="F126" s="968" t="s">
        <v>3</v>
      </c>
      <c r="G126" s="993" t="s">
        <v>843</v>
      </c>
      <c r="H126" s="994"/>
      <c r="I126" s="548" t="s">
        <v>817</v>
      </c>
      <c r="J126" s="977" t="s">
        <v>946</v>
      </c>
      <c r="K126" s="995" t="s">
        <v>939</v>
      </c>
      <c r="L126" s="981" t="s">
        <v>853</v>
      </c>
      <c r="M126" s="742" t="s">
        <v>5</v>
      </c>
      <c r="N126" s="998" t="s">
        <v>819</v>
      </c>
      <c r="O126" s="999"/>
      <c r="P126" s="632" t="s">
        <v>941</v>
      </c>
      <c r="Q126" s="1000" t="s">
        <v>842</v>
      </c>
      <c r="R126" s="1001"/>
      <c r="S126" s="1002"/>
      <c r="T126" s="1003" t="s">
        <v>852</v>
      </c>
      <c r="U126" s="1004"/>
      <c r="V126" s="987" t="s">
        <v>857</v>
      </c>
      <c r="W126" s="987" t="s">
        <v>858</v>
      </c>
      <c r="X126" s="1005" t="s">
        <v>856</v>
      </c>
      <c r="Y126" s="1006"/>
      <c r="Z126" s="990" t="s">
        <v>853</v>
      </c>
      <c r="AA126" s="1008" t="s">
        <v>819</v>
      </c>
      <c r="AB126" s="1009"/>
      <c r="AC126" s="1008" t="s">
        <v>849</v>
      </c>
      <c r="AD126" s="1009"/>
      <c r="AE126" s="985" t="s">
        <v>820</v>
      </c>
      <c r="AF126" s="560" t="s">
        <v>851</v>
      </c>
      <c r="AG126" s="985" t="s">
        <v>32</v>
      </c>
      <c r="AH126" s="635" t="s">
        <v>943</v>
      </c>
      <c r="AI126" s="636" t="s">
        <v>915</v>
      </c>
    </row>
    <row r="127" spans="1:35" s="508" customFormat="1" ht="16.5" customHeight="1">
      <c r="B127" s="969"/>
      <c r="C127" s="971"/>
      <c r="D127" s="973"/>
      <c r="E127" s="975"/>
      <c r="F127" s="969"/>
      <c r="G127" s="706" t="s">
        <v>214</v>
      </c>
      <c r="H127" s="706" t="s">
        <v>213</v>
      </c>
      <c r="I127" s="706" t="s">
        <v>213</v>
      </c>
      <c r="J127" s="978"/>
      <c r="K127" s="996"/>
      <c r="L127" s="997"/>
      <c r="M127" s="737" t="s">
        <v>940</v>
      </c>
      <c r="N127" s="735" t="s">
        <v>854</v>
      </c>
      <c r="O127" s="735" t="s">
        <v>855</v>
      </c>
      <c r="P127" s="734" t="s">
        <v>820</v>
      </c>
      <c r="Q127" s="736" t="s">
        <v>64</v>
      </c>
      <c r="R127" s="738" t="s">
        <v>892</v>
      </c>
      <c r="S127" s="736" t="s">
        <v>65</v>
      </c>
      <c r="T127" s="739" t="s">
        <v>825</v>
      </c>
      <c r="U127" s="739" t="s">
        <v>837</v>
      </c>
      <c r="V127" s="988"/>
      <c r="W127" s="988"/>
      <c r="X127" s="740" t="s">
        <v>214</v>
      </c>
      <c r="Y127" s="740" t="s">
        <v>213</v>
      </c>
      <c r="Z127" s="1007"/>
      <c r="AA127" s="732" t="s">
        <v>0</v>
      </c>
      <c r="AB127" s="732" t="s">
        <v>1</v>
      </c>
      <c r="AC127" s="732" t="s">
        <v>850</v>
      </c>
      <c r="AD127" s="732" t="s">
        <v>1</v>
      </c>
      <c r="AE127" s="986"/>
      <c r="AF127" s="733">
        <v>0.2</v>
      </c>
      <c r="AG127" s="986"/>
      <c r="AH127" s="613" t="s">
        <v>896</v>
      </c>
      <c r="AI127" s="636" t="s">
        <v>897</v>
      </c>
    </row>
    <row r="128" spans="1:35">
      <c r="A128" s="194"/>
      <c r="B128" s="519">
        <v>7</v>
      </c>
      <c r="C128" s="587">
        <v>8</v>
      </c>
      <c r="D128" s="718" t="s">
        <v>1089</v>
      </c>
      <c r="E128" s="521">
        <v>24</v>
      </c>
      <c r="F128" s="584" t="s">
        <v>1366</v>
      </c>
      <c r="G128" s="638">
        <f t="shared" ref="G128:G133" si="240">H128/E128</f>
        <v>520</v>
      </c>
      <c r="H128" s="525">
        <v>12480</v>
      </c>
      <c r="I128" s="575">
        <v>1008</v>
      </c>
      <c r="J128" s="594">
        <f t="shared" ref="J128:J133" si="241">H128*I128</f>
        <v>12579840</v>
      </c>
      <c r="K128" s="567" t="s">
        <v>872</v>
      </c>
      <c r="L128" s="568">
        <f t="shared" ref="L128:L133" si="242">J128-M128</f>
        <v>-12665160</v>
      </c>
      <c r="M128" s="568">
        <f t="shared" ref="M128:M133" si="243">N128+O128-P128</f>
        <v>25245000</v>
      </c>
      <c r="N128" s="569">
        <v>22950000</v>
      </c>
      <c r="O128" s="569">
        <v>2295000</v>
      </c>
      <c r="P128" s="568">
        <v>0</v>
      </c>
      <c r="Q128" s="617">
        <f t="shared" ref="Q128:Q133" si="244">J128-AG128</f>
        <v>1499904.0000000037</v>
      </c>
      <c r="R128" s="618">
        <f t="shared" ref="R128:R134" si="245">Q128/J128</f>
        <v>0.11923076923076953</v>
      </c>
      <c r="S128" s="523">
        <f t="shared" ref="S128:S133" si="246">Q128-U128</f>
        <v>1499904.0000000037</v>
      </c>
      <c r="T128" s="524" t="s">
        <v>839</v>
      </c>
      <c r="U128" s="563">
        <v>0</v>
      </c>
      <c r="V128" s="525" t="s">
        <v>90</v>
      </c>
      <c r="W128" s="522" t="s">
        <v>89</v>
      </c>
      <c r="X128" s="526">
        <f t="shared" ref="X128:X133" si="247">Y128/E128</f>
        <v>457.99999999999983</v>
      </c>
      <c r="Y128" s="713">
        <f t="shared" ref="Y128:Y133" si="248">(AA128+AB128-AC128-AD128-AE128)/I128</f>
        <v>10991.999999999996</v>
      </c>
      <c r="Z128" s="568">
        <f t="shared" ref="Z128:Z133" si="249">AH128-Y128</f>
        <v>0</v>
      </c>
      <c r="AA128" s="723">
        <v>12354760.93090909</v>
      </c>
      <c r="AB128" s="723">
        <v>1235476.0930909091</v>
      </c>
      <c r="AC128" s="723">
        <v>1226111.04</v>
      </c>
      <c r="AD128" s="723">
        <v>122611.10400000001</v>
      </c>
      <c r="AE128" s="723">
        <v>1161578.8800000001</v>
      </c>
      <c r="AF128" s="619">
        <f t="shared" ref="AF128" si="250">AE128*$AF$4</f>
        <v>232315.77600000004</v>
      </c>
      <c r="AG128" s="723">
        <v>11079935.999999996</v>
      </c>
      <c r="AH128" s="643">
        <f t="shared" ref="AH128:AH133" si="251">AG128/I128</f>
        <v>10991.999999999996</v>
      </c>
      <c r="AI128" s="644" t="s">
        <v>1424</v>
      </c>
    </row>
    <row r="129" spans="1:16380">
      <c r="A129" s="194"/>
      <c r="B129" s="519">
        <v>7</v>
      </c>
      <c r="C129" s="750"/>
      <c r="D129" s="745"/>
      <c r="E129" s="745"/>
      <c r="F129" s="746"/>
      <c r="G129" s="751"/>
      <c r="H129" s="751" t="s">
        <v>1272</v>
      </c>
      <c r="I129" s="752">
        <f t="shared" ref="I129:AG129" si="252">SUM(I128)</f>
        <v>1008</v>
      </c>
      <c r="J129" s="531">
        <f t="shared" si="252"/>
        <v>12579840</v>
      </c>
      <c r="K129" s="532">
        <f t="shared" si="252"/>
        <v>0</v>
      </c>
      <c r="L129" s="531">
        <f t="shared" si="252"/>
        <v>-12665160</v>
      </c>
      <c r="M129" s="531">
        <f t="shared" si="252"/>
        <v>25245000</v>
      </c>
      <c r="N129" s="532">
        <f t="shared" si="252"/>
        <v>22950000</v>
      </c>
      <c r="O129" s="532">
        <f t="shared" si="252"/>
        <v>2295000</v>
      </c>
      <c r="P129" s="532">
        <f t="shared" si="252"/>
        <v>0</v>
      </c>
      <c r="Q129" s="589">
        <f t="shared" si="252"/>
        <v>1499904.0000000037</v>
      </c>
      <c r="R129" s="790">
        <f t="shared" si="245"/>
        <v>0.11923076923076953</v>
      </c>
      <c r="S129" s="590">
        <f t="shared" si="252"/>
        <v>1499904.0000000037</v>
      </c>
      <c r="T129" s="710">
        <f t="shared" si="252"/>
        <v>0</v>
      </c>
      <c r="U129" s="711">
        <f t="shared" si="252"/>
        <v>0</v>
      </c>
      <c r="V129" s="531">
        <f t="shared" si="252"/>
        <v>0</v>
      </c>
      <c r="W129" s="710">
        <f t="shared" si="252"/>
        <v>0</v>
      </c>
      <c r="X129" s="711">
        <f t="shared" si="252"/>
        <v>457.99999999999983</v>
      </c>
      <c r="Y129" s="711">
        <f t="shared" si="252"/>
        <v>10991.999999999996</v>
      </c>
      <c r="Z129" s="531">
        <f t="shared" si="252"/>
        <v>0</v>
      </c>
      <c r="AA129" s="711">
        <f t="shared" si="252"/>
        <v>12354760.93090909</v>
      </c>
      <c r="AB129" s="711">
        <f t="shared" si="252"/>
        <v>1235476.0930909091</v>
      </c>
      <c r="AC129" s="711">
        <f t="shared" si="252"/>
        <v>1226111.04</v>
      </c>
      <c r="AD129" s="711">
        <f t="shared" si="252"/>
        <v>122611.10400000001</v>
      </c>
      <c r="AE129" s="711">
        <f t="shared" si="252"/>
        <v>1161578.8800000001</v>
      </c>
      <c r="AF129" s="712">
        <f t="shared" si="252"/>
        <v>232315.77600000004</v>
      </c>
      <c r="AG129" s="711">
        <f t="shared" si="252"/>
        <v>11079935.999999996</v>
      </c>
      <c r="AH129" s="578"/>
      <c r="AI129" s="615"/>
    </row>
    <row r="130" spans="1:16380" ht="16.149999999999999" customHeight="1">
      <c r="A130" s="194"/>
      <c r="B130" s="519">
        <v>7</v>
      </c>
      <c r="C130" s="587">
        <v>18</v>
      </c>
      <c r="D130" s="720" t="s">
        <v>1175</v>
      </c>
      <c r="E130" s="521">
        <v>30</v>
      </c>
      <c r="F130" s="584" t="s">
        <v>1409</v>
      </c>
      <c r="G130" s="638">
        <f t="shared" ref="G130:G131" si="253">H130/E130</f>
        <v>1900</v>
      </c>
      <c r="H130" s="525">
        <v>57000</v>
      </c>
      <c r="I130" s="575">
        <v>150</v>
      </c>
      <c r="J130" s="594">
        <f t="shared" ref="J130:J131" si="254">H130*I130</f>
        <v>8550000</v>
      </c>
      <c r="K130" s="567" t="s">
        <v>872</v>
      </c>
      <c r="L130" s="568">
        <f t="shared" ref="L130:L131" si="255">J130-M130</f>
        <v>-16440000</v>
      </c>
      <c r="M130" s="568">
        <f t="shared" ref="M130:M131" si="256">N130+O130-P130</f>
        <v>24990000</v>
      </c>
      <c r="N130" s="569">
        <v>22718182</v>
      </c>
      <c r="O130" s="569">
        <v>2271818</v>
      </c>
      <c r="P130" s="568">
        <v>0</v>
      </c>
      <c r="Q130" s="617">
        <f t="shared" ref="Q130:Q131" si="257">J130-AG130</f>
        <v>731158.36363636237</v>
      </c>
      <c r="R130" s="618">
        <f t="shared" si="245"/>
        <v>8.5515598086124259E-2</v>
      </c>
      <c r="S130" s="523">
        <f t="shared" ref="S130:S131" si="258">Q130-U130</f>
        <v>731158.36363636237</v>
      </c>
      <c r="T130" s="524" t="s">
        <v>98</v>
      </c>
      <c r="U130" s="563">
        <v>0</v>
      </c>
      <c r="V130" s="525" t="s">
        <v>90</v>
      </c>
      <c r="W130" s="522" t="s">
        <v>89</v>
      </c>
      <c r="X130" s="526">
        <f t="shared" ref="X130:X131" si="259">Y130/E130</f>
        <v>1737.5203636363635</v>
      </c>
      <c r="Y130" s="713">
        <f t="shared" ref="Y130:Y131" si="260">(AA130+AB130-AC130-AD130-AE130)/I130</f>
        <v>52125.610909090909</v>
      </c>
      <c r="Z130" s="568">
        <f t="shared" ref="Z130:Z131" si="261">AH130-Y130</f>
        <v>0</v>
      </c>
      <c r="AA130" s="777">
        <f>20023200/396*150</f>
        <v>7584545.4545454541</v>
      </c>
      <c r="AB130" s="777">
        <f>2002320/396*150</f>
        <v>758454.54545454541</v>
      </c>
      <c r="AC130" s="777">
        <f>1081252.8/396*150</f>
        <v>409565.45454545453</v>
      </c>
      <c r="AD130" s="777">
        <f>108125.28/396*150</f>
        <v>40956.545454545456</v>
      </c>
      <c r="AE130" s="777">
        <f>194400/396*150</f>
        <v>73636.363636363647</v>
      </c>
      <c r="AF130" s="778">
        <f t="shared" ref="AF130:AF131" si="262">AE130*$AF$4</f>
        <v>14727.27272727273</v>
      </c>
      <c r="AG130" s="777">
        <f>20641741.92/396*150</f>
        <v>7818841.6363636376</v>
      </c>
      <c r="AH130" s="643">
        <f t="shared" ref="AH130:AH131" si="263">AG130/I130</f>
        <v>52125.610909090916</v>
      </c>
      <c r="AI130" s="644" t="s">
        <v>1380</v>
      </c>
    </row>
    <row r="131" spans="1:16380" s="709" customFormat="1" ht="16.149999999999999" customHeight="1">
      <c r="A131" s="715"/>
      <c r="B131" s="766">
        <v>7</v>
      </c>
      <c r="C131" s="754">
        <v>18</v>
      </c>
      <c r="D131" s="747" t="s">
        <v>1089</v>
      </c>
      <c r="E131" s="755">
        <v>24</v>
      </c>
      <c r="F131" s="584" t="s">
        <v>1366</v>
      </c>
      <c r="G131" s="638">
        <f t="shared" si="253"/>
        <v>520</v>
      </c>
      <c r="H131" s="756">
        <v>12480</v>
      </c>
      <c r="I131" s="757">
        <v>1008</v>
      </c>
      <c r="J131" s="594">
        <f t="shared" si="254"/>
        <v>12579840</v>
      </c>
      <c r="K131" s="758" t="s">
        <v>872</v>
      </c>
      <c r="L131" s="759">
        <f t="shared" si="255"/>
        <v>-1187760</v>
      </c>
      <c r="M131" s="759">
        <f t="shared" si="256"/>
        <v>13767600</v>
      </c>
      <c r="N131" s="759">
        <v>12516000</v>
      </c>
      <c r="O131" s="759">
        <v>1251600</v>
      </c>
      <c r="P131" s="759">
        <v>0</v>
      </c>
      <c r="Q131" s="760">
        <f t="shared" si="257"/>
        <v>1499904.0000000037</v>
      </c>
      <c r="R131" s="761">
        <f t="shared" si="245"/>
        <v>0.11923076923076953</v>
      </c>
      <c r="S131" s="523">
        <f t="shared" si="258"/>
        <v>1499904.0000000037</v>
      </c>
      <c r="T131" s="526" t="s">
        <v>98</v>
      </c>
      <c r="U131" s="713">
        <v>0</v>
      </c>
      <c r="V131" s="759" t="s">
        <v>90</v>
      </c>
      <c r="W131" s="762" t="s">
        <v>89</v>
      </c>
      <c r="X131" s="762">
        <f t="shared" si="259"/>
        <v>457.99999999999983</v>
      </c>
      <c r="Y131" s="526">
        <f t="shared" si="260"/>
        <v>10991.999999999996</v>
      </c>
      <c r="Z131" s="763">
        <f t="shared" si="261"/>
        <v>0</v>
      </c>
      <c r="AA131" s="723">
        <v>12354760.93090909</v>
      </c>
      <c r="AB131" s="723">
        <v>1235476.0930909091</v>
      </c>
      <c r="AC131" s="723">
        <v>1226111.04</v>
      </c>
      <c r="AD131" s="723">
        <v>122611.10400000001</v>
      </c>
      <c r="AE131" s="723">
        <v>1161578.8800000001</v>
      </c>
      <c r="AF131" s="619">
        <f t="shared" si="262"/>
        <v>232315.77600000004</v>
      </c>
      <c r="AG131" s="723">
        <v>11079935.999999996</v>
      </c>
      <c r="AH131" s="643">
        <f t="shared" si="263"/>
        <v>10991.999999999996</v>
      </c>
      <c r="AI131" s="644" t="s">
        <v>1425</v>
      </c>
      <c r="AJ131" s="717"/>
      <c r="AK131" s="717"/>
      <c r="AL131" s="717"/>
      <c r="AM131" s="717"/>
      <c r="AN131" s="717"/>
      <c r="AO131" s="717"/>
      <c r="AP131" s="717"/>
      <c r="AQ131" s="717"/>
      <c r="AR131" s="717"/>
      <c r="AS131" s="717"/>
      <c r="AT131" s="717"/>
      <c r="AU131" s="717"/>
      <c r="AV131" s="717"/>
      <c r="AW131" s="717"/>
      <c r="AX131" s="717"/>
      <c r="AY131" s="717"/>
      <c r="AZ131" s="717"/>
      <c r="BA131" s="717"/>
      <c r="BB131" s="717"/>
      <c r="BC131" s="717"/>
      <c r="BD131" s="717"/>
      <c r="BE131" s="717"/>
      <c r="BF131" s="717"/>
      <c r="BG131" s="717"/>
      <c r="BH131" s="717"/>
      <c r="BI131" s="717"/>
      <c r="BJ131" s="717"/>
      <c r="BK131" s="717"/>
      <c r="BL131" s="717"/>
      <c r="BM131" s="717"/>
      <c r="BN131" s="717"/>
      <c r="BO131" s="717"/>
      <c r="BP131" s="717"/>
      <c r="BQ131" s="717"/>
      <c r="BR131" s="717"/>
      <c r="BS131" s="717"/>
      <c r="BT131" s="717"/>
      <c r="BU131" s="717"/>
      <c r="BV131" s="717"/>
      <c r="BW131" s="717"/>
      <c r="BX131" s="717"/>
      <c r="BY131" s="717"/>
      <c r="BZ131" s="717"/>
      <c r="CA131" s="717"/>
      <c r="CB131" s="717"/>
      <c r="CC131" s="717"/>
      <c r="CD131" s="717"/>
      <c r="CE131" s="717"/>
      <c r="CF131" s="717"/>
      <c r="CG131" s="717"/>
      <c r="CH131" s="717"/>
      <c r="CI131" s="717"/>
      <c r="CJ131" s="717"/>
      <c r="CK131" s="717"/>
      <c r="CL131" s="717"/>
      <c r="CM131" s="717"/>
      <c r="CN131" s="717"/>
      <c r="CO131" s="717"/>
      <c r="CP131" s="717"/>
      <c r="CQ131" s="717"/>
      <c r="CR131" s="717"/>
      <c r="CS131" s="717"/>
      <c r="CT131" s="717"/>
      <c r="CU131" s="717"/>
      <c r="CV131" s="717"/>
      <c r="CW131" s="717"/>
      <c r="CX131" s="717"/>
      <c r="CY131" s="717"/>
      <c r="CZ131" s="717"/>
      <c r="DA131" s="717"/>
      <c r="DB131" s="717"/>
      <c r="DC131" s="717"/>
      <c r="DD131" s="717"/>
      <c r="DE131" s="717"/>
      <c r="DF131" s="717"/>
      <c r="DG131" s="717"/>
      <c r="DH131" s="717"/>
      <c r="DI131" s="717"/>
      <c r="DJ131" s="717"/>
      <c r="DK131" s="717"/>
      <c r="DL131" s="717"/>
      <c r="DM131" s="717"/>
      <c r="DN131" s="717"/>
      <c r="DO131" s="717"/>
      <c r="DP131" s="717"/>
      <c r="DQ131" s="717"/>
      <c r="DR131" s="717"/>
      <c r="DS131" s="717"/>
      <c r="DT131" s="717"/>
      <c r="DU131" s="717"/>
      <c r="DV131" s="717"/>
      <c r="DW131" s="717"/>
      <c r="DX131" s="717"/>
      <c r="DY131" s="717"/>
      <c r="DZ131" s="717"/>
      <c r="EA131" s="717"/>
      <c r="EB131" s="717"/>
      <c r="EC131" s="717"/>
      <c r="ED131" s="717"/>
      <c r="EE131" s="717"/>
      <c r="EF131" s="717"/>
      <c r="EG131" s="717"/>
      <c r="EH131" s="717"/>
      <c r="EI131" s="717"/>
      <c r="EJ131" s="717"/>
      <c r="EK131" s="717"/>
      <c r="EL131" s="717"/>
      <c r="EM131" s="717"/>
      <c r="EN131" s="717"/>
      <c r="EO131" s="717"/>
      <c r="EP131" s="717"/>
      <c r="EQ131" s="717"/>
      <c r="ER131" s="717"/>
      <c r="ES131" s="717"/>
      <c r="ET131" s="717"/>
      <c r="EU131" s="717"/>
      <c r="EV131" s="717"/>
      <c r="EW131" s="717"/>
      <c r="EX131" s="717"/>
      <c r="EY131" s="717"/>
      <c r="EZ131" s="717"/>
      <c r="FA131" s="717"/>
      <c r="FB131" s="717"/>
      <c r="FC131" s="717"/>
      <c r="FD131" s="717"/>
      <c r="FE131" s="717"/>
      <c r="FF131" s="717"/>
      <c r="FG131" s="717"/>
      <c r="FH131" s="717"/>
      <c r="FI131" s="717"/>
      <c r="FJ131" s="717"/>
      <c r="FK131" s="717"/>
      <c r="FL131" s="717"/>
      <c r="FM131" s="717"/>
      <c r="FN131" s="717"/>
      <c r="FO131" s="717"/>
      <c r="FP131" s="717"/>
      <c r="FQ131" s="717"/>
      <c r="FR131" s="717"/>
      <c r="FS131" s="717"/>
      <c r="FT131" s="717"/>
      <c r="FU131" s="717"/>
      <c r="FV131" s="717"/>
      <c r="FW131" s="717"/>
      <c r="FX131" s="717"/>
      <c r="FY131" s="717"/>
      <c r="FZ131" s="717"/>
      <c r="GA131" s="717"/>
      <c r="GB131" s="717"/>
      <c r="GC131" s="717"/>
      <c r="GD131" s="717"/>
      <c r="GE131" s="717"/>
      <c r="GF131" s="717"/>
      <c r="GG131" s="717"/>
      <c r="GH131" s="717"/>
      <c r="GI131" s="717"/>
      <c r="GJ131" s="717"/>
      <c r="GK131" s="717"/>
      <c r="GL131" s="717"/>
      <c r="GM131" s="717"/>
      <c r="GN131" s="717"/>
      <c r="GO131" s="717"/>
      <c r="GP131" s="717"/>
      <c r="GQ131" s="717"/>
      <c r="GR131" s="717"/>
      <c r="GS131" s="717"/>
      <c r="GT131" s="717"/>
      <c r="GU131" s="717"/>
      <c r="GV131" s="717"/>
      <c r="GW131" s="717"/>
      <c r="GX131" s="717"/>
      <c r="GY131" s="717"/>
      <c r="GZ131" s="717"/>
      <c r="HA131" s="717"/>
      <c r="HB131" s="717"/>
      <c r="HC131" s="717"/>
      <c r="HD131" s="717"/>
      <c r="HE131" s="717"/>
      <c r="HF131" s="717"/>
      <c r="HG131" s="717"/>
      <c r="HH131" s="717"/>
      <c r="HI131" s="717"/>
      <c r="HJ131" s="717"/>
      <c r="HK131" s="717"/>
      <c r="HL131" s="717"/>
      <c r="HM131" s="717"/>
      <c r="HN131" s="717"/>
      <c r="HO131" s="717"/>
      <c r="HP131" s="717"/>
      <c r="HQ131" s="717"/>
      <c r="HR131" s="717"/>
      <c r="HS131" s="717"/>
      <c r="HT131" s="717"/>
      <c r="HU131" s="717"/>
      <c r="HV131" s="717"/>
      <c r="HW131" s="717"/>
      <c r="HX131" s="717"/>
      <c r="HY131" s="717"/>
      <c r="HZ131" s="717"/>
      <c r="IA131" s="717"/>
      <c r="IB131" s="717"/>
      <c r="IC131" s="717"/>
      <c r="ID131" s="717"/>
      <c r="IE131" s="717"/>
      <c r="IF131" s="717"/>
      <c r="IG131" s="717"/>
      <c r="IH131" s="717"/>
      <c r="II131" s="717"/>
      <c r="IJ131" s="717"/>
      <c r="IK131" s="717"/>
      <c r="IL131" s="717"/>
      <c r="IM131" s="717"/>
      <c r="IN131" s="717"/>
      <c r="IO131" s="717"/>
      <c r="IP131" s="717"/>
      <c r="IQ131" s="717"/>
      <c r="IR131" s="717"/>
      <c r="IS131" s="717"/>
      <c r="IT131" s="717"/>
      <c r="IU131" s="717"/>
      <c r="IV131" s="717"/>
      <c r="IW131" s="717"/>
      <c r="IX131" s="717"/>
      <c r="IY131" s="717"/>
      <c r="IZ131" s="717"/>
      <c r="JA131" s="717"/>
      <c r="JB131" s="717"/>
      <c r="JC131" s="717"/>
      <c r="JD131" s="717"/>
      <c r="JE131" s="717"/>
      <c r="JF131" s="717"/>
      <c r="JG131" s="717"/>
      <c r="JH131" s="717"/>
      <c r="JI131" s="717"/>
      <c r="JJ131" s="717"/>
      <c r="JK131" s="717"/>
      <c r="JL131" s="717"/>
      <c r="JM131" s="717"/>
      <c r="JN131" s="717"/>
      <c r="JO131" s="717"/>
      <c r="JP131" s="717"/>
      <c r="JQ131" s="717"/>
      <c r="JR131" s="717"/>
      <c r="JS131" s="717"/>
      <c r="JT131" s="717"/>
      <c r="JU131" s="717"/>
      <c r="JV131" s="717"/>
      <c r="JW131" s="717"/>
      <c r="JX131" s="717"/>
      <c r="JY131" s="717"/>
      <c r="JZ131" s="717"/>
      <c r="KA131" s="717"/>
      <c r="KB131" s="717"/>
      <c r="KC131" s="717"/>
      <c r="KD131" s="717"/>
      <c r="KE131" s="717"/>
      <c r="KF131" s="717"/>
      <c r="KG131" s="717"/>
      <c r="KH131" s="717"/>
      <c r="KI131" s="717"/>
      <c r="KJ131" s="717"/>
      <c r="KK131" s="717"/>
      <c r="KL131" s="717"/>
      <c r="KM131" s="717"/>
      <c r="KN131" s="717"/>
      <c r="KO131" s="717"/>
      <c r="KP131" s="717"/>
      <c r="KQ131" s="717"/>
      <c r="KR131" s="717"/>
      <c r="KS131" s="717"/>
      <c r="KT131" s="717"/>
      <c r="KU131" s="717"/>
      <c r="KV131" s="717"/>
      <c r="KW131" s="717"/>
      <c r="KX131" s="717"/>
      <c r="KY131" s="717"/>
      <c r="KZ131" s="717"/>
      <c r="LA131" s="717"/>
      <c r="LB131" s="717"/>
      <c r="LC131" s="717"/>
      <c r="LD131" s="717"/>
      <c r="LE131" s="717"/>
      <c r="LF131" s="717"/>
      <c r="LG131" s="717"/>
      <c r="LH131" s="717"/>
      <c r="LI131" s="717"/>
      <c r="LJ131" s="717"/>
      <c r="LK131" s="717"/>
      <c r="LL131" s="717"/>
      <c r="LM131" s="717"/>
      <c r="LN131" s="717"/>
      <c r="LO131" s="717"/>
      <c r="LP131" s="717"/>
      <c r="LQ131" s="717"/>
      <c r="LR131" s="717"/>
      <c r="LS131" s="717"/>
      <c r="LT131" s="717"/>
      <c r="LU131" s="717"/>
      <c r="LV131" s="717"/>
      <c r="LW131" s="717"/>
      <c r="LX131" s="717"/>
      <c r="LY131" s="717"/>
      <c r="LZ131" s="717"/>
      <c r="MA131" s="717"/>
      <c r="MB131" s="717"/>
      <c r="MC131" s="717"/>
      <c r="MD131" s="717"/>
      <c r="ME131" s="717"/>
      <c r="MF131" s="717"/>
      <c r="MG131" s="717"/>
      <c r="MH131" s="717"/>
      <c r="MI131" s="717"/>
      <c r="MJ131" s="717"/>
      <c r="MK131" s="717"/>
      <c r="ML131" s="717"/>
      <c r="MM131" s="717"/>
      <c r="MN131" s="717"/>
      <c r="MO131" s="717"/>
      <c r="MP131" s="717"/>
      <c r="MQ131" s="717"/>
      <c r="MR131" s="717"/>
      <c r="MS131" s="717"/>
      <c r="MT131" s="717"/>
      <c r="MU131" s="717"/>
      <c r="MV131" s="717"/>
      <c r="MW131" s="717"/>
      <c r="MX131" s="717"/>
      <c r="MY131" s="717"/>
      <c r="MZ131" s="717"/>
      <c r="NA131" s="717"/>
      <c r="NB131" s="717"/>
      <c r="NC131" s="717"/>
      <c r="ND131" s="717"/>
      <c r="NE131" s="717"/>
      <c r="NF131" s="717"/>
      <c r="NG131" s="717"/>
      <c r="NH131" s="717"/>
      <c r="NI131" s="717"/>
      <c r="NJ131" s="717"/>
      <c r="NK131" s="717"/>
      <c r="NL131" s="717"/>
      <c r="NM131" s="717"/>
      <c r="NN131" s="717"/>
      <c r="NO131" s="717"/>
      <c r="NP131" s="717"/>
      <c r="NQ131" s="717"/>
      <c r="NR131" s="717"/>
      <c r="NS131" s="717"/>
      <c r="NT131" s="717"/>
      <c r="NU131" s="717"/>
      <c r="NV131" s="717"/>
      <c r="NW131" s="717"/>
      <c r="NX131" s="717"/>
      <c r="NY131" s="717"/>
      <c r="NZ131" s="717"/>
      <c r="OA131" s="717"/>
      <c r="OB131" s="717"/>
      <c r="OC131" s="717"/>
      <c r="OD131" s="717"/>
      <c r="OE131" s="717"/>
      <c r="OF131" s="717"/>
      <c r="OG131" s="717"/>
      <c r="OH131" s="717"/>
      <c r="OI131" s="717"/>
      <c r="OJ131" s="717"/>
      <c r="OK131" s="717"/>
      <c r="OL131" s="717"/>
      <c r="OM131" s="717"/>
      <c r="ON131" s="717"/>
      <c r="OO131" s="717"/>
      <c r="OP131" s="717"/>
      <c r="OQ131" s="717"/>
      <c r="OR131" s="717"/>
      <c r="OS131" s="717"/>
      <c r="OT131" s="717"/>
      <c r="OU131" s="717"/>
      <c r="OV131" s="717"/>
      <c r="OW131" s="717"/>
      <c r="OX131" s="717"/>
      <c r="OY131" s="717"/>
      <c r="OZ131" s="717"/>
      <c r="PA131" s="717"/>
      <c r="PB131" s="717"/>
      <c r="PC131" s="717"/>
      <c r="PD131" s="717"/>
      <c r="PE131" s="717"/>
      <c r="PF131" s="717"/>
      <c r="PG131" s="717"/>
      <c r="PH131" s="717"/>
      <c r="PI131" s="717"/>
      <c r="PJ131" s="717"/>
      <c r="PK131" s="717"/>
      <c r="PL131" s="717"/>
      <c r="PM131" s="717"/>
      <c r="PN131" s="717"/>
      <c r="PO131" s="717"/>
      <c r="PP131" s="717"/>
      <c r="PQ131" s="717"/>
      <c r="PR131" s="717"/>
      <c r="PS131" s="717"/>
      <c r="PT131" s="717"/>
      <c r="PU131" s="717"/>
      <c r="PV131" s="717"/>
      <c r="PW131" s="717"/>
      <c r="PX131" s="717"/>
      <c r="PY131" s="717"/>
      <c r="PZ131" s="717"/>
      <c r="QA131" s="717"/>
      <c r="QB131" s="717"/>
      <c r="QC131" s="717"/>
      <c r="QD131" s="717"/>
      <c r="QE131" s="717"/>
      <c r="QF131" s="717"/>
      <c r="QG131" s="717"/>
      <c r="QH131" s="717"/>
      <c r="QI131" s="717"/>
      <c r="QJ131" s="717"/>
      <c r="QK131" s="717"/>
      <c r="QL131" s="717"/>
      <c r="QM131" s="717"/>
      <c r="QN131" s="717"/>
      <c r="QO131" s="717"/>
      <c r="QP131" s="717"/>
      <c r="QQ131" s="717"/>
      <c r="QR131" s="717"/>
      <c r="QS131" s="717"/>
      <c r="QT131" s="717"/>
      <c r="QU131" s="717"/>
      <c r="QV131" s="717"/>
      <c r="QW131" s="717"/>
      <c r="QX131" s="717"/>
      <c r="QY131" s="717"/>
      <c r="QZ131" s="717"/>
      <c r="RA131" s="717"/>
      <c r="RB131" s="717"/>
      <c r="RC131" s="717"/>
      <c r="RD131" s="717"/>
      <c r="RE131" s="717"/>
      <c r="RF131" s="717"/>
      <c r="RG131" s="717"/>
      <c r="RH131" s="717"/>
      <c r="RI131" s="717"/>
      <c r="RJ131" s="717"/>
      <c r="RK131" s="717"/>
      <c r="RL131" s="717"/>
      <c r="RM131" s="717"/>
      <c r="RN131" s="717"/>
      <c r="RO131" s="717"/>
      <c r="RP131" s="717"/>
      <c r="RQ131" s="717"/>
      <c r="RR131" s="717"/>
      <c r="RS131" s="717"/>
      <c r="RT131" s="717"/>
      <c r="RU131" s="717"/>
      <c r="RV131" s="717"/>
      <c r="RW131" s="717"/>
      <c r="RX131" s="717"/>
      <c r="RY131" s="717"/>
      <c r="RZ131" s="717"/>
      <c r="SA131" s="717"/>
      <c r="SB131" s="717"/>
      <c r="SC131" s="717"/>
      <c r="SD131" s="717"/>
      <c r="SE131" s="717"/>
      <c r="SF131" s="717"/>
      <c r="SG131" s="717"/>
      <c r="SH131" s="717"/>
      <c r="SI131" s="717"/>
      <c r="SJ131" s="717"/>
      <c r="SK131" s="717"/>
      <c r="SL131" s="717"/>
      <c r="SM131" s="717"/>
      <c r="SN131" s="717"/>
      <c r="SO131" s="717"/>
      <c r="SP131" s="717"/>
      <c r="SQ131" s="717"/>
      <c r="SR131" s="717"/>
      <c r="SS131" s="717"/>
      <c r="ST131" s="717"/>
      <c r="SU131" s="717"/>
      <c r="SV131" s="717"/>
      <c r="SW131" s="717"/>
      <c r="SX131" s="717"/>
      <c r="SY131" s="717"/>
      <c r="SZ131" s="717"/>
      <c r="TA131" s="717"/>
      <c r="TB131" s="717"/>
      <c r="TC131" s="717"/>
      <c r="TD131" s="717"/>
      <c r="TE131" s="717"/>
      <c r="TF131" s="717"/>
      <c r="TG131" s="717"/>
      <c r="TH131" s="717"/>
      <c r="TI131" s="717"/>
      <c r="TJ131" s="717"/>
      <c r="TK131" s="717"/>
      <c r="TL131" s="717"/>
      <c r="TM131" s="717"/>
      <c r="TN131" s="717"/>
      <c r="TO131" s="717"/>
      <c r="TP131" s="717"/>
      <c r="TQ131" s="717"/>
      <c r="TR131" s="717"/>
      <c r="TS131" s="717"/>
      <c r="TT131" s="717"/>
      <c r="TU131" s="717"/>
      <c r="TV131" s="717"/>
      <c r="TW131" s="717"/>
      <c r="TX131" s="717"/>
      <c r="TY131" s="717"/>
      <c r="TZ131" s="717"/>
      <c r="UA131" s="717"/>
      <c r="UB131" s="717"/>
      <c r="UC131" s="717"/>
      <c r="UD131" s="717"/>
      <c r="UE131" s="717"/>
      <c r="UF131" s="717"/>
      <c r="UG131" s="717"/>
      <c r="UH131" s="717"/>
      <c r="UI131" s="717"/>
      <c r="UJ131" s="717"/>
      <c r="UK131" s="717"/>
      <c r="UL131" s="717"/>
      <c r="UM131" s="717"/>
      <c r="UN131" s="717"/>
      <c r="UO131" s="717"/>
      <c r="UP131" s="717"/>
      <c r="UQ131" s="717"/>
      <c r="UR131" s="717"/>
      <c r="US131" s="717"/>
      <c r="UT131" s="717"/>
      <c r="UU131" s="717"/>
      <c r="UV131" s="717"/>
      <c r="UW131" s="717"/>
      <c r="UX131" s="717"/>
      <c r="UY131" s="717"/>
      <c r="UZ131" s="717"/>
      <c r="VA131" s="717"/>
      <c r="VB131" s="717"/>
      <c r="VC131" s="717"/>
      <c r="VD131" s="717"/>
      <c r="VE131" s="717"/>
      <c r="VF131" s="717"/>
      <c r="VG131" s="717"/>
      <c r="VH131" s="717"/>
      <c r="VI131" s="717"/>
      <c r="VJ131" s="717"/>
      <c r="VK131" s="717"/>
      <c r="VL131" s="717"/>
      <c r="VM131" s="717"/>
      <c r="VN131" s="717"/>
      <c r="VO131" s="717"/>
      <c r="VP131" s="717"/>
      <c r="VQ131" s="717"/>
      <c r="VR131" s="717"/>
      <c r="VS131" s="717"/>
      <c r="VT131" s="717"/>
      <c r="VU131" s="717"/>
      <c r="VV131" s="717"/>
      <c r="VW131" s="717"/>
      <c r="VX131" s="717"/>
      <c r="VY131" s="717"/>
      <c r="VZ131" s="717"/>
      <c r="WA131" s="717"/>
      <c r="WB131" s="717"/>
      <c r="WC131" s="717"/>
      <c r="WD131" s="717"/>
      <c r="WE131" s="717"/>
      <c r="WF131" s="717"/>
      <c r="WG131" s="717"/>
      <c r="WH131" s="717"/>
      <c r="WI131" s="717"/>
      <c r="WJ131" s="717"/>
      <c r="WK131" s="717"/>
      <c r="WL131" s="717"/>
      <c r="WM131" s="717"/>
      <c r="WN131" s="717"/>
      <c r="WO131" s="717"/>
      <c r="WP131" s="717"/>
      <c r="WQ131" s="717"/>
      <c r="WR131" s="717"/>
      <c r="WS131" s="717"/>
      <c r="WT131" s="717"/>
      <c r="WU131" s="717"/>
      <c r="WV131" s="717"/>
      <c r="WW131" s="717"/>
      <c r="WX131" s="717"/>
      <c r="WY131" s="717"/>
      <c r="WZ131" s="717"/>
      <c r="XA131" s="717"/>
      <c r="XB131" s="717"/>
      <c r="XC131" s="717"/>
      <c r="XD131" s="717"/>
      <c r="XE131" s="717"/>
      <c r="XF131" s="717"/>
      <c r="XG131" s="717"/>
      <c r="XH131" s="717"/>
      <c r="XI131" s="717"/>
      <c r="XJ131" s="717"/>
      <c r="XK131" s="717"/>
      <c r="XL131" s="717"/>
      <c r="XM131" s="717"/>
      <c r="XN131" s="717"/>
      <c r="XO131" s="717"/>
      <c r="XP131" s="717"/>
      <c r="XQ131" s="717"/>
      <c r="XR131" s="717"/>
      <c r="XS131" s="717"/>
      <c r="XT131" s="717"/>
      <c r="XU131" s="717"/>
      <c r="XV131" s="717"/>
      <c r="XW131" s="717"/>
      <c r="XX131" s="717"/>
      <c r="XY131" s="717"/>
      <c r="XZ131" s="717"/>
      <c r="YA131" s="717"/>
      <c r="YB131" s="717"/>
      <c r="YC131" s="717"/>
      <c r="YD131" s="717"/>
      <c r="YE131" s="717"/>
      <c r="YF131" s="717"/>
      <c r="YG131" s="717"/>
      <c r="YH131" s="717"/>
      <c r="YI131" s="717"/>
      <c r="YJ131" s="717"/>
      <c r="YK131" s="717"/>
      <c r="YL131" s="717"/>
      <c r="YM131" s="717"/>
      <c r="YN131" s="717"/>
      <c r="YO131" s="717"/>
      <c r="YP131" s="717"/>
      <c r="YQ131" s="717"/>
      <c r="YR131" s="717"/>
      <c r="YS131" s="717"/>
      <c r="YT131" s="717"/>
      <c r="YU131" s="717"/>
      <c r="YV131" s="717"/>
      <c r="YW131" s="717"/>
      <c r="YX131" s="717"/>
      <c r="YY131" s="717"/>
      <c r="YZ131" s="717"/>
      <c r="ZA131" s="717"/>
      <c r="ZB131" s="717"/>
      <c r="ZC131" s="717"/>
      <c r="ZD131" s="717"/>
      <c r="ZE131" s="717"/>
      <c r="ZF131" s="717"/>
      <c r="ZG131" s="717"/>
      <c r="ZH131" s="717"/>
      <c r="ZI131" s="717"/>
      <c r="ZJ131" s="717"/>
      <c r="ZK131" s="717"/>
      <c r="ZL131" s="717"/>
      <c r="ZM131" s="717"/>
      <c r="ZN131" s="717"/>
      <c r="ZO131" s="717"/>
      <c r="ZP131" s="717"/>
      <c r="ZQ131" s="717"/>
      <c r="ZR131" s="717"/>
      <c r="ZS131" s="717"/>
      <c r="ZT131" s="717"/>
      <c r="ZU131" s="717"/>
      <c r="ZV131" s="717"/>
      <c r="ZW131" s="717"/>
      <c r="ZX131" s="717"/>
      <c r="ZY131" s="717"/>
      <c r="ZZ131" s="717"/>
      <c r="AAA131" s="717"/>
      <c r="AAB131" s="717"/>
      <c r="AAC131" s="717"/>
      <c r="AAD131" s="717"/>
      <c r="AAE131" s="717"/>
      <c r="AAF131" s="717"/>
      <c r="AAG131" s="717"/>
      <c r="AAH131" s="717"/>
      <c r="AAI131" s="717"/>
      <c r="AAJ131" s="717"/>
      <c r="AAK131" s="717"/>
      <c r="AAL131" s="717"/>
      <c r="AAM131" s="717"/>
      <c r="AAN131" s="717"/>
      <c r="AAO131" s="717"/>
      <c r="AAP131" s="717"/>
      <c r="AAQ131" s="717"/>
      <c r="AAR131" s="717"/>
      <c r="AAS131" s="717"/>
      <c r="AAT131" s="717"/>
      <c r="AAU131" s="717"/>
      <c r="AAV131" s="717"/>
      <c r="AAW131" s="717"/>
      <c r="AAX131" s="717"/>
      <c r="AAY131" s="717"/>
      <c r="AAZ131" s="717"/>
      <c r="ABA131" s="717"/>
      <c r="ABB131" s="717"/>
      <c r="ABC131" s="717"/>
      <c r="ABD131" s="717"/>
      <c r="ABE131" s="717"/>
      <c r="ABF131" s="717"/>
      <c r="ABG131" s="717"/>
      <c r="ABH131" s="717"/>
      <c r="ABI131" s="717"/>
      <c r="ABJ131" s="717"/>
      <c r="ABK131" s="717"/>
      <c r="ABL131" s="717"/>
      <c r="ABM131" s="717"/>
      <c r="ABN131" s="717"/>
      <c r="ABO131" s="717"/>
      <c r="ABP131" s="717"/>
      <c r="ABQ131" s="717"/>
      <c r="ABR131" s="717"/>
      <c r="ABS131" s="717"/>
      <c r="ABT131" s="717"/>
      <c r="ABU131" s="717"/>
      <c r="ABV131" s="717"/>
      <c r="ABW131" s="717"/>
      <c r="ABX131" s="717"/>
      <c r="ABY131" s="717"/>
      <c r="ABZ131" s="717"/>
      <c r="ACA131" s="717"/>
      <c r="ACB131" s="717"/>
      <c r="ACC131" s="717"/>
      <c r="ACD131" s="717"/>
      <c r="ACE131" s="717"/>
      <c r="ACF131" s="717"/>
      <c r="ACG131" s="717"/>
      <c r="ACH131" s="717"/>
      <c r="ACI131" s="717"/>
      <c r="ACJ131" s="717"/>
      <c r="ACK131" s="717"/>
      <c r="ACL131" s="717"/>
      <c r="ACM131" s="717"/>
      <c r="ACN131" s="717"/>
      <c r="ACO131" s="717"/>
      <c r="ACP131" s="717"/>
      <c r="ACQ131" s="717"/>
      <c r="ACR131" s="717"/>
      <c r="ACS131" s="717"/>
      <c r="ACT131" s="717"/>
      <c r="ACU131" s="717"/>
      <c r="ACV131" s="717"/>
      <c r="ACW131" s="717"/>
      <c r="ACX131" s="717"/>
      <c r="ACY131" s="717"/>
      <c r="ACZ131" s="717"/>
      <c r="ADA131" s="717"/>
      <c r="ADB131" s="717"/>
      <c r="ADC131" s="717"/>
      <c r="ADD131" s="717"/>
      <c r="ADE131" s="717"/>
      <c r="ADF131" s="717"/>
      <c r="ADG131" s="717"/>
      <c r="ADH131" s="717"/>
      <c r="ADI131" s="717"/>
      <c r="ADJ131" s="717"/>
      <c r="ADK131" s="717"/>
      <c r="ADL131" s="717"/>
      <c r="ADM131" s="717"/>
      <c r="ADN131" s="717"/>
      <c r="ADO131" s="717"/>
      <c r="ADP131" s="717"/>
      <c r="ADQ131" s="717"/>
      <c r="ADR131" s="717"/>
      <c r="ADS131" s="717"/>
      <c r="ADT131" s="717"/>
      <c r="ADU131" s="717"/>
      <c r="ADV131" s="717"/>
      <c r="ADW131" s="717"/>
      <c r="ADX131" s="717"/>
      <c r="ADY131" s="717"/>
      <c r="ADZ131" s="717"/>
      <c r="AEA131" s="717"/>
      <c r="AEB131" s="717"/>
      <c r="AEC131" s="717"/>
      <c r="AED131" s="717"/>
      <c r="AEE131" s="717"/>
      <c r="AEF131" s="717"/>
      <c r="AEG131" s="717"/>
      <c r="AEH131" s="717"/>
      <c r="AEI131" s="717"/>
      <c r="AEJ131" s="717"/>
      <c r="AEK131" s="717"/>
      <c r="AEL131" s="717"/>
      <c r="AEM131" s="717"/>
      <c r="AEN131" s="717"/>
      <c r="AEO131" s="717"/>
      <c r="AEP131" s="717"/>
      <c r="AEQ131" s="717"/>
      <c r="AER131" s="717"/>
      <c r="AES131" s="717"/>
      <c r="AET131" s="717"/>
      <c r="AEU131" s="717"/>
      <c r="AEV131" s="717"/>
      <c r="AEW131" s="717"/>
      <c r="AEX131" s="717"/>
      <c r="AEY131" s="717"/>
      <c r="AEZ131" s="717"/>
      <c r="AFA131" s="717"/>
      <c r="AFB131" s="717"/>
      <c r="AFC131" s="717"/>
      <c r="AFD131" s="717"/>
      <c r="AFE131" s="717"/>
      <c r="AFF131" s="717"/>
      <c r="AFG131" s="717"/>
      <c r="AFH131" s="717"/>
      <c r="AFI131" s="717"/>
      <c r="AFJ131" s="717"/>
      <c r="AFK131" s="717"/>
      <c r="AFL131" s="717"/>
      <c r="AFM131" s="717"/>
      <c r="AFN131" s="717"/>
      <c r="AFO131" s="717"/>
      <c r="AFP131" s="717"/>
      <c r="AFQ131" s="717"/>
      <c r="AFR131" s="717"/>
      <c r="AFS131" s="717"/>
      <c r="AFT131" s="717"/>
      <c r="AFU131" s="717"/>
      <c r="AFV131" s="717"/>
      <c r="AFW131" s="717"/>
      <c r="AFX131" s="717"/>
      <c r="AFY131" s="717"/>
      <c r="AFZ131" s="717"/>
      <c r="AGA131" s="717"/>
      <c r="AGB131" s="717"/>
      <c r="AGC131" s="717"/>
      <c r="AGD131" s="717"/>
      <c r="AGE131" s="717"/>
      <c r="AGF131" s="717"/>
      <c r="AGG131" s="717"/>
      <c r="AGH131" s="717"/>
      <c r="AGI131" s="717"/>
      <c r="AGJ131" s="717"/>
      <c r="AGK131" s="717"/>
      <c r="AGL131" s="717"/>
      <c r="AGM131" s="717"/>
      <c r="AGN131" s="717"/>
      <c r="AGO131" s="717"/>
      <c r="AGP131" s="717"/>
      <c r="AGQ131" s="717"/>
      <c r="AGR131" s="717"/>
      <c r="AGS131" s="717"/>
      <c r="AGT131" s="717"/>
      <c r="AGU131" s="717"/>
      <c r="AGV131" s="717"/>
      <c r="AGW131" s="717"/>
      <c r="AGX131" s="717"/>
      <c r="AGY131" s="717"/>
      <c r="AGZ131" s="717"/>
      <c r="AHA131" s="717"/>
      <c r="AHB131" s="717"/>
      <c r="AHC131" s="717"/>
      <c r="AHD131" s="717"/>
      <c r="AHE131" s="717"/>
      <c r="AHF131" s="717"/>
      <c r="AHG131" s="717"/>
      <c r="AHH131" s="717"/>
      <c r="AHI131" s="717"/>
      <c r="AHJ131" s="717"/>
      <c r="AHK131" s="717"/>
      <c r="AHL131" s="717"/>
      <c r="AHM131" s="717"/>
      <c r="AHN131" s="717"/>
      <c r="AHO131" s="717"/>
      <c r="AHP131" s="717"/>
      <c r="AHQ131" s="717"/>
      <c r="AHR131" s="717"/>
      <c r="AHS131" s="717"/>
      <c r="AHT131" s="717"/>
      <c r="AHU131" s="717"/>
      <c r="AHV131" s="717"/>
      <c r="AHW131" s="717"/>
      <c r="AHX131" s="717"/>
      <c r="AHY131" s="717"/>
      <c r="AHZ131" s="717"/>
      <c r="AIA131" s="717"/>
      <c r="AIB131" s="717"/>
      <c r="AIC131" s="717"/>
      <c r="AID131" s="717"/>
      <c r="AIE131" s="717"/>
      <c r="AIF131" s="717"/>
      <c r="AIG131" s="717"/>
      <c r="AIH131" s="717"/>
      <c r="AII131" s="717"/>
      <c r="AIJ131" s="717"/>
      <c r="AIK131" s="717"/>
      <c r="AIL131" s="717"/>
      <c r="AIM131" s="717"/>
      <c r="AIN131" s="717"/>
      <c r="AIO131" s="717"/>
      <c r="AIP131" s="717"/>
      <c r="AIQ131" s="717"/>
      <c r="AIR131" s="717"/>
      <c r="AIS131" s="717"/>
      <c r="AIT131" s="717"/>
      <c r="AIU131" s="717"/>
      <c r="AIV131" s="717"/>
      <c r="AIW131" s="717"/>
      <c r="AIX131" s="717"/>
      <c r="AIY131" s="717"/>
      <c r="AIZ131" s="717"/>
      <c r="AJA131" s="717"/>
      <c r="AJB131" s="717"/>
      <c r="AJC131" s="717"/>
      <c r="AJD131" s="717"/>
      <c r="AJE131" s="717"/>
      <c r="AJF131" s="717"/>
      <c r="AJG131" s="717"/>
      <c r="AJH131" s="717"/>
      <c r="AJI131" s="717"/>
      <c r="AJJ131" s="717"/>
      <c r="AJK131" s="717"/>
      <c r="AJL131" s="717"/>
      <c r="AJM131" s="717"/>
      <c r="AJN131" s="717"/>
      <c r="AJO131" s="717"/>
      <c r="AJP131" s="717"/>
      <c r="AJQ131" s="717"/>
      <c r="AJR131" s="717"/>
      <c r="AJS131" s="717"/>
      <c r="AJT131" s="717"/>
      <c r="AJU131" s="717"/>
      <c r="AJV131" s="717"/>
      <c r="AJW131" s="717"/>
      <c r="AJX131" s="717"/>
      <c r="AJY131" s="717"/>
      <c r="AJZ131" s="717"/>
      <c r="AKA131" s="717"/>
      <c r="AKB131" s="717"/>
      <c r="AKC131" s="717"/>
      <c r="AKD131" s="717"/>
      <c r="AKE131" s="717"/>
      <c r="AKF131" s="717"/>
      <c r="AKG131" s="717"/>
      <c r="AKH131" s="717"/>
      <c r="AKI131" s="717"/>
      <c r="AKJ131" s="717"/>
      <c r="AKK131" s="717"/>
      <c r="AKL131" s="717"/>
      <c r="AKM131" s="717"/>
      <c r="AKN131" s="717"/>
      <c r="AKO131" s="717"/>
      <c r="AKP131" s="717"/>
      <c r="AKQ131" s="717"/>
      <c r="AKR131" s="717"/>
      <c r="AKS131" s="717"/>
      <c r="AKT131" s="717"/>
      <c r="AKU131" s="717"/>
      <c r="AKV131" s="717"/>
      <c r="AKW131" s="717"/>
      <c r="AKX131" s="717"/>
      <c r="AKY131" s="717"/>
      <c r="AKZ131" s="717"/>
      <c r="ALA131" s="717"/>
      <c r="ALB131" s="717"/>
      <c r="ALC131" s="717"/>
      <c r="ALD131" s="717"/>
      <c r="ALE131" s="717"/>
      <c r="ALF131" s="717"/>
      <c r="ALG131" s="717"/>
      <c r="ALH131" s="717"/>
      <c r="ALI131" s="717"/>
      <c r="ALJ131" s="717"/>
      <c r="ALK131" s="717"/>
      <c r="ALL131" s="717"/>
      <c r="ALM131" s="717"/>
      <c r="ALN131" s="717"/>
      <c r="ALO131" s="717"/>
      <c r="ALP131" s="717"/>
      <c r="ALQ131" s="717"/>
      <c r="ALR131" s="717"/>
      <c r="ALS131" s="717"/>
      <c r="ALT131" s="717"/>
      <c r="ALU131" s="717"/>
      <c r="ALV131" s="717"/>
      <c r="ALW131" s="717"/>
      <c r="ALX131" s="717"/>
      <c r="ALY131" s="717"/>
      <c r="ALZ131" s="717"/>
      <c r="AMA131" s="717"/>
      <c r="AMB131" s="717"/>
      <c r="AMC131" s="717"/>
      <c r="AMD131" s="717"/>
      <c r="AME131" s="717"/>
      <c r="AMF131" s="717"/>
      <c r="AMG131" s="717"/>
      <c r="AMH131" s="717"/>
      <c r="AMI131" s="717"/>
      <c r="AMJ131" s="717"/>
      <c r="AMK131" s="717"/>
      <c r="AML131" s="717"/>
      <c r="AMM131" s="717"/>
      <c r="AMN131" s="717"/>
      <c r="AMO131" s="717"/>
      <c r="AMP131" s="717"/>
      <c r="AMQ131" s="717"/>
      <c r="AMR131" s="717"/>
      <c r="AMS131" s="717"/>
      <c r="AMT131" s="717"/>
      <c r="AMU131" s="717"/>
      <c r="AMV131" s="717"/>
      <c r="AMW131" s="717"/>
      <c r="AMX131" s="717"/>
      <c r="AMY131" s="717"/>
      <c r="AMZ131" s="717"/>
      <c r="ANA131" s="717"/>
      <c r="ANB131" s="717"/>
      <c r="ANC131" s="717"/>
      <c r="AND131" s="717"/>
      <c r="ANE131" s="717"/>
      <c r="ANF131" s="717"/>
      <c r="ANG131" s="717"/>
      <c r="ANH131" s="717"/>
      <c r="ANI131" s="717"/>
      <c r="ANJ131" s="717"/>
      <c r="ANK131" s="717"/>
      <c r="ANL131" s="717"/>
      <c r="ANM131" s="717"/>
      <c r="ANN131" s="717"/>
      <c r="ANO131" s="717"/>
      <c r="ANP131" s="717"/>
      <c r="ANQ131" s="717"/>
      <c r="ANR131" s="717"/>
      <c r="ANS131" s="717"/>
      <c r="ANT131" s="717"/>
      <c r="ANU131" s="717"/>
      <c r="ANV131" s="717"/>
      <c r="ANW131" s="717"/>
      <c r="ANX131" s="717"/>
      <c r="ANY131" s="717"/>
      <c r="ANZ131" s="717"/>
      <c r="AOA131" s="717"/>
      <c r="AOB131" s="717"/>
      <c r="AOC131" s="717"/>
      <c r="AOD131" s="717"/>
      <c r="AOE131" s="717"/>
      <c r="AOF131" s="717"/>
      <c r="AOG131" s="717"/>
      <c r="AOH131" s="717"/>
      <c r="AOI131" s="717"/>
      <c r="AOJ131" s="717"/>
      <c r="AOK131" s="717"/>
      <c r="AOL131" s="717"/>
      <c r="AOM131" s="717"/>
      <c r="AON131" s="717"/>
      <c r="AOO131" s="717"/>
      <c r="AOP131" s="717"/>
      <c r="AOQ131" s="717"/>
      <c r="AOR131" s="717"/>
      <c r="AOS131" s="717"/>
      <c r="AOT131" s="717"/>
      <c r="AOU131" s="717"/>
      <c r="AOV131" s="717"/>
      <c r="AOW131" s="717"/>
      <c r="AOX131" s="717"/>
      <c r="AOY131" s="717"/>
      <c r="AOZ131" s="717"/>
      <c r="APA131" s="717"/>
      <c r="APB131" s="717"/>
      <c r="APC131" s="717"/>
      <c r="APD131" s="717"/>
      <c r="APE131" s="717"/>
      <c r="APF131" s="717"/>
      <c r="APG131" s="717"/>
      <c r="APH131" s="717"/>
      <c r="API131" s="717"/>
      <c r="APJ131" s="717"/>
      <c r="APK131" s="717"/>
      <c r="APL131" s="717"/>
      <c r="APM131" s="717"/>
      <c r="APN131" s="717"/>
      <c r="APO131" s="717"/>
      <c r="APP131" s="717"/>
      <c r="APQ131" s="717"/>
      <c r="APR131" s="717"/>
      <c r="APS131" s="717"/>
      <c r="APT131" s="717"/>
      <c r="APU131" s="717"/>
      <c r="APV131" s="717"/>
      <c r="APW131" s="717"/>
      <c r="APX131" s="717"/>
      <c r="APY131" s="717"/>
      <c r="APZ131" s="717"/>
      <c r="AQA131" s="717"/>
      <c r="AQB131" s="717"/>
      <c r="AQC131" s="717"/>
      <c r="AQD131" s="717"/>
      <c r="AQE131" s="717"/>
      <c r="AQF131" s="717"/>
      <c r="AQG131" s="717"/>
      <c r="AQH131" s="717"/>
      <c r="AQI131" s="717"/>
      <c r="AQJ131" s="717"/>
      <c r="AQK131" s="717"/>
      <c r="AQL131" s="717"/>
      <c r="AQM131" s="717"/>
      <c r="AQN131" s="717"/>
      <c r="AQO131" s="717"/>
      <c r="AQP131" s="717"/>
      <c r="AQQ131" s="717"/>
      <c r="AQR131" s="717"/>
      <c r="AQS131" s="717"/>
      <c r="AQT131" s="717"/>
      <c r="AQU131" s="717"/>
      <c r="AQV131" s="717"/>
      <c r="AQW131" s="717"/>
      <c r="AQX131" s="717"/>
      <c r="AQY131" s="717"/>
      <c r="AQZ131" s="717"/>
      <c r="ARA131" s="717"/>
      <c r="ARB131" s="717"/>
      <c r="ARC131" s="717"/>
      <c r="ARD131" s="717"/>
      <c r="ARE131" s="717"/>
      <c r="ARF131" s="717"/>
      <c r="ARG131" s="717"/>
      <c r="ARH131" s="717"/>
      <c r="ARI131" s="717"/>
      <c r="ARJ131" s="717"/>
      <c r="ARK131" s="717"/>
      <c r="ARL131" s="717"/>
      <c r="ARM131" s="717"/>
      <c r="ARN131" s="717"/>
      <c r="ARO131" s="717"/>
      <c r="ARP131" s="717"/>
      <c r="ARQ131" s="717"/>
      <c r="ARR131" s="717"/>
      <c r="ARS131" s="717"/>
      <c r="ART131" s="717"/>
      <c r="ARU131" s="717"/>
      <c r="ARV131" s="717"/>
      <c r="ARW131" s="717"/>
      <c r="ARX131" s="717"/>
      <c r="ARY131" s="717"/>
      <c r="ARZ131" s="717"/>
      <c r="ASA131" s="717"/>
      <c r="ASB131" s="717"/>
      <c r="ASC131" s="717"/>
      <c r="ASD131" s="717"/>
      <c r="ASE131" s="717"/>
      <c r="ASF131" s="717"/>
      <c r="ASG131" s="717"/>
      <c r="ASH131" s="717"/>
      <c r="ASI131" s="717"/>
      <c r="ASJ131" s="717"/>
      <c r="ASK131" s="717"/>
      <c r="ASL131" s="717"/>
      <c r="ASM131" s="717"/>
      <c r="ASN131" s="717"/>
      <c r="ASO131" s="717"/>
      <c r="ASP131" s="717"/>
      <c r="ASQ131" s="717"/>
      <c r="ASR131" s="717"/>
      <c r="ASS131" s="717"/>
      <c r="AST131" s="717"/>
      <c r="ASU131" s="717"/>
      <c r="ASV131" s="717"/>
      <c r="ASW131" s="717"/>
      <c r="ASX131" s="717"/>
      <c r="ASY131" s="717"/>
      <c r="ASZ131" s="717"/>
      <c r="ATA131" s="717"/>
      <c r="ATB131" s="717"/>
      <c r="ATC131" s="717"/>
      <c r="ATD131" s="717"/>
      <c r="ATE131" s="717"/>
      <c r="ATF131" s="717"/>
      <c r="ATG131" s="717"/>
      <c r="ATH131" s="717"/>
      <c r="ATI131" s="717"/>
      <c r="ATJ131" s="717"/>
      <c r="ATK131" s="717"/>
      <c r="ATL131" s="717"/>
      <c r="ATM131" s="717"/>
      <c r="ATN131" s="717"/>
      <c r="ATO131" s="717"/>
      <c r="ATP131" s="717"/>
      <c r="ATQ131" s="717"/>
      <c r="ATR131" s="717"/>
      <c r="ATS131" s="717"/>
      <c r="ATT131" s="717"/>
      <c r="ATU131" s="717"/>
      <c r="ATV131" s="717"/>
      <c r="ATW131" s="717"/>
      <c r="ATX131" s="717"/>
      <c r="ATY131" s="717"/>
      <c r="ATZ131" s="717"/>
      <c r="AUA131" s="717"/>
      <c r="AUB131" s="717"/>
      <c r="AUC131" s="717"/>
      <c r="AUD131" s="717"/>
      <c r="AUE131" s="717"/>
      <c r="AUF131" s="717"/>
      <c r="AUG131" s="717"/>
      <c r="AUH131" s="717"/>
      <c r="AUI131" s="717"/>
      <c r="AUJ131" s="717"/>
      <c r="AUK131" s="717"/>
      <c r="AUL131" s="717"/>
      <c r="AUM131" s="717"/>
      <c r="AUN131" s="717"/>
      <c r="AUO131" s="717"/>
      <c r="AUP131" s="717"/>
      <c r="AUQ131" s="717"/>
      <c r="AUR131" s="717"/>
      <c r="AUS131" s="717"/>
      <c r="AUT131" s="717"/>
      <c r="AUU131" s="717"/>
      <c r="AUV131" s="717"/>
      <c r="AUW131" s="717"/>
      <c r="AUX131" s="717"/>
      <c r="AUY131" s="717"/>
      <c r="AUZ131" s="717"/>
      <c r="AVA131" s="717"/>
      <c r="AVB131" s="717"/>
      <c r="AVC131" s="717"/>
      <c r="AVD131" s="717"/>
      <c r="AVE131" s="717"/>
      <c r="AVF131" s="717"/>
      <c r="AVG131" s="717"/>
      <c r="AVH131" s="717"/>
      <c r="AVI131" s="717"/>
      <c r="AVJ131" s="717"/>
      <c r="AVK131" s="717"/>
      <c r="AVL131" s="717"/>
      <c r="AVM131" s="717"/>
      <c r="AVN131" s="717"/>
      <c r="AVO131" s="717"/>
      <c r="AVP131" s="717"/>
      <c r="AVQ131" s="717"/>
      <c r="AVR131" s="717"/>
      <c r="AVS131" s="717"/>
      <c r="AVT131" s="717"/>
      <c r="AVU131" s="717"/>
      <c r="AVV131" s="717"/>
      <c r="AVW131" s="717"/>
      <c r="AVX131" s="717"/>
      <c r="AVY131" s="717"/>
      <c r="AVZ131" s="717"/>
      <c r="AWA131" s="717"/>
      <c r="AWB131" s="717"/>
      <c r="AWC131" s="717"/>
      <c r="AWD131" s="717"/>
      <c r="AWE131" s="717"/>
      <c r="AWF131" s="717"/>
      <c r="AWG131" s="717"/>
      <c r="AWH131" s="717"/>
      <c r="AWI131" s="717"/>
      <c r="AWJ131" s="717"/>
      <c r="AWK131" s="717"/>
      <c r="AWL131" s="717"/>
      <c r="AWM131" s="717"/>
      <c r="AWN131" s="717"/>
      <c r="AWO131" s="717"/>
      <c r="AWP131" s="717"/>
      <c r="AWQ131" s="717"/>
      <c r="AWR131" s="717"/>
      <c r="AWS131" s="717"/>
      <c r="AWT131" s="717"/>
      <c r="AWU131" s="717"/>
      <c r="AWV131" s="717"/>
      <c r="AWW131" s="717"/>
      <c r="AWX131" s="717"/>
      <c r="AWY131" s="717"/>
      <c r="AWZ131" s="717"/>
      <c r="AXA131" s="717"/>
      <c r="AXB131" s="717"/>
      <c r="AXC131" s="717"/>
      <c r="AXD131" s="717"/>
      <c r="AXE131" s="717"/>
      <c r="AXF131" s="717"/>
      <c r="AXG131" s="717"/>
      <c r="AXH131" s="717"/>
      <c r="AXI131" s="717"/>
      <c r="AXJ131" s="717"/>
      <c r="AXK131" s="717"/>
      <c r="AXL131" s="717"/>
      <c r="AXM131" s="717"/>
      <c r="AXN131" s="717"/>
      <c r="AXO131" s="717"/>
      <c r="AXP131" s="717"/>
      <c r="AXQ131" s="717"/>
      <c r="AXR131" s="717"/>
      <c r="AXS131" s="717"/>
      <c r="AXT131" s="717"/>
      <c r="AXU131" s="717"/>
      <c r="AXV131" s="717"/>
      <c r="AXW131" s="717"/>
      <c r="AXX131" s="717"/>
      <c r="AXY131" s="717"/>
      <c r="AXZ131" s="717"/>
      <c r="AYA131" s="717"/>
      <c r="AYB131" s="717"/>
      <c r="AYC131" s="717"/>
      <c r="AYD131" s="717"/>
      <c r="AYE131" s="717"/>
      <c r="AYF131" s="717"/>
      <c r="AYG131" s="717"/>
      <c r="AYH131" s="717"/>
      <c r="AYI131" s="717"/>
      <c r="AYJ131" s="717"/>
      <c r="AYK131" s="717"/>
      <c r="AYL131" s="717"/>
      <c r="AYM131" s="717"/>
      <c r="AYN131" s="717"/>
      <c r="AYO131" s="717"/>
      <c r="AYP131" s="717"/>
      <c r="AYQ131" s="717"/>
      <c r="AYR131" s="717"/>
      <c r="AYS131" s="717"/>
      <c r="AYT131" s="717"/>
      <c r="AYU131" s="717"/>
      <c r="AYV131" s="717"/>
      <c r="AYW131" s="717"/>
      <c r="AYX131" s="717"/>
      <c r="AYY131" s="717"/>
      <c r="AYZ131" s="717"/>
      <c r="AZA131" s="717"/>
      <c r="AZB131" s="717"/>
      <c r="AZC131" s="717"/>
      <c r="AZD131" s="717"/>
      <c r="AZE131" s="717"/>
      <c r="AZF131" s="717"/>
      <c r="AZG131" s="717"/>
      <c r="AZH131" s="717"/>
      <c r="AZI131" s="717"/>
      <c r="AZJ131" s="717"/>
      <c r="AZK131" s="717"/>
      <c r="AZL131" s="717"/>
      <c r="AZM131" s="717"/>
      <c r="AZN131" s="717"/>
      <c r="AZO131" s="717"/>
      <c r="AZP131" s="717"/>
      <c r="AZQ131" s="717"/>
      <c r="AZR131" s="717"/>
      <c r="AZS131" s="717"/>
      <c r="AZT131" s="717"/>
      <c r="AZU131" s="717"/>
      <c r="AZV131" s="717"/>
      <c r="AZW131" s="717"/>
      <c r="AZX131" s="717"/>
      <c r="AZY131" s="717"/>
      <c r="AZZ131" s="717"/>
      <c r="BAA131" s="717"/>
      <c r="BAB131" s="717"/>
      <c r="BAC131" s="717"/>
      <c r="BAD131" s="717"/>
      <c r="BAE131" s="717"/>
      <c r="BAF131" s="717"/>
      <c r="BAG131" s="717"/>
      <c r="BAH131" s="717"/>
      <c r="BAI131" s="717"/>
      <c r="BAJ131" s="717"/>
      <c r="BAK131" s="717"/>
      <c r="BAL131" s="717"/>
      <c r="BAM131" s="717"/>
      <c r="BAN131" s="717"/>
      <c r="BAO131" s="717"/>
      <c r="BAP131" s="717"/>
      <c r="BAQ131" s="717"/>
      <c r="BAR131" s="717"/>
      <c r="BAS131" s="717"/>
      <c r="BAT131" s="717"/>
      <c r="BAU131" s="717"/>
      <c r="BAV131" s="717"/>
      <c r="BAW131" s="717"/>
      <c r="BAX131" s="717"/>
      <c r="BAY131" s="717"/>
      <c r="BAZ131" s="717"/>
      <c r="BBA131" s="717"/>
      <c r="BBB131" s="717"/>
      <c r="BBC131" s="717"/>
      <c r="BBD131" s="717"/>
      <c r="BBE131" s="717"/>
      <c r="BBF131" s="717"/>
      <c r="BBG131" s="717"/>
      <c r="BBH131" s="717"/>
      <c r="BBI131" s="717"/>
      <c r="BBJ131" s="717"/>
      <c r="BBK131" s="717"/>
      <c r="BBL131" s="717"/>
      <c r="BBM131" s="717"/>
      <c r="BBN131" s="717"/>
      <c r="BBO131" s="717"/>
      <c r="BBP131" s="717"/>
      <c r="BBQ131" s="717"/>
      <c r="BBR131" s="717"/>
      <c r="BBS131" s="717"/>
      <c r="BBT131" s="717"/>
      <c r="BBU131" s="717"/>
      <c r="BBV131" s="717"/>
      <c r="BBW131" s="717"/>
      <c r="BBX131" s="717"/>
      <c r="BBY131" s="717"/>
      <c r="BBZ131" s="717"/>
      <c r="BCA131" s="717"/>
      <c r="BCB131" s="717"/>
      <c r="BCC131" s="717"/>
      <c r="BCD131" s="717"/>
      <c r="BCE131" s="717"/>
      <c r="BCF131" s="717"/>
      <c r="BCG131" s="717"/>
      <c r="BCH131" s="717"/>
      <c r="BCI131" s="717"/>
      <c r="BCJ131" s="717"/>
      <c r="BCK131" s="717"/>
      <c r="BCL131" s="717"/>
      <c r="BCM131" s="717"/>
      <c r="BCN131" s="717"/>
      <c r="BCO131" s="717"/>
      <c r="BCP131" s="717"/>
      <c r="BCQ131" s="717"/>
      <c r="BCR131" s="717"/>
      <c r="BCS131" s="717"/>
      <c r="BCT131" s="717"/>
      <c r="BCU131" s="717"/>
      <c r="BCV131" s="717"/>
      <c r="BCW131" s="717"/>
      <c r="BCX131" s="717"/>
      <c r="BCY131" s="717"/>
      <c r="BCZ131" s="717"/>
      <c r="BDA131" s="717"/>
      <c r="BDB131" s="717"/>
      <c r="BDC131" s="717"/>
      <c r="BDD131" s="717"/>
      <c r="BDE131" s="717"/>
      <c r="BDF131" s="717"/>
      <c r="BDG131" s="717"/>
      <c r="BDH131" s="717"/>
      <c r="BDI131" s="717"/>
      <c r="BDJ131" s="717"/>
      <c r="BDK131" s="717"/>
      <c r="BDL131" s="717"/>
      <c r="BDM131" s="717"/>
      <c r="BDN131" s="717"/>
      <c r="BDO131" s="717"/>
      <c r="BDP131" s="717"/>
      <c r="BDQ131" s="717"/>
      <c r="BDR131" s="717"/>
      <c r="BDS131" s="717"/>
      <c r="BDT131" s="717"/>
      <c r="BDU131" s="717"/>
      <c r="BDV131" s="717"/>
      <c r="BDW131" s="717"/>
      <c r="BDX131" s="717"/>
      <c r="BDY131" s="717"/>
      <c r="BDZ131" s="717"/>
      <c r="BEA131" s="717"/>
      <c r="BEB131" s="717"/>
      <c r="BEC131" s="717"/>
      <c r="BED131" s="717"/>
      <c r="BEE131" s="717"/>
      <c r="BEF131" s="717"/>
      <c r="BEG131" s="717"/>
      <c r="BEH131" s="717"/>
      <c r="BEI131" s="717"/>
      <c r="BEJ131" s="717"/>
      <c r="BEK131" s="717"/>
      <c r="BEL131" s="717"/>
      <c r="BEM131" s="717"/>
      <c r="BEN131" s="717"/>
      <c r="BEO131" s="717"/>
      <c r="BEP131" s="717"/>
      <c r="BEQ131" s="717"/>
      <c r="BER131" s="717"/>
      <c r="BES131" s="717"/>
      <c r="BET131" s="717"/>
      <c r="BEU131" s="717"/>
      <c r="BEV131" s="717"/>
      <c r="BEW131" s="717"/>
      <c r="BEX131" s="717"/>
      <c r="BEY131" s="717"/>
      <c r="BEZ131" s="717"/>
      <c r="BFA131" s="717"/>
      <c r="BFB131" s="717"/>
      <c r="BFC131" s="717"/>
      <c r="BFD131" s="717"/>
      <c r="BFE131" s="717"/>
      <c r="BFF131" s="717"/>
      <c r="BFG131" s="717"/>
      <c r="BFH131" s="717"/>
      <c r="BFI131" s="717"/>
      <c r="BFJ131" s="717"/>
      <c r="BFK131" s="717"/>
      <c r="BFL131" s="717"/>
      <c r="BFM131" s="717"/>
      <c r="BFN131" s="717"/>
      <c r="BFO131" s="717"/>
      <c r="BFP131" s="717"/>
      <c r="BFQ131" s="717"/>
      <c r="BFR131" s="717"/>
      <c r="BFS131" s="717"/>
      <c r="BFT131" s="717"/>
      <c r="BFU131" s="717"/>
      <c r="BFV131" s="717"/>
      <c r="BFW131" s="717"/>
      <c r="BFX131" s="717"/>
      <c r="BFY131" s="717"/>
      <c r="BFZ131" s="717"/>
      <c r="BGA131" s="717"/>
      <c r="BGB131" s="717"/>
      <c r="BGC131" s="717"/>
      <c r="BGD131" s="717"/>
      <c r="BGE131" s="717"/>
      <c r="BGF131" s="717"/>
      <c r="BGG131" s="717"/>
      <c r="BGH131" s="717"/>
      <c r="BGI131" s="717"/>
      <c r="BGJ131" s="717"/>
      <c r="BGK131" s="717"/>
      <c r="BGL131" s="717"/>
      <c r="BGM131" s="717"/>
      <c r="BGN131" s="717"/>
      <c r="BGO131" s="717"/>
      <c r="BGP131" s="717"/>
      <c r="BGQ131" s="717"/>
      <c r="BGR131" s="717"/>
      <c r="BGS131" s="717"/>
      <c r="BGT131" s="717"/>
      <c r="BGU131" s="717"/>
      <c r="BGV131" s="717"/>
      <c r="BGW131" s="717"/>
      <c r="BGX131" s="717"/>
      <c r="BGY131" s="717"/>
      <c r="BGZ131" s="717"/>
      <c r="BHA131" s="717"/>
      <c r="BHB131" s="717"/>
      <c r="BHC131" s="717"/>
      <c r="BHD131" s="717"/>
      <c r="BHE131" s="717"/>
      <c r="BHF131" s="717"/>
      <c r="BHG131" s="717"/>
      <c r="BHH131" s="717"/>
      <c r="BHI131" s="717"/>
      <c r="BHJ131" s="717"/>
      <c r="BHK131" s="717"/>
      <c r="BHL131" s="717"/>
      <c r="BHM131" s="717"/>
      <c r="BHN131" s="717"/>
      <c r="BHO131" s="717"/>
      <c r="BHP131" s="717"/>
      <c r="BHQ131" s="717"/>
      <c r="BHR131" s="717"/>
      <c r="BHS131" s="717"/>
      <c r="BHT131" s="717"/>
      <c r="BHU131" s="717"/>
      <c r="BHV131" s="717"/>
      <c r="BHW131" s="717"/>
      <c r="BHX131" s="717"/>
      <c r="BHY131" s="717"/>
      <c r="BHZ131" s="717"/>
      <c r="BIA131" s="717"/>
      <c r="BIB131" s="717"/>
      <c r="BIC131" s="717"/>
      <c r="BID131" s="717"/>
      <c r="BIE131" s="717"/>
      <c r="BIF131" s="717"/>
      <c r="BIG131" s="717"/>
      <c r="BIH131" s="717"/>
      <c r="BII131" s="717"/>
      <c r="BIJ131" s="717"/>
      <c r="BIK131" s="717"/>
      <c r="BIL131" s="717"/>
      <c r="BIM131" s="717"/>
      <c r="BIN131" s="717"/>
      <c r="BIO131" s="717"/>
      <c r="BIP131" s="717"/>
      <c r="BIQ131" s="717"/>
      <c r="BIR131" s="717"/>
      <c r="BIS131" s="717"/>
      <c r="BIT131" s="717"/>
      <c r="BIU131" s="717"/>
      <c r="BIV131" s="717"/>
      <c r="BIW131" s="717"/>
      <c r="BIX131" s="717"/>
      <c r="BIY131" s="717"/>
      <c r="BIZ131" s="717"/>
      <c r="BJA131" s="717"/>
      <c r="BJB131" s="717"/>
      <c r="BJC131" s="717"/>
      <c r="BJD131" s="717"/>
      <c r="BJE131" s="717"/>
      <c r="BJF131" s="717"/>
      <c r="BJG131" s="717"/>
      <c r="BJH131" s="717"/>
      <c r="BJI131" s="717"/>
      <c r="BJJ131" s="717"/>
      <c r="BJK131" s="717"/>
      <c r="BJL131" s="717"/>
      <c r="BJM131" s="717"/>
      <c r="BJN131" s="717"/>
      <c r="BJO131" s="717"/>
      <c r="BJP131" s="717"/>
      <c r="BJQ131" s="717"/>
      <c r="BJR131" s="717"/>
      <c r="BJS131" s="717"/>
      <c r="BJT131" s="717"/>
      <c r="BJU131" s="717"/>
      <c r="BJV131" s="717"/>
      <c r="BJW131" s="717"/>
      <c r="BJX131" s="717"/>
      <c r="BJY131" s="717"/>
      <c r="BJZ131" s="717"/>
      <c r="BKA131" s="717"/>
      <c r="BKB131" s="717"/>
      <c r="BKC131" s="717"/>
      <c r="BKD131" s="717"/>
      <c r="BKE131" s="717"/>
      <c r="BKF131" s="717"/>
      <c r="BKG131" s="717"/>
      <c r="BKH131" s="717"/>
      <c r="BKI131" s="717"/>
      <c r="BKJ131" s="717"/>
      <c r="BKK131" s="717"/>
      <c r="BKL131" s="717"/>
      <c r="BKM131" s="717"/>
      <c r="BKN131" s="717"/>
      <c r="BKO131" s="717"/>
      <c r="BKP131" s="717"/>
      <c r="BKQ131" s="717"/>
      <c r="BKR131" s="717"/>
      <c r="BKS131" s="717"/>
      <c r="BKT131" s="717"/>
      <c r="BKU131" s="717"/>
      <c r="BKV131" s="717"/>
      <c r="BKW131" s="717"/>
      <c r="BKX131" s="717"/>
      <c r="BKY131" s="717"/>
      <c r="BKZ131" s="717"/>
      <c r="BLA131" s="717"/>
      <c r="BLB131" s="717"/>
      <c r="BLC131" s="717"/>
      <c r="BLD131" s="717"/>
      <c r="BLE131" s="717"/>
      <c r="BLF131" s="717"/>
      <c r="BLG131" s="717"/>
      <c r="BLH131" s="717"/>
      <c r="BLI131" s="717"/>
      <c r="BLJ131" s="717"/>
      <c r="BLK131" s="717"/>
      <c r="BLL131" s="717"/>
      <c r="BLM131" s="717"/>
      <c r="BLN131" s="717"/>
      <c r="BLO131" s="717"/>
      <c r="BLP131" s="717"/>
      <c r="BLQ131" s="717"/>
      <c r="BLR131" s="717"/>
      <c r="BLS131" s="717"/>
      <c r="BLT131" s="717"/>
      <c r="BLU131" s="717"/>
      <c r="BLV131" s="717"/>
      <c r="BLW131" s="717"/>
      <c r="BLX131" s="717"/>
      <c r="BLY131" s="717"/>
      <c r="BLZ131" s="717"/>
      <c r="BMA131" s="717"/>
      <c r="BMB131" s="717"/>
      <c r="BMC131" s="717"/>
      <c r="BMD131" s="717"/>
      <c r="BME131" s="717"/>
      <c r="BMF131" s="717"/>
      <c r="BMG131" s="717"/>
      <c r="BMH131" s="717"/>
      <c r="BMI131" s="717"/>
      <c r="BMJ131" s="717"/>
      <c r="BMK131" s="717"/>
      <c r="BML131" s="717"/>
      <c r="BMM131" s="717"/>
      <c r="BMN131" s="717"/>
      <c r="BMO131" s="717"/>
      <c r="BMP131" s="717"/>
      <c r="BMQ131" s="717"/>
      <c r="BMR131" s="717"/>
      <c r="BMS131" s="717"/>
      <c r="BMT131" s="717"/>
      <c r="BMU131" s="717"/>
      <c r="BMV131" s="717"/>
      <c r="BMW131" s="717"/>
      <c r="BMX131" s="717"/>
      <c r="BMY131" s="717"/>
      <c r="BMZ131" s="717"/>
      <c r="BNA131" s="717"/>
      <c r="BNB131" s="717"/>
      <c r="BNC131" s="717"/>
      <c r="BND131" s="717"/>
      <c r="BNE131" s="717"/>
      <c r="BNF131" s="717"/>
      <c r="BNG131" s="717"/>
      <c r="BNH131" s="717"/>
      <c r="BNI131" s="717"/>
      <c r="BNJ131" s="717"/>
      <c r="BNK131" s="717"/>
      <c r="BNL131" s="717"/>
      <c r="BNM131" s="717"/>
      <c r="BNN131" s="717"/>
      <c r="BNO131" s="717"/>
      <c r="BNP131" s="717"/>
      <c r="BNQ131" s="717"/>
      <c r="BNR131" s="717"/>
      <c r="BNS131" s="717"/>
      <c r="BNT131" s="717"/>
      <c r="BNU131" s="717"/>
      <c r="BNV131" s="717"/>
      <c r="BNW131" s="717"/>
      <c r="BNX131" s="717"/>
      <c r="BNY131" s="717"/>
      <c r="BNZ131" s="717"/>
      <c r="BOA131" s="717"/>
      <c r="BOB131" s="717"/>
      <c r="BOC131" s="717"/>
      <c r="BOD131" s="717"/>
      <c r="BOE131" s="717"/>
      <c r="BOF131" s="717"/>
      <c r="BOG131" s="717"/>
      <c r="BOH131" s="717"/>
      <c r="BOI131" s="717"/>
      <c r="BOJ131" s="717"/>
      <c r="BOK131" s="717"/>
      <c r="BOL131" s="717"/>
      <c r="BOM131" s="717"/>
      <c r="BON131" s="717"/>
      <c r="BOO131" s="717"/>
      <c r="BOP131" s="717"/>
      <c r="BOQ131" s="717"/>
      <c r="BOR131" s="717"/>
      <c r="BOS131" s="717"/>
      <c r="BOT131" s="717"/>
      <c r="BOU131" s="717"/>
      <c r="BOV131" s="717"/>
      <c r="BOW131" s="717"/>
      <c r="BOX131" s="717"/>
      <c r="BOY131" s="717"/>
      <c r="BOZ131" s="717"/>
      <c r="BPA131" s="717"/>
      <c r="BPB131" s="717"/>
      <c r="BPC131" s="717"/>
      <c r="BPD131" s="717"/>
      <c r="BPE131" s="717"/>
      <c r="BPF131" s="717"/>
      <c r="BPG131" s="717"/>
      <c r="BPH131" s="717"/>
      <c r="BPI131" s="717"/>
      <c r="BPJ131" s="717"/>
      <c r="BPK131" s="717"/>
      <c r="BPL131" s="717"/>
      <c r="BPM131" s="717"/>
      <c r="BPN131" s="717"/>
      <c r="BPO131" s="717"/>
      <c r="BPP131" s="717"/>
      <c r="BPQ131" s="717"/>
      <c r="BPR131" s="717"/>
      <c r="BPS131" s="717"/>
      <c r="BPT131" s="717"/>
      <c r="BPU131" s="717"/>
      <c r="BPV131" s="717"/>
      <c r="BPW131" s="717"/>
      <c r="BPX131" s="717"/>
      <c r="BPY131" s="717"/>
      <c r="BPZ131" s="717"/>
      <c r="BQA131" s="717"/>
      <c r="BQB131" s="717"/>
      <c r="BQC131" s="717"/>
      <c r="BQD131" s="717"/>
      <c r="BQE131" s="717"/>
      <c r="BQF131" s="717"/>
      <c r="BQG131" s="717"/>
      <c r="BQH131" s="717"/>
      <c r="BQI131" s="717"/>
      <c r="BQJ131" s="717"/>
      <c r="BQK131" s="717"/>
      <c r="BQL131" s="717"/>
      <c r="BQM131" s="717"/>
      <c r="BQN131" s="717"/>
      <c r="BQO131" s="717"/>
      <c r="BQP131" s="717"/>
      <c r="BQQ131" s="717"/>
      <c r="BQR131" s="717"/>
      <c r="BQS131" s="717"/>
      <c r="BQT131" s="717"/>
      <c r="BQU131" s="717"/>
      <c r="BQV131" s="717"/>
      <c r="BQW131" s="717"/>
      <c r="BQX131" s="717"/>
      <c r="BQY131" s="717"/>
      <c r="BQZ131" s="717"/>
      <c r="BRA131" s="717"/>
      <c r="BRB131" s="717"/>
      <c r="BRC131" s="717"/>
      <c r="BRD131" s="717"/>
      <c r="BRE131" s="717"/>
      <c r="BRF131" s="717"/>
      <c r="BRG131" s="717"/>
      <c r="BRH131" s="717"/>
      <c r="BRI131" s="717"/>
      <c r="BRJ131" s="717"/>
      <c r="BRK131" s="717"/>
      <c r="BRL131" s="717"/>
      <c r="BRM131" s="717"/>
      <c r="BRN131" s="717"/>
      <c r="BRO131" s="717"/>
      <c r="BRP131" s="717"/>
      <c r="BRQ131" s="717"/>
      <c r="BRR131" s="717"/>
      <c r="BRS131" s="717"/>
      <c r="BRT131" s="717"/>
      <c r="BRU131" s="717"/>
      <c r="BRV131" s="717"/>
      <c r="BRW131" s="717"/>
      <c r="BRX131" s="717"/>
      <c r="BRY131" s="717"/>
      <c r="BRZ131" s="717"/>
      <c r="BSA131" s="717"/>
      <c r="BSB131" s="717"/>
      <c r="BSC131" s="717"/>
      <c r="BSD131" s="717"/>
      <c r="BSE131" s="717"/>
      <c r="BSF131" s="717"/>
      <c r="BSG131" s="717"/>
      <c r="BSH131" s="717"/>
      <c r="BSI131" s="717"/>
      <c r="BSJ131" s="717"/>
      <c r="BSK131" s="717"/>
      <c r="BSL131" s="717"/>
      <c r="BSM131" s="717"/>
      <c r="BSN131" s="717"/>
      <c r="BSO131" s="717"/>
      <c r="BSP131" s="717"/>
      <c r="BSQ131" s="717"/>
      <c r="BSR131" s="717"/>
      <c r="BSS131" s="717"/>
      <c r="BST131" s="717"/>
      <c r="BSU131" s="717"/>
      <c r="BSV131" s="717"/>
      <c r="BSW131" s="717"/>
      <c r="BSX131" s="717"/>
      <c r="BSY131" s="717"/>
      <c r="BSZ131" s="717"/>
      <c r="BTA131" s="717"/>
      <c r="BTB131" s="717"/>
      <c r="BTC131" s="717"/>
      <c r="BTD131" s="717"/>
      <c r="BTE131" s="717"/>
      <c r="BTF131" s="717"/>
      <c r="BTG131" s="717"/>
      <c r="BTH131" s="717"/>
      <c r="BTI131" s="717"/>
      <c r="BTJ131" s="717"/>
      <c r="BTK131" s="717"/>
      <c r="BTL131" s="717"/>
      <c r="BTM131" s="717"/>
      <c r="BTN131" s="717"/>
      <c r="BTO131" s="717"/>
      <c r="BTP131" s="717"/>
      <c r="BTQ131" s="717"/>
      <c r="BTR131" s="717"/>
      <c r="BTS131" s="717"/>
      <c r="BTT131" s="717"/>
      <c r="BTU131" s="717"/>
      <c r="BTV131" s="717"/>
      <c r="BTW131" s="717"/>
      <c r="BTX131" s="717"/>
      <c r="BTY131" s="717"/>
      <c r="BTZ131" s="717"/>
      <c r="BUA131" s="717"/>
      <c r="BUB131" s="717"/>
      <c r="BUC131" s="717"/>
      <c r="BUD131" s="717"/>
      <c r="BUE131" s="717"/>
      <c r="BUF131" s="717"/>
      <c r="BUG131" s="717"/>
      <c r="BUH131" s="717"/>
      <c r="BUI131" s="717"/>
      <c r="BUJ131" s="717"/>
      <c r="BUK131" s="717"/>
      <c r="BUL131" s="717"/>
      <c r="BUM131" s="717"/>
      <c r="BUN131" s="717"/>
      <c r="BUO131" s="717"/>
      <c r="BUP131" s="717"/>
      <c r="BUQ131" s="717"/>
      <c r="BUR131" s="717"/>
      <c r="BUS131" s="717"/>
      <c r="BUT131" s="717"/>
      <c r="BUU131" s="717"/>
      <c r="BUV131" s="717"/>
      <c r="BUW131" s="717"/>
      <c r="BUX131" s="717"/>
      <c r="BUY131" s="717"/>
      <c r="BUZ131" s="717"/>
      <c r="BVA131" s="717"/>
      <c r="BVB131" s="717"/>
      <c r="BVC131" s="717"/>
      <c r="BVD131" s="717"/>
      <c r="BVE131" s="717"/>
      <c r="BVF131" s="717"/>
      <c r="BVG131" s="717"/>
      <c r="BVH131" s="717"/>
      <c r="BVI131" s="717"/>
      <c r="BVJ131" s="717"/>
      <c r="BVK131" s="717"/>
      <c r="BVL131" s="717"/>
      <c r="BVM131" s="717"/>
      <c r="BVN131" s="717"/>
      <c r="BVO131" s="717"/>
      <c r="BVP131" s="717"/>
      <c r="BVQ131" s="717"/>
      <c r="BVR131" s="717"/>
      <c r="BVS131" s="717"/>
      <c r="BVT131" s="717"/>
      <c r="BVU131" s="717"/>
      <c r="BVV131" s="717"/>
      <c r="BVW131" s="717"/>
      <c r="BVX131" s="717"/>
      <c r="BVY131" s="717"/>
      <c r="BVZ131" s="717"/>
      <c r="BWA131" s="717"/>
      <c r="BWB131" s="717"/>
      <c r="BWC131" s="717"/>
      <c r="BWD131" s="717"/>
      <c r="BWE131" s="717"/>
      <c r="BWF131" s="717"/>
      <c r="BWG131" s="717"/>
      <c r="BWH131" s="717"/>
      <c r="BWI131" s="717"/>
      <c r="BWJ131" s="717"/>
      <c r="BWK131" s="717"/>
      <c r="BWL131" s="717"/>
      <c r="BWM131" s="717"/>
      <c r="BWN131" s="717"/>
      <c r="BWO131" s="717"/>
      <c r="BWP131" s="717"/>
      <c r="BWQ131" s="717"/>
      <c r="BWR131" s="717"/>
      <c r="BWS131" s="717"/>
      <c r="BWT131" s="717"/>
      <c r="BWU131" s="717"/>
      <c r="BWV131" s="717"/>
      <c r="BWW131" s="717"/>
      <c r="BWX131" s="717"/>
      <c r="BWY131" s="717"/>
      <c r="BWZ131" s="717"/>
      <c r="BXA131" s="717"/>
      <c r="BXB131" s="717"/>
      <c r="BXC131" s="717"/>
      <c r="BXD131" s="717"/>
      <c r="BXE131" s="717"/>
      <c r="BXF131" s="717"/>
      <c r="BXG131" s="717"/>
      <c r="BXH131" s="717"/>
      <c r="BXI131" s="717"/>
      <c r="BXJ131" s="717"/>
      <c r="BXK131" s="717"/>
      <c r="BXL131" s="717"/>
      <c r="BXM131" s="717"/>
      <c r="BXN131" s="717"/>
      <c r="BXO131" s="717"/>
      <c r="BXP131" s="717"/>
      <c r="BXQ131" s="717"/>
      <c r="BXR131" s="717"/>
      <c r="BXS131" s="717"/>
      <c r="BXT131" s="717"/>
      <c r="BXU131" s="717"/>
      <c r="BXV131" s="717"/>
      <c r="BXW131" s="717"/>
      <c r="BXX131" s="717"/>
      <c r="BXY131" s="717"/>
      <c r="BXZ131" s="717"/>
      <c r="BYA131" s="717"/>
      <c r="BYB131" s="717"/>
      <c r="BYC131" s="717"/>
      <c r="BYD131" s="717"/>
      <c r="BYE131" s="717"/>
      <c r="BYF131" s="717"/>
      <c r="BYG131" s="717"/>
      <c r="BYH131" s="717"/>
      <c r="BYI131" s="717"/>
      <c r="BYJ131" s="717"/>
      <c r="BYK131" s="717"/>
      <c r="BYL131" s="717"/>
      <c r="BYM131" s="717"/>
      <c r="BYN131" s="717"/>
      <c r="BYO131" s="717"/>
      <c r="BYP131" s="717"/>
      <c r="BYQ131" s="717"/>
      <c r="BYR131" s="717"/>
      <c r="BYS131" s="717"/>
      <c r="BYT131" s="717"/>
      <c r="BYU131" s="717"/>
      <c r="BYV131" s="717"/>
      <c r="BYW131" s="717"/>
      <c r="BYX131" s="717"/>
      <c r="BYY131" s="717"/>
      <c r="BYZ131" s="717"/>
      <c r="BZA131" s="717"/>
      <c r="BZB131" s="717"/>
      <c r="BZC131" s="717"/>
      <c r="BZD131" s="717"/>
      <c r="BZE131" s="717"/>
      <c r="BZF131" s="717"/>
      <c r="BZG131" s="717"/>
      <c r="BZH131" s="717"/>
      <c r="BZI131" s="717"/>
      <c r="BZJ131" s="717"/>
      <c r="BZK131" s="717"/>
      <c r="BZL131" s="717"/>
      <c r="BZM131" s="717"/>
      <c r="BZN131" s="717"/>
      <c r="BZO131" s="717"/>
      <c r="BZP131" s="717"/>
      <c r="BZQ131" s="717"/>
      <c r="BZR131" s="717"/>
      <c r="BZS131" s="717"/>
      <c r="BZT131" s="717"/>
      <c r="BZU131" s="717"/>
      <c r="BZV131" s="717"/>
      <c r="BZW131" s="717"/>
      <c r="BZX131" s="717"/>
      <c r="BZY131" s="717"/>
      <c r="BZZ131" s="717"/>
      <c r="CAA131" s="717"/>
      <c r="CAB131" s="717"/>
      <c r="CAC131" s="717"/>
      <c r="CAD131" s="717"/>
      <c r="CAE131" s="717"/>
      <c r="CAF131" s="717"/>
      <c r="CAG131" s="717"/>
      <c r="CAH131" s="717"/>
      <c r="CAI131" s="717"/>
      <c r="CAJ131" s="717"/>
      <c r="CAK131" s="717"/>
      <c r="CAL131" s="717"/>
      <c r="CAM131" s="717"/>
      <c r="CAN131" s="717"/>
      <c r="CAO131" s="717"/>
      <c r="CAP131" s="717"/>
      <c r="CAQ131" s="717"/>
      <c r="CAR131" s="717"/>
      <c r="CAS131" s="717"/>
      <c r="CAT131" s="717"/>
      <c r="CAU131" s="717"/>
      <c r="CAV131" s="717"/>
      <c r="CAW131" s="717"/>
      <c r="CAX131" s="717"/>
      <c r="CAY131" s="717"/>
      <c r="CAZ131" s="717"/>
      <c r="CBA131" s="717"/>
      <c r="CBB131" s="717"/>
      <c r="CBC131" s="717"/>
      <c r="CBD131" s="717"/>
      <c r="CBE131" s="717"/>
      <c r="CBF131" s="717"/>
      <c r="CBG131" s="717"/>
      <c r="CBH131" s="717"/>
      <c r="CBI131" s="717"/>
      <c r="CBJ131" s="717"/>
      <c r="CBK131" s="717"/>
      <c r="CBL131" s="717"/>
      <c r="CBM131" s="717"/>
      <c r="CBN131" s="717"/>
      <c r="CBO131" s="717"/>
      <c r="CBP131" s="717"/>
      <c r="CBQ131" s="717"/>
      <c r="CBR131" s="717"/>
      <c r="CBS131" s="717"/>
      <c r="CBT131" s="717"/>
      <c r="CBU131" s="717"/>
      <c r="CBV131" s="717"/>
      <c r="CBW131" s="717"/>
      <c r="CBX131" s="717"/>
      <c r="CBY131" s="717"/>
      <c r="CBZ131" s="717"/>
      <c r="CCA131" s="717"/>
      <c r="CCB131" s="717"/>
      <c r="CCC131" s="717"/>
      <c r="CCD131" s="717"/>
      <c r="CCE131" s="717"/>
      <c r="CCF131" s="717"/>
      <c r="CCG131" s="717"/>
      <c r="CCH131" s="717"/>
      <c r="CCI131" s="717"/>
      <c r="CCJ131" s="717"/>
      <c r="CCK131" s="717"/>
      <c r="CCL131" s="717"/>
      <c r="CCM131" s="717"/>
      <c r="CCN131" s="717"/>
      <c r="CCO131" s="717"/>
      <c r="CCP131" s="717"/>
      <c r="CCQ131" s="717"/>
      <c r="CCR131" s="717"/>
      <c r="CCS131" s="717"/>
      <c r="CCT131" s="717"/>
      <c r="CCU131" s="717"/>
      <c r="CCV131" s="717"/>
      <c r="CCW131" s="717"/>
      <c r="CCX131" s="717"/>
      <c r="CCY131" s="717"/>
      <c r="CCZ131" s="717"/>
      <c r="CDA131" s="717"/>
      <c r="CDB131" s="717"/>
      <c r="CDC131" s="717"/>
      <c r="CDD131" s="717"/>
      <c r="CDE131" s="717"/>
      <c r="CDF131" s="717"/>
      <c r="CDG131" s="717"/>
      <c r="CDH131" s="717"/>
      <c r="CDI131" s="717"/>
      <c r="CDJ131" s="717"/>
      <c r="CDK131" s="717"/>
      <c r="CDL131" s="717"/>
      <c r="CDM131" s="717"/>
      <c r="CDN131" s="717"/>
      <c r="CDO131" s="717"/>
      <c r="CDP131" s="717"/>
      <c r="CDQ131" s="717"/>
      <c r="CDR131" s="717"/>
      <c r="CDS131" s="717"/>
      <c r="CDT131" s="717"/>
      <c r="CDU131" s="717"/>
      <c r="CDV131" s="717"/>
      <c r="CDW131" s="717"/>
      <c r="CDX131" s="717"/>
      <c r="CDY131" s="717"/>
      <c r="CDZ131" s="717"/>
      <c r="CEA131" s="717"/>
      <c r="CEB131" s="717"/>
      <c r="CEC131" s="717"/>
      <c r="CED131" s="717"/>
      <c r="CEE131" s="717"/>
      <c r="CEF131" s="717"/>
      <c r="CEG131" s="717"/>
      <c r="CEH131" s="717"/>
      <c r="CEI131" s="717"/>
      <c r="CEJ131" s="717"/>
      <c r="CEK131" s="717"/>
      <c r="CEL131" s="717"/>
      <c r="CEM131" s="717"/>
      <c r="CEN131" s="717"/>
      <c r="CEO131" s="717"/>
      <c r="CEP131" s="717"/>
      <c r="CEQ131" s="717"/>
      <c r="CER131" s="717"/>
      <c r="CES131" s="717"/>
      <c r="CET131" s="717"/>
      <c r="CEU131" s="717"/>
      <c r="CEV131" s="717"/>
      <c r="CEW131" s="717"/>
      <c r="CEX131" s="717"/>
      <c r="CEY131" s="717"/>
      <c r="CEZ131" s="717"/>
      <c r="CFA131" s="717"/>
      <c r="CFB131" s="717"/>
      <c r="CFC131" s="717"/>
      <c r="CFD131" s="717"/>
      <c r="CFE131" s="717"/>
      <c r="CFF131" s="717"/>
      <c r="CFG131" s="717"/>
      <c r="CFH131" s="717"/>
      <c r="CFI131" s="717"/>
      <c r="CFJ131" s="717"/>
      <c r="CFK131" s="717"/>
      <c r="CFL131" s="717"/>
      <c r="CFM131" s="717"/>
      <c r="CFN131" s="717"/>
      <c r="CFO131" s="717"/>
      <c r="CFP131" s="717"/>
      <c r="CFQ131" s="717"/>
      <c r="CFR131" s="717"/>
      <c r="CFS131" s="717"/>
      <c r="CFT131" s="717"/>
      <c r="CFU131" s="717"/>
      <c r="CFV131" s="717"/>
      <c r="CFW131" s="717"/>
      <c r="CFX131" s="717"/>
      <c r="CFY131" s="717"/>
      <c r="CFZ131" s="717"/>
      <c r="CGA131" s="717"/>
      <c r="CGB131" s="717"/>
      <c r="CGC131" s="717"/>
      <c r="CGD131" s="717"/>
      <c r="CGE131" s="717"/>
      <c r="CGF131" s="717"/>
      <c r="CGG131" s="717"/>
      <c r="CGH131" s="717"/>
      <c r="CGI131" s="717"/>
      <c r="CGJ131" s="717"/>
      <c r="CGK131" s="717"/>
      <c r="CGL131" s="717"/>
      <c r="CGM131" s="717"/>
      <c r="CGN131" s="717"/>
      <c r="CGO131" s="717"/>
      <c r="CGP131" s="717"/>
      <c r="CGQ131" s="717"/>
      <c r="CGR131" s="717"/>
      <c r="CGS131" s="717"/>
      <c r="CGT131" s="717"/>
      <c r="CGU131" s="717"/>
      <c r="CGV131" s="717"/>
      <c r="CGW131" s="717"/>
      <c r="CGX131" s="717"/>
      <c r="CGY131" s="717"/>
      <c r="CGZ131" s="717"/>
      <c r="CHA131" s="717"/>
      <c r="CHB131" s="717"/>
      <c r="CHC131" s="717"/>
      <c r="CHD131" s="717"/>
      <c r="CHE131" s="717"/>
      <c r="CHF131" s="717"/>
      <c r="CHG131" s="717"/>
      <c r="CHH131" s="717"/>
      <c r="CHI131" s="717"/>
      <c r="CHJ131" s="717"/>
      <c r="CHK131" s="717"/>
      <c r="CHL131" s="717"/>
      <c r="CHM131" s="717"/>
      <c r="CHN131" s="717"/>
      <c r="CHO131" s="717"/>
      <c r="CHP131" s="717"/>
      <c r="CHQ131" s="717"/>
      <c r="CHR131" s="717"/>
      <c r="CHS131" s="717"/>
      <c r="CHT131" s="717"/>
      <c r="CHU131" s="717"/>
      <c r="CHV131" s="717"/>
      <c r="CHW131" s="717"/>
      <c r="CHX131" s="717"/>
      <c r="CHY131" s="717"/>
      <c r="CHZ131" s="717"/>
      <c r="CIA131" s="717"/>
      <c r="CIB131" s="717"/>
      <c r="CIC131" s="717"/>
      <c r="CID131" s="717"/>
      <c r="CIE131" s="717"/>
      <c r="CIF131" s="717"/>
      <c r="CIG131" s="717"/>
      <c r="CIH131" s="717"/>
      <c r="CII131" s="717"/>
      <c r="CIJ131" s="717"/>
      <c r="CIK131" s="717"/>
      <c r="CIL131" s="717"/>
      <c r="CIM131" s="717"/>
      <c r="CIN131" s="717"/>
      <c r="CIO131" s="717"/>
      <c r="CIP131" s="717"/>
      <c r="CIQ131" s="717"/>
      <c r="CIR131" s="717"/>
      <c r="CIS131" s="717"/>
      <c r="CIT131" s="717"/>
      <c r="CIU131" s="717"/>
      <c r="CIV131" s="717"/>
      <c r="CIW131" s="717"/>
      <c r="CIX131" s="717"/>
      <c r="CIY131" s="717"/>
      <c r="CIZ131" s="717"/>
      <c r="CJA131" s="717"/>
      <c r="CJB131" s="717"/>
      <c r="CJC131" s="717"/>
      <c r="CJD131" s="717"/>
      <c r="CJE131" s="717"/>
      <c r="CJF131" s="717"/>
      <c r="CJG131" s="717"/>
      <c r="CJH131" s="717"/>
      <c r="CJI131" s="717"/>
      <c r="CJJ131" s="717"/>
      <c r="CJK131" s="717"/>
      <c r="CJL131" s="717"/>
      <c r="CJM131" s="717"/>
      <c r="CJN131" s="717"/>
      <c r="CJO131" s="717"/>
      <c r="CJP131" s="717"/>
      <c r="CJQ131" s="717"/>
      <c r="CJR131" s="717"/>
      <c r="CJS131" s="717"/>
      <c r="CJT131" s="717"/>
      <c r="CJU131" s="717"/>
      <c r="CJV131" s="717"/>
      <c r="CJW131" s="717"/>
      <c r="CJX131" s="717"/>
      <c r="CJY131" s="717"/>
      <c r="CJZ131" s="717"/>
      <c r="CKA131" s="717"/>
      <c r="CKB131" s="717"/>
      <c r="CKC131" s="717"/>
      <c r="CKD131" s="717"/>
      <c r="CKE131" s="717"/>
      <c r="CKF131" s="717"/>
      <c r="CKG131" s="717"/>
      <c r="CKH131" s="717"/>
      <c r="CKI131" s="717"/>
      <c r="CKJ131" s="717"/>
      <c r="CKK131" s="717"/>
      <c r="CKL131" s="717"/>
      <c r="CKM131" s="717"/>
      <c r="CKN131" s="717"/>
      <c r="CKO131" s="717"/>
      <c r="CKP131" s="717"/>
      <c r="CKQ131" s="717"/>
      <c r="CKR131" s="717"/>
      <c r="CKS131" s="717"/>
      <c r="CKT131" s="717"/>
      <c r="CKU131" s="717"/>
      <c r="CKV131" s="717"/>
      <c r="CKW131" s="717"/>
      <c r="CKX131" s="717"/>
      <c r="CKY131" s="717"/>
      <c r="CKZ131" s="717"/>
      <c r="CLA131" s="717"/>
      <c r="CLB131" s="717"/>
      <c r="CLC131" s="717"/>
      <c r="CLD131" s="717"/>
      <c r="CLE131" s="717"/>
      <c r="CLF131" s="717"/>
      <c r="CLG131" s="717"/>
      <c r="CLH131" s="717"/>
      <c r="CLI131" s="717"/>
      <c r="CLJ131" s="717"/>
      <c r="CLK131" s="717"/>
      <c r="CLL131" s="717"/>
      <c r="CLM131" s="717"/>
      <c r="CLN131" s="717"/>
      <c r="CLO131" s="717"/>
      <c r="CLP131" s="717"/>
      <c r="CLQ131" s="717"/>
      <c r="CLR131" s="717"/>
      <c r="CLS131" s="717"/>
      <c r="CLT131" s="717"/>
      <c r="CLU131" s="717"/>
      <c r="CLV131" s="717"/>
      <c r="CLW131" s="717"/>
      <c r="CLX131" s="717"/>
      <c r="CLY131" s="717"/>
      <c r="CLZ131" s="717"/>
      <c r="CMA131" s="717"/>
      <c r="CMB131" s="717"/>
      <c r="CMC131" s="717"/>
      <c r="CMD131" s="717"/>
      <c r="CME131" s="717"/>
      <c r="CMF131" s="717"/>
      <c r="CMG131" s="717"/>
      <c r="CMH131" s="717"/>
      <c r="CMI131" s="717"/>
      <c r="CMJ131" s="717"/>
      <c r="CMK131" s="717"/>
      <c r="CML131" s="717"/>
      <c r="CMM131" s="717"/>
      <c r="CMN131" s="717"/>
      <c r="CMO131" s="717"/>
      <c r="CMP131" s="717"/>
      <c r="CMQ131" s="717"/>
      <c r="CMR131" s="717"/>
      <c r="CMS131" s="717"/>
      <c r="CMT131" s="717"/>
      <c r="CMU131" s="717"/>
      <c r="CMV131" s="717"/>
      <c r="CMW131" s="717"/>
      <c r="CMX131" s="717"/>
      <c r="CMY131" s="717"/>
      <c r="CMZ131" s="717"/>
      <c r="CNA131" s="717"/>
      <c r="CNB131" s="717"/>
      <c r="CNC131" s="717"/>
      <c r="CND131" s="717"/>
      <c r="CNE131" s="717"/>
      <c r="CNF131" s="717"/>
      <c r="CNG131" s="717"/>
      <c r="CNH131" s="717"/>
      <c r="CNI131" s="717"/>
      <c r="CNJ131" s="717"/>
      <c r="CNK131" s="717"/>
      <c r="CNL131" s="717"/>
      <c r="CNM131" s="717"/>
      <c r="CNN131" s="717"/>
      <c r="CNO131" s="717"/>
      <c r="CNP131" s="717"/>
      <c r="CNQ131" s="717"/>
      <c r="CNR131" s="717"/>
      <c r="CNS131" s="717"/>
      <c r="CNT131" s="717"/>
      <c r="CNU131" s="717"/>
      <c r="CNV131" s="717"/>
      <c r="CNW131" s="717"/>
      <c r="CNX131" s="717"/>
      <c r="CNY131" s="717"/>
      <c r="CNZ131" s="717"/>
      <c r="COA131" s="717"/>
      <c r="COB131" s="717"/>
      <c r="COC131" s="717"/>
      <c r="COD131" s="717"/>
      <c r="COE131" s="717"/>
      <c r="COF131" s="717"/>
      <c r="COG131" s="717"/>
      <c r="COH131" s="717"/>
      <c r="COI131" s="717"/>
      <c r="COJ131" s="717"/>
      <c r="COK131" s="717"/>
      <c r="COL131" s="717"/>
      <c r="COM131" s="717"/>
      <c r="CON131" s="717"/>
      <c r="COO131" s="717"/>
      <c r="COP131" s="717"/>
      <c r="COQ131" s="717"/>
      <c r="COR131" s="717"/>
      <c r="COS131" s="717"/>
      <c r="COT131" s="717"/>
      <c r="COU131" s="717"/>
      <c r="COV131" s="717"/>
      <c r="COW131" s="717"/>
      <c r="COX131" s="717"/>
      <c r="COY131" s="717"/>
      <c r="COZ131" s="717"/>
      <c r="CPA131" s="717"/>
      <c r="CPB131" s="717"/>
      <c r="CPC131" s="717"/>
      <c r="CPD131" s="717"/>
      <c r="CPE131" s="717"/>
      <c r="CPF131" s="717"/>
      <c r="CPG131" s="717"/>
      <c r="CPH131" s="717"/>
      <c r="CPI131" s="717"/>
      <c r="CPJ131" s="717"/>
      <c r="CPK131" s="717"/>
      <c r="CPL131" s="717"/>
      <c r="CPM131" s="717"/>
      <c r="CPN131" s="717"/>
      <c r="CPO131" s="717"/>
      <c r="CPP131" s="717"/>
      <c r="CPQ131" s="717"/>
      <c r="CPR131" s="717"/>
      <c r="CPS131" s="717"/>
      <c r="CPT131" s="717"/>
      <c r="CPU131" s="717"/>
      <c r="CPV131" s="717"/>
      <c r="CPW131" s="717"/>
      <c r="CPX131" s="717"/>
      <c r="CPY131" s="717"/>
      <c r="CPZ131" s="717"/>
      <c r="CQA131" s="717"/>
      <c r="CQB131" s="717"/>
      <c r="CQC131" s="717"/>
      <c r="CQD131" s="717"/>
      <c r="CQE131" s="717"/>
      <c r="CQF131" s="717"/>
      <c r="CQG131" s="717"/>
      <c r="CQH131" s="717"/>
      <c r="CQI131" s="717"/>
      <c r="CQJ131" s="717"/>
      <c r="CQK131" s="717"/>
      <c r="CQL131" s="717"/>
      <c r="CQM131" s="717"/>
      <c r="CQN131" s="717"/>
      <c r="CQO131" s="717"/>
      <c r="CQP131" s="717"/>
      <c r="CQQ131" s="717"/>
      <c r="CQR131" s="717"/>
      <c r="CQS131" s="717"/>
      <c r="CQT131" s="717"/>
      <c r="CQU131" s="717"/>
      <c r="CQV131" s="717"/>
      <c r="CQW131" s="717"/>
      <c r="CQX131" s="717"/>
      <c r="CQY131" s="717"/>
      <c r="CQZ131" s="717"/>
      <c r="CRA131" s="717"/>
      <c r="CRB131" s="717"/>
      <c r="CRC131" s="717"/>
      <c r="CRD131" s="717"/>
      <c r="CRE131" s="717"/>
      <c r="CRF131" s="717"/>
      <c r="CRG131" s="717"/>
      <c r="CRH131" s="717"/>
      <c r="CRI131" s="717"/>
      <c r="CRJ131" s="717"/>
      <c r="CRK131" s="717"/>
      <c r="CRL131" s="717"/>
      <c r="CRM131" s="717"/>
      <c r="CRN131" s="717"/>
      <c r="CRO131" s="717"/>
      <c r="CRP131" s="717"/>
      <c r="CRQ131" s="717"/>
      <c r="CRR131" s="717"/>
      <c r="CRS131" s="717"/>
      <c r="CRT131" s="717"/>
      <c r="CRU131" s="717"/>
      <c r="CRV131" s="717"/>
      <c r="CRW131" s="717"/>
      <c r="CRX131" s="717"/>
      <c r="CRY131" s="717"/>
      <c r="CRZ131" s="717"/>
      <c r="CSA131" s="717"/>
      <c r="CSB131" s="717"/>
      <c r="CSC131" s="717"/>
      <c r="CSD131" s="717"/>
      <c r="CSE131" s="717"/>
      <c r="CSF131" s="717"/>
      <c r="CSG131" s="717"/>
      <c r="CSH131" s="717"/>
      <c r="CSI131" s="717"/>
      <c r="CSJ131" s="717"/>
      <c r="CSK131" s="717"/>
      <c r="CSL131" s="717"/>
      <c r="CSM131" s="717"/>
      <c r="CSN131" s="717"/>
      <c r="CSO131" s="717"/>
      <c r="CSP131" s="717"/>
      <c r="CSQ131" s="717"/>
      <c r="CSR131" s="717"/>
      <c r="CSS131" s="717"/>
      <c r="CST131" s="717"/>
      <c r="CSU131" s="717"/>
      <c r="CSV131" s="717"/>
      <c r="CSW131" s="717"/>
      <c r="CSX131" s="717"/>
      <c r="CSY131" s="717"/>
      <c r="CSZ131" s="717"/>
      <c r="CTA131" s="717"/>
      <c r="CTB131" s="717"/>
      <c r="CTC131" s="717"/>
      <c r="CTD131" s="717"/>
      <c r="CTE131" s="717"/>
      <c r="CTF131" s="717"/>
      <c r="CTG131" s="717"/>
      <c r="CTH131" s="717"/>
      <c r="CTI131" s="717"/>
      <c r="CTJ131" s="717"/>
      <c r="CTK131" s="717"/>
      <c r="CTL131" s="717"/>
      <c r="CTM131" s="717"/>
      <c r="CTN131" s="717"/>
      <c r="CTO131" s="717"/>
      <c r="CTP131" s="717"/>
      <c r="CTQ131" s="717"/>
      <c r="CTR131" s="717"/>
      <c r="CTS131" s="717"/>
      <c r="CTT131" s="717"/>
      <c r="CTU131" s="717"/>
      <c r="CTV131" s="717"/>
      <c r="CTW131" s="717"/>
      <c r="CTX131" s="717"/>
      <c r="CTY131" s="717"/>
      <c r="CTZ131" s="717"/>
      <c r="CUA131" s="717"/>
      <c r="CUB131" s="717"/>
      <c r="CUC131" s="717"/>
      <c r="CUD131" s="717"/>
      <c r="CUE131" s="717"/>
      <c r="CUF131" s="717"/>
      <c r="CUG131" s="717"/>
      <c r="CUH131" s="717"/>
      <c r="CUI131" s="717"/>
      <c r="CUJ131" s="717"/>
      <c r="CUK131" s="717"/>
      <c r="CUL131" s="717"/>
      <c r="CUM131" s="717"/>
      <c r="CUN131" s="717"/>
      <c r="CUO131" s="717"/>
      <c r="CUP131" s="717"/>
      <c r="CUQ131" s="717"/>
      <c r="CUR131" s="717"/>
      <c r="CUS131" s="717"/>
      <c r="CUT131" s="717"/>
      <c r="CUU131" s="717"/>
      <c r="CUV131" s="717"/>
      <c r="CUW131" s="717"/>
      <c r="CUX131" s="717"/>
      <c r="CUY131" s="717"/>
      <c r="CUZ131" s="717"/>
      <c r="CVA131" s="717"/>
      <c r="CVB131" s="717"/>
      <c r="CVC131" s="717"/>
      <c r="CVD131" s="717"/>
      <c r="CVE131" s="717"/>
      <c r="CVF131" s="717"/>
      <c r="CVG131" s="717"/>
      <c r="CVH131" s="717"/>
      <c r="CVI131" s="717"/>
      <c r="CVJ131" s="717"/>
      <c r="CVK131" s="717"/>
      <c r="CVL131" s="717"/>
      <c r="CVM131" s="717"/>
      <c r="CVN131" s="717"/>
      <c r="CVO131" s="717"/>
      <c r="CVP131" s="717"/>
      <c r="CVQ131" s="717"/>
      <c r="CVR131" s="717"/>
      <c r="CVS131" s="717"/>
      <c r="CVT131" s="717"/>
      <c r="CVU131" s="717"/>
      <c r="CVV131" s="717"/>
      <c r="CVW131" s="717"/>
      <c r="CVX131" s="717"/>
      <c r="CVY131" s="717"/>
      <c r="CVZ131" s="717"/>
      <c r="CWA131" s="717"/>
      <c r="CWB131" s="717"/>
      <c r="CWC131" s="717"/>
      <c r="CWD131" s="717"/>
      <c r="CWE131" s="717"/>
      <c r="CWF131" s="717"/>
      <c r="CWG131" s="717"/>
      <c r="CWH131" s="717"/>
      <c r="CWI131" s="717"/>
      <c r="CWJ131" s="717"/>
      <c r="CWK131" s="717"/>
      <c r="CWL131" s="717"/>
      <c r="CWM131" s="717"/>
      <c r="CWN131" s="717"/>
      <c r="CWO131" s="717"/>
      <c r="CWP131" s="717"/>
      <c r="CWQ131" s="717"/>
      <c r="CWR131" s="717"/>
      <c r="CWS131" s="717"/>
      <c r="CWT131" s="717"/>
      <c r="CWU131" s="717"/>
      <c r="CWV131" s="717"/>
      <c r="CWW131" s="717"/>
      <c r="CWX131" s="717"/>
      <c r="CWY131" s="717"/>
      <c r="CWZ131" s="717"/>
      <c r="CXA131" s="717"/>
      <c r="CXB131" s="717"/>
      <c r="CXC131" s="717"/>
      <c r="CXD131" s="717"/>
      <c r="CXE131" s="717"/>
      <c r="CXF131" s="717"/>
      <c r="CXG131" s="717"/>
      <c r="CXH131" s="717"/>
      <c r="CXI131" s="717"/>
      <c r="CXJ131" s="717"/>
      <c r="CXK131" s="717"/>
      <c r="CXL131" s="717"/>
      <c r="CXM131" s="717"/>
      <c r="CXN131" s="717"/>
      <c r="CXO131" s="717"/>
      <c r="CXP131" s="717"/>
      <c r="CXQ131" s="717"/>
      <c r="CXR131" s="717"/>
      <c r="CXS131" s="717"/>
      <c r="CXT131" s="717"/>
      <c r="CXU131" s="717"/>
      <c r="CXV131" s="717"/>
      <c r="CXW131" s="717"/>
      <c r="CXX131" s="717"/>
      <c r="CXY131" s="717"/>
      <c r="CXZ131" s="717"/>
      <c r="CYA131" s="717"/>
      <c r="CYB131" s="717"/>
      <c r="CYC131" s="717"/>
      <c r="CYD131" s="717"/>
      <c r="CYE131" s="717"/>
      <c r="CYF131" s="717"/>
      <c r="CYG131" s="717"/>
      <c r="CYH131" s="717"/>
      <c r="CYI131" s="717"/>
      <c r="CYJ131" s="717"/>
      <c r="CYK131" s="717"/>
      <c r="CYL131" s="717"/>
      <c r="CYM131" s="717"/>
      <c r="CYN131" s="717"/>
      <c r="CYO131" s="717"/>
      <c r="CYP131" s="717"/>
      <c r="CYQ131" s="717"/>
      <c r="CYR131" s="717"/>
      <c r="CYS131" s="717"/>
      <c r="CYT131" s="717"/>
      <c r="CYU131" s="717"/>
      <c r="CYV131" s="717"/>
      <c r="CYW131" s="717"/>
      <c r="CYX131" s="717"/>
      <c r="CYY131" s="717"/>
      <c r="CYZ131" s="717"/>
      <c r="CZA131" s="717"/>
      <c r="CZB131" s="717"/>
      <c r="CZC131" s="717"/>
      <c r="CZD131" s="717"/>
      <c r="CZE131" s="717"/>
      <c r="CZF131" s="717"/>
      <c r="CZG131" s="717"/>
      <c r="CZH131" s="717"/>
      <c r="CZI131" s="717"/>
      <c r="CZJ131" s="717"/>
      <c r="CZK131" s="717"/>
      <c r="CZL131" s="717"/>
      <c r="CZM131" s="717"/>
      <c r="CZN131" s="717"/>
      <c r="CZO131" s="717"/>
      <c r="CZP131" s="717"/>
      <c r="CZQ131" s="717"/>
      <c r="CZR131" s="717"/>
      <c r="CZS131" s="717"/>
      <c r="CZT131" s="717"/>
      <c r="CZU131" s="717"/>
      <c r="CZV131" s="717"/>
      <c r="CZW131" s="717"/>
      <c r="CZX131" s="717"/>
      <c r="CZY131" s="717"/>
      <c r="CZZ131" s="717"/>
      <c r="DAA131" s="717"/>
      <c r="DAB131" s="717"/>
      <c r="DAC131" s="717"/>
      <c r="DAD131" s="717"/>
      <c r="DAE131" s="717"/>
      <c r="DAF131" s="717"/>
      <c r="DAG131" s="717"/>
      <c r="DAH131" s="717"/>
      <c r="DAI131" s="717"/>
      <c r="DAJ131" s="717"/>
      <c r="DAK131" s="717"/>
      <c r="DAL131" s="717"/>
      <c r="DAM131" s="717"/>
      <c r="DAN131" s="717"/>
      <c r="DAO131" s="717"/>
      <c r="DAP131" s="717"/>
      <c r="DAQ131" s="717"/>
      <c r="DAR131" s="717"/>
      <c r="DAS131" s="717"/>
      <c r="DAT131" s="717"/>
      <c r="DAU131" s="717"/>
      <c r="DAV131" s="717"/>
      <c r="DAW131" s="717"/>
      <c r="DAX131" s="717"/>
      <c r="DAY131" s="717"/>
      <c r="DAZ131" s="717"/>
      <c r="DBA131" s="717"/>
      <c r="DBB131" s="717"/>
      <c r="DBC131" s="717"/>
      <c r="DBD131" s="717"/>
      <c r="DBE131" s="717"/>
      <c r="DBF131" s="717"/>
      <c r="DBG131" s="717"/>
      <c r="DBH131" s="717"/>
      <c r="DBI131" s="717"/>
      <c r="DBJ131" s="717"/>
      <c r="DBK131" s="717"/>
      <c r="DBL131" s="717"/>
      <c r="DBM131" s="717"/>
      <c r="DBN131" s="717"/>
      <c r="DBO131" s="717"/>
      <c r="DBP131" s="717"/>
      <c r="DBQ131" s="717"/>
      <c r="DBR131" s="717"/>
      <c r="DBS131" s="717"/>
      <c r="DBT131" s="717"/>
      <c r="DBU131" s="717"/>
      <c r="DBV131" s="717"/>
      <c r="DBW131" s="717"/>
      <c r="DBX131" s="717"/>
      <c r="DBY131" s="717"/>
      <c r="DBZ131" s="717"/>
      <c r="DCA131" s="717"/>
      <c r="DCB131" s="717"/>
      <c r="DCC131" s="717"/>
      <c r="DCD131" s="717"/>
      <c r="DCE131" s="717"/>
      <c r="DCF131" s="717"/>
      <c r="DCG131" s="717"/>
      <c r="DCH131" s="717"/>
      <c r="DCI131" s="717"/>
      <c r="DCJ131" s="717"/>
      <c r="DCK131" s="717"/>
      <c r="DCL131" s="717"/>
      <c r="DCM131" s="717"/>
      <c r="DCN131" s="717"/>
      <c r="DCO131" s="717"/>
      <c r="DCP131" s="717"/>
      <c r="DCQ131" s="717"/>
      <c r="DCR131" s="717"/>
      <c r="DCS131" s="717"/>
      <c r="DCT131" s="717"/>
      <c r="DCU131" s="717"/>
      <c r="DCV131" s="717"/>
      <c r="DCW131" s="717"/>
      <c r="DCX131" s="717"/>
      <c r="DCY131" s="717"/>
      <c r="DCZ131" s="717"/>
      <c r="DDA131" s="717"/>
      <c r="DDB131" s="717"/>
      <c r="DDC131" s="717"/>
      <c r="DDD131" s="717"/>
      <c r="DDE131" s="717"/>
      <c r="DDF131" s="717"/>
      <c r="DDG131" s="717"/>
      <c r="DDH131" s="717"/>
      <c r="DDI131" s="717"/>
      <c r="DDJ131" s="717"/>
      <c r="DDK131" s="717"/>
      <c r="DDL131" s="717"/>
      <c r="DDM131" s="717"/>
      <c r="DDN131" s="717"/>
      <c r="DDO131" s="717"/>
      <c r="DDP131" s="717"/>
      <c r="DDQ131" s="717"/>
      <c r="DDR131" s="717"/>
      <c r="DDS131" s="717"/>
      <c r="DDT131" s="717"/>
      <c r="DDU131" s="717"/>
      <c r="DDV131" s="717"/>
      <c r="DDW131" s="717"/>
      <c r="DDX131" s="717"/>
      <c r="DDY131" s="717"/>
      <c r="DDZ131" s="717"/>
      <c r="DEA131" s="717"/>
      <c r="DEB131" s="717"/>
      <c r="DEC131" s="717"/>
      <c r="DED131" s="717"/>
      <c r="DEE131" s="717"/>
      <c r="DEF131" s="717"/>
      <c r="DEG131" s="717"/>
      <c r="DEH131" s="717"/>
      <c r="DEI131" s="717"/>
      <c r="DEJ131" s="717"/>
      <c r="DEK131" s="717"/>
      <c r="DEL131" s="717"/>
      <c r="DEM131" s="717"/>
      <c r="DEN131" s="717"/>
      <c r="DEO131" s="717"/>
      <c r="DEP131" s="717"/>
      <c r="DEQ131" s="717"/>
      <c r="DER131" s="717"/>
      <c r="DES131" s="717"/>
      <c r="DET131" s="717"/>
      <c r="DEU131" s="717"/>
      <c r="DEV131" s="717"/>
      <c r="DEW131" s="717"/>
      <c r="DEX131" s="717"/>
      <c r="DEY131" s="717"/>
      <c r="DEZ131" s="717"/>
      <c r="DFA131" s="717"/>
      <c r="DFB131" s="717"/>
      <c r="DFC131" s="717"/>
      <c r="DFD131" s="717"/>
      <c r="DFE131" s="717"/>
      <c r="DFF131" s="717"/>
      <c r="DFG131" s="717"/>
      <c r="DFH131" s="717"/>
      <c r="DFI131" s="717"/>
      <c r="DFJ131" s="717"/>
      <c r="DFK131" s="717"/>
      <c r="DFL131" s="717"/>
      <c r="DFM131" s="717"/>
      <c r="DFN131" s="717"/>
      <c r="DFO131" s="717"/>
      <c r="DFP131" s="717"/>
      <c r="DFQ131" s="717"/>
      <c r="DFR131" s="717"/>
      <c r="DFS131" s="717"/>
      <c r="DFT131" s="717"/>
      <c r="DFU131" s="717"/>
      <c r="DFV131" s="717"/>
      <c r="DFW131" s="717"/>
      <c r="DFX131" s="717"/>
      <c r="DFY131" s="717"/>
      <c r="DFZ131" s="717"/>
      <c r="DGA131" s="717"/>
      <c r="DGB131" s="717"/>
      <c r="DGC131" s="717"/>
      <c r="DGD131" s="717"/>
      <c r="DGE131" s="717"/>
      <c r="DGF131" s="717"/>
      <c r="DGG131" s="717"/>
      <c r="DGH131" s="717"/>
      <c r="DGI131" s="717"/>
      <c r="DGJ131" s="717"/>
      <c r="DGK131" s="717"/>
      <c r="DGL131" s="717"/>
      <c r="DGM131" s="717"/>
      <c r="DGN131" s="717"/>
      <c r="DGO131" s="717"/>
      <c r="DGP131" s="717"/>
      <c r="DGQ131" s="717"/>
      <c r="DGR131" s="717"/>
      <c r="DGS131" s="717"/>
      <c r="DGT131" s="717"/>
      <c r="DGU131" s="717"/>
      <c r="DGV131" s="717"/>
      <c r="DGW131" s="717"/>
      <c r="DGX131" s="717"/>
      <c r="DGY131" s="717"/>
      <c r="DGZ131" s="717"/>
      <c r="DHA131" s="717"/>
      <c r="DHB131" s="717"/>
      <c r="DHC131" s="717"/>
      <c r="DHD131" s="717"/>
      <c r="DHE131" s="717"/>
      <c r="DHF131" s="717"/>
      <c r="DHG131" s="717"/>
      <c r="DHH131" s="717"/>
      <c r="DHI131" s="717"/>
      <c r="DHJ131" s="717"/>
      <c r="DHK131" s="717"/>
      <c r="DHL131" s="717"/>
      <c r="DHM131" s="717"/>
      <c r="DHN131" s="717"/>
      <c r="DHO131" s="717"/>
      <c r="DHP131" s="717"/>
      <c r="DHQ131" s="717"/>
      <c r="DHR131" s="717"/>
      <c r="DHS131" s="717"/>
      <c r="DHT131" s="717"/>
      <c r="DHU131" s="717"/>
      <c r="DHV131" s="717"/>
      <c r="DHW131" s="717"/>
      <c r="DHX131" s="717"/>
      <c r="DHY131" s="717"/>
      <c r="DHZ131" s="717"/>
      <c r="DIA131" s="717"/>
      <c r="DIB131" s="717"/>
      <c r="DIC131" s="717"/>
      <c r="DID131" s="717"/>
      <c r="DIE131" s="717"/>
      <c r="DIF131" s="717"/>
      <c r="DIG131" s="717"/>
      <c r="DIH131" s="717"/>
      <c r="DII131" s="717"/>
      <c r="DIJ131" s="717"/>
      <c r="DIK131" s="717"/>
      <c r="DIL131" s="717"/>
      <c r="DIM131" s="717"/>
      <c r="DIN131" s="717"/>
      <c r="DIO131" s="717"/>
      <c r="DIP131" s="717"/>
      <c r="DIQ131" s="717"/>
      <c r="DIR131" s="717"/>
      <c r="DIS131" s="717"/>
      <c r="DIT131" s="717"/>
      <c r="DIU131" s="717"/>
      <c r="DIV131" s="717"/>
      <c r="DIW131" s="717"/>
      <c r="DIX131" s="717"/>
      <c r="DIY131" s="717"/>
      <c r="DIZ131" s="717"/>
      <c r="DJA131" s="717"/>
      <c r="DJB131" s="717"/>
      <c r="DJC131" s="717"/>
      <c r="DJD131" s="717"/>
      <c r="DJE131" s="717"/>
      <c r="DJF131" s="717"/>
      <c r="DJG131" s="717"/>
      <c r="DJH131" s="717"/>
      <c r="DJI131" s="717"/>
      <c r="DJJ131" s="717"/>
      <c r="DJK131" s="717"/>
      <c r="DJL131" s="717"/>
      <c r="DJM131" s="717"/>
      <c r="DJN131" s="717"/>
      <c r="DJO131" s="717"/>
      <c r="DJP131" s="717"/>
      <c r="DJQ131" s="717"/>
      <c r="DJR131" s="717"/>
      <c r="DJS131" s="717"/>
      <c r="DJT131" s="717"/>
      <c r="DJU131" s="717"/>
      <c r="DJV131" s="717"/>
      <c r="DJW131" s="717"/>
      <c r="DJX131" s="717"/>
      <c r="DJY131" s="717"/>
      <c r="DJZ131" s="717"/>
      <c r="DKA131" s="717"/>
      <c r="DKB131" s="717"/>
      <c r="DKC131" s="717"/>
      <c r="DKD131" s="717"/>
      <c r="DKE131" s="717"/>
      <c r="DKF131" s="717"/>
      <c r="DKG131" s="717"/>
      <c r="DKH131" s="717"/>
      <c r="DKI131" s="717"/>
      <c r="DKJ131" s="717"/>
      <c r="DKK131" s="717"/>
      <c r="DKL131" s="717"/>
      <c r="DKM131" s="717"/>
      <c r="DKN131" s="717"/>
      <c r="DKO131" s="717"/>
      <c r="DKP131" s="717"/>
      <c r="DKQ131" s="717"/>
      <c r="DKR131" s="717"/>
      <c r="DKS131" s="717"/>
      <c r="DKT131" s="717"/>
      <c r="DKU131" s="717"/>
      <c r="DKV131" s="717"/>
      <c r="DKW131" s="717"/>
      <c r="DKX131" s="717"/>
      <c r="DKY131" s="717"/>
      <c r="DKZ131" s="717"/>
      <c r="DLA131" s="717"/>
      <c r="DLB131" s="717"/>
      <c r="DLC131" s="717"/>
      <c r="DLD131" s="717"/>
      <c r="DLE131" s="717"/>
      <c r="DLF131" s="717"/>
      <c r="DLG131" s="717"/>
      <c r="DLH131" s="717"/>
      <c r="DLI131" s="717"/>
      <c r="DLJ131" s="717"/>
      <c r="DLK131" s="717"/>
      <c r="DLL131" s="717"/>
      <c r="DLM131" s="717"/>
      <c r="DLN131" s="717"/>
      <c r="DLO131" s="717"/>
      <c r="DLP131" s="717"/>
      <c r="DLQ131" s="717"/>
      <c r="DLR131" s="717"/>
      <c r="DLS131" s="717"/>
      <c r="DLT131" s="717"/>
      <c r="DLU131" s="717"/>
      <c r="DLV131" s="717"/>
      <c r="DLW131" s="717"/>
      <c r="DLX131" s="717"/>
      <c r="DLY131" s="717"/>
      <c r="DLZ131" s="717"/>
      <c r="DMA131" s="717"/>
      <c r="DMB131" s="717"/>
      <c r="DMC131" s="717"/>
      <c r="DMD131" s="717"/>
      <c r="DME131" s="717"/>
      <c r="DMF131" s="717"/>
      <c r="DMG131" s="717"/>
      <c r="DMH131" s="717"/>
      <c r="DMI131" s="717"/>
      <c r="DMJ131" s="717"/>
      <c r="DMK131" s="717"/>
      <c r="DML131" s="717"/>
      <c r="DMM131" s="717"/>
      <c r="DMN131" s="717"/>
      <c r="DMO131" s="717"/>
      <c r="DMP131" s="717"/>
      <c r="DMQ131" s="717"/>
      <c r="DMR131" s="717"/>
      <c r="DMS131" s="717"/>
      <c r="DMT131" s="717"/>
      <c r="DMU131" s="717"/>
      <c r="DMV131" s="717"/>
      <c r="DMW131" s="717"/>
      <c r="DMX131" s="717"/>
      <c r="DMY131" s="717"/>
      <c r="DMZ131" s="717"/>
      <c r="DNA131" s="717"/>
      <c r="DNB131" s="717"/>
      <c r="DNC131" s="717"/>
      <c r="DND131" s="717"/>
      <c r="DNE131" s="717"/>
      <c r="DNF131" s="717"/>
      <c r="DNG131" s="717"/>
      <c r="DNH131" s="717"/>
      <c r="DNI131" s="717"/>
      <c r="DNJ131" s="717"/>
      <c r="DNK131" s="717"/>
      <c r="DNL131" s="717"/>
      <c r="DNM131" s="717"/>
      <c r="DNN131" s="717"/>
      <c r="DNO131" s="717"/>
      <c r="DNP131" s="717"/>
      <c r="DNQ131" s="717"/>
      <c r="DNR131" s="717"/>
      <c r="DNS131" s="717"/>
      <c r="DNT131" s="717"/>
      <c r="DNU131" s="717"/>
      <c r="DNV131" s="717"/>
      <c r="DNW131" s="717"/>
      <c r="DNX131" s="717"/>
      <c r="DNY131" s="717"/>
      <c r="DNZ131" s="717"/>
      <c r="DOA131" s="717"/>
      <c r="DOB131" s="717"/>
      <c r="DOC131" s="717"/>
      <c r="DOD131" s="717"/>
      <c r="DOE131" s="717"/>
      <c r="DOF131" s="717"/>
      <c r="DOG131" s="717"/>
      <c r="DOH131" s="717"/>
      <c r="DOI131" s="717"/>
      <c r="DOJ131" s="717"/>
      <c r="DOK131" s="717"/>
      <c r="DOL131" s="717"/>
      <c r="DOM131" s="717"/>
      <c r="DON131" s="717"/>
      <c r="DOO131" s="717"/>
      <c r="DOP131" s="717"/>
      <c r="DOQ131" s="717"/>
      <c r="DOR131" s="717"/>
      <c r="DOS131" s="717"/>
      <c r="DOT131" s="717"/>
      <c r="DOU131" s="717"/>
      <c r="DOV131" s="717"/>
      <c r="DOW131" s="717"/>
      <c r="DOX131" s="717"/>
      <c r="DOY131" s="717"/>
      <c r="DOZ131" s="717"/>
      <c r="DPA131" s="717"/>
      <c r="DPB131" s="717"/>
      <c r="DPC131" s="717"/>
      <c r="DPD131" s="717"/>
      <c r="DPE131" s="717"/>
      <c r="DPF131" s="717"/>
      <c r="DPG131" s="717"/>
      <c r="DPH131" s="717"/>
      <c r="DPI131" s="717"/>
      <c r="DPJ131" s="717"/>
      <c r="DPK131" s="717"/>
      <c r="DPL131" s="717"/>
      <c r="DPM131" s="717"/>
      <c r="DPN131" s="717"/>
      <c r="DPO131" s="717"/>
      <c r="DPP131" s="717"/>
      <c r="DPQ131" s="717"/>
      <c r="DPR131" s="717"/>
      <c r="DPS131" s="717"/>
      <c r="DPT131" s="717"/>
      <c r="DPU131" s="717"/>
      <c r="DPV131" s="717"/>
      <c r="DPW131" s="717"/>
      <c r="DPX131" s="717"/>
      <c r="DPY131" s="717"/>
      <c r="DPZ131" s="717"/>
      <c r="DQA131" s="717"/>
      <c r="DQB131" s="717"/>
      <c r="DQC131" s="717"/>
      <c r="DQD131" s="717"/>
      <c r="DQE131" s="717"/>
      <c r="DQF131" s="717"/>
      <c r="DQG131" s="717"/>
      <c r="DQH131" s="717"/>
      <c r="DQI131" s="717"/>
      <c r="DQJ131" s="717"/>
      <c r="DQK131" s="717"/>
      <c r="DQL131" s="717"/>
      <c r="DQM131" s="717"/>
      <c r="DQN131" s="717"/>
      <c r="DQO131" s="717"/>
      <c r="DQP131" s="717"/>
      <c r="DQQ131" s="717"/>
      <c r="DQR131" s="717"/>
      <c r="DQS131" s="717"/>
      <c r="DQT131" s="717"/>
      <c r="DQU131" s="717"/>
      <c r="DQV131" s="717"/>
      <c r="DQW131" s="717"/>
      <c r="DQX131" s="717"/>
      <c r="DQY131" s="717"/>
      <c r="DQZ131" s="717"/>
      <c r="DRA131" s="717"/>
      <c r="DRB131" s="717"/>
      <c r="DRC131" s="717"/>
      <c r="DRD131" s="717"/>
      <c r="DRE131" s="717"/>
      <c r="DRF131" s="717"/>
      <c r="DRG131" s="717"/>
      <c r="DRH131" s="717"/>
      <c r="DRI131" s="717"/>
      <c r="DRJ131" s="717"/>
      <c r="DRK131" s="717"/>
      <c r="DRL131" s="717"/>
      <c r="DRM131" s="717"/>
      <c r="DRN131" s="717"/>
      <c r="DRO131" s="717"/>
      <c r="DRP131" s="717"/>
      <c r="DRQ131" s="717"/>
      <c r="DRR131" s="717"/>
      <c r="DRS131" s="717"/>
      <c r="DRT131" s="717"/>
      <c r="DRU131" s="717"/>
      <c r="DRV131" s="717"/>
      <c r="DRW131" s="717"/>
      <c r="DRX131" s="717"/>
      <c r="DRY131" s="717"/>
      <c r="DRZ131" s="717"/>
      <c r="DSA131" s="717"/>
      <c r="DSB131" s="717"/>
      <c r="DSC131" s="717"/>
      <c r="DSD131" s="717"/>
      <c r="DSE131" s="717"/>
      <c r="DSF131" s="717"/>
      <c r="DSG131" s="717"/>
      <c r="DSH131" s="717"/>
      <c r="DSI131" s="717"/>
      <c r="DSJ131" s="717"/>
      <c r="DSK131" s="717"/>
      <c r="DSL131" s="717"/>
      <c r="DSM131" s="717"/>
      <c r="DSN131" s="717"/>
      <c r="DSO131" s="717"/>
      <c r="DSP131" s="717"/>
      <c r="DSQ131" s="717"/>
      <c r="DSR131" s="717"/>
      <c r="DSS131" s="717"/>
      <c r="DST131" s="717"/>
      <c r="DSU131" s="717"/>
      <c r="DSV131" s="717"/>
      <c r="DSW131" s="717"/>
      <c r="DSX131" s="717"/>
      <c r="DSY131" s="717"/>
      <c r="DSZ131" s="717"/>
      <c r="DTA131" s="717"/>
      <c r="DTB131" s="717"/>
      <c r="DTC131" s="717"/>
      <c r="DTD131" s="717"/>
      <c r="DTE131" s="717"/>
      <c r="DTF131" s="717"/>
      <c r="DTG131" s="717"/>
      <c r="DTH131" s="717"/>
      <c r="DTI131" s="717"/>
      <c r="DTJ131" s="717"/>
      <c r="DTK131" s="717"/>
      <c r="DTL131" s="717"/>
      <c r="DTM131" s="717"/>
      <c r="DTN131" s="717"/>
      <c r="DTO131" s="717"/>
      <c r="DTP131" s="717"/>
      <c r="DTQ131" s="717"/>
      <c r="DTR131" s="717"/>
      <c r="DTS131" s="717"/>
      <c r="DTT131" s="717"/>
      <c r="DTU131" s="717"/>
      <c r="DTV131" s="717"/>
      <c r="DTW131" s="717"/>
      <c r="DTX131" s="717"/>
      <c r="DTY131" s="717"/>
      <c r="DTZ131" s="717"/>
      <c r="DUA131" s="717"/>
      <c r="DUB131" s="717"/>
      <c r="DUC131" s="717"/>
      <c r="DUD131" s="717"/>
      <c r="DUE131" s="717"/>
      <c r="DUF131" s="717"/>
      <c r="DUG131" s="717"/>
      <c r="DUH131" s="717"/>
      <c r="DUI131" s="717"/>
      <c r="DUJ131" s="717"/>
      <c r="DUK131" s="717"/>
      <c r="DUL131" s="717"/>
      <c r="DUM131" s="717"/>
      <c r="DUN131" s="717"/>
      <c r="DUO131" s="717"/>
      <c r="DUP131" s="717"/>
      <c r="DUQ131" s="717"/>
      <c r="DUR131" s="717"/>
      <c r="DUS131" s="717"/>
      <c r="DUT131" s="717"/>
      <c r="DUU131" s="717"/>
      <c r="DUV131" s="717"/>
      <c r="DUW131" s="717"/>
      <c r="DUX131" s="717"/>
      <c r="DUY131" s="717"/>
      <c r="DUZ131" s="717"/>
      <c r="DVA131" s="717"/>
      <c r="DVB131" s="717"/>
      <c r="DVC131" s="717"/>
      <c r="DVD131" s="717"/>
      <c r="DVE131" s="717"/>
      <c r="DVF131" s="717"/>
      <c r="DVG131" s="717"/>
      <c r="DVH131" s="717"/>
      <c r="DVI131" s="717"/>
      <c r="DVJ131" s="717"/>
      <c r="DVK131" s="717"/>
      <c r="DVL131" s="717"/>
      <c r="DVM131" s="717"/>
      <c r="DVN131" s="717"/>
      <c r="DVO131" s="717"/>
      <c r="DVP131" s="717"/>
      <c r="DVQ131" s="717"/>
      <c r="DVR131" s="717"/>
      <c r="DVS131" s="717"/>
      <c r="DVT131" s="717"/>
      <c r="DVU131" s="717"/>
      <c r="DVV131" s="717"/>
      <c r="DVW131" s="717"/>
      <c r="DVX131" s="717"/>
      <c r="DVY131" s="717"/>
      <c r="DVZ131" s="717"/>
      <c r="DWA131" s="717"/>
      <c r="DWB131" s="717"/>
      <c r="DWC131" s="717"/>
      <c r="DWD131" s="717"/>
      <c r="DWE131" s="717"/>
      <c r="DWF131" s="717"/>
      <c r="DWG131" s="717"/>
      <c r="DWH131" s="717"/>
      <c r="DWI131" s="717"/>
      <c r="DWJ131" s="717"/>
      <c r="DWK131" s="717"/>
      <c r="DWL131" s="717"/>
      <c r="DWM131" s="717"/>
      <c r="DWN131" s="717"/>
      <c r="DWO131" s="717"/>
      <c r="DWP131" s="717"/>
      <c r="DWQ131" s="717"/>
      <c r="DWR131" s="717"/>
      <c r="DWS131" s="717"/>
      <c r="DWT131" s="717"/>
      <c r="DWU131" s="717"/>
      <c r="DWV131" s="717"/>
      <c r="DWW131" s="717"/>
      <c r="DWX131" s="717"/>
      <c r="DWY131" s="717"/>
      <c r="DWZ131" s="717"/>
      <c r="DXA131" s="717"/>
      <c r="DXB131" s="717"/>
      <c r="DXC131" s="717"/>
      <c r="DXD131" s="717"/>
      <c r="DXE131" s="717"/>
      <c r="DXF131" s="717"/>
      <c r="DXG131" s="717"/>
      <c r="DXH131" s="717"/>
      <c r="DXI131" s="717"/>
      <c r="DXJ131" s="717"/>
      <c r="DXK131" s="717"/>
      <c r="DXL131" s="717"/>
      <c r="DXM131" s="717"/>
      <c r="DXN131" s="717"/>
      <c r="DXO131" s="717"/>
      <c r="DXP131" s="717"/>
      <c r="DXQ131" s="717"/>
      <c r="DXR131" s="717"/>
      <c r="DXS131" s="717"/>
      <c r="DXT131" s="717"/>
      <c r="DXU131" s="717"/>
      <c r="DXV131" s="717"/>
      <c r="DXW131" s="717"/>
      <c r="DXX131" s="717"/>
      <c r="DXY131" s="717"/>
      <c r="DXZ131" s="717"/>
      <c r="DYA131" s="717"/>
      <c r="DYB131" s="717"/>
      <c r="DYC131" s="717"/>
      <c r="DYD131" s="717"/>
      <c r="DYE131" s="717"/>
      <c r="DYF131" s="717"/>
      <c r="DYG131" s="717"/>
      <c r="DYH131" s="717"/>
      <c r="DYI131" s="717"/>
      <c r="DYJ131" s="717"/>
      <c r="DYK131" s="717"/>
      <c r="DYL131" s="717"/>
      <c r="DYM131" s="717"/>
      <c r="DYN131" s="717"/>
      <c r="DYO131" s="717"/>
      <c r="DYP131" s="717"/>
      <c r="DYQ131" s="717"/>
      <c r="DYR131" s="717"/>
      <c r="DYS131" s="717"/>
      <c r="DYT131" s="717"/>
      <c r="DYU131" s="717"/>
      <c r="DYV131" s="717"/>
      <c r="DYW131" s="717"/>
      <c r="DYX131" s="717"/>
      <c r="DYY131" s="717"/>
      <c r="DYZ131" s="717"/>
      <c r="DZA131" s="717"/>
      <c r="DZB131" s="717"/>
      <c r="DZC131" s="717"/>
      <c r="DZD131" s="717"/>
      <c r="DZE131" s="717"/>
      <c r="DZF131" s="717"/>
      <c r="DZG131" s="717"/>
      <c r="DZH131" s="717"/>
      <c r="DZI131" s="717"/>
      <c r="DZJ131" s="717"/>
      <c r="DZK131" s="717"/>
      <c r="DZL131" s="717"/>
      <c r="DZM131" s="717"/>
      <c r="DZN131" s="717"/>
      <c r="DZO131" s="717"/>
      <c r="DZP131" s="717"/>
      <c r="DZQ131" s="717"/>
      <c r="DZR131" s="717"/>
      <c r="DZS131" s="717"/>
      <c r="DZT131" s="717"/>
      <c r="DZU131" s="717"/>
      <c r="DZV131" s="717"/>
      <c r="DZW131" s="717"/>
      <c r="DZX131" s="717"/>
      <c r="DZY131" s="717"/>
      <c r="DZZ131" s="717"/>
      <c r="EAA131" s="717"/>
      <c r="EAB131" s="717"/>
      <c r="EAC131" s="717"/>
      <c r="EAD131" s="717"/>
      <c r="EAE131" s="717"/>
      <c r="EAF131" s="717"/>
      <c r="EAG131" s="717"/>
      <c r="EAH131" s="717"/>
      <c r="EAI131" s="717"/>
      <c r="EAJ131" s="717"/>
      <c r="EAK131" s="717"/>
      <c r="EAL131" s="717"/>
      <c r="EAM131" s="717"/>
      <c r="EAN131" s="717"/>
      <c r="EAO131" s="717"/>
      <c r="EAP131" s="717"/>
      <c r="EAQ131" s="717"/>
      <c r="EAR131" s="717"/>
      <c r="EAS131" s="717"/>
      <c r="EAT131" s="717"/>
      <c r="EAU131" s="717"/>
      <c r="EAV131" s="717"/>
      <c r="EAW131" s="717"/>
      <c r="EAX131" s="717"/>
      <c r="EAY131" s="717"/>
      <c r="EAZ131" s="717"/>
      <c r="EBA131" s="717"/>
      <c r="EBB131" s="717"/>
      <c r="EBC131" s="717"/>
      <c r="EBD131" s="717"/>
      <c r="EBE131" s="717"/>
      <c r="EBF131" s="717"/>
      <c r="EBG131" s="717"/>
      <c r="EBH131" s="717"/>
      <c r="EBI131" s="717"/>
      <c r="EBJ131" s="717"/>
      <c r="EBK131" s="717"/>
      <c r="EBL131" s="717"/>
      <c r="EBM131" s="717"/>
      <c r="EBN131" s="717"/>
      <c r="EBO131" s="717"/>
      <c r="EBP131" s="717"/>
      <c r="EBQ131" s="717"/>
      <c r="EBR131" s="717"/>
      <c r="EBS131" s="717"/>
      <c r="EBT131" s="717"/>
      <c r="EBU131" s="717"/>
      <c r="EBV131" s="717"/>
      <c r="EBW131" s="717"/>
      <c r="EBX131" s="717"/>
      <c r="EBY131" s="717"/>
      <c r="EBZ131" s="717"/>
      <c r="ECA131" s="717"/>
      <c r="ECB131" s="717"/>
      <c r="ECC131" s="717"/>
      <c r="ECD131" s="717"/>
      <c r="ECE131" s="717"/>
      <c r="ECF131" s="717"/>
      <c r="ECG131" s="717"/>
      <c r="ECH131" s="717"/>
      <c r="ECI131" s="717"/>
      <c r="ECJ131" s="717"/>
      <c r="ECK131" s="717"/>
      <c r="ECL131" s="717"/>
      <c r="ECM131" s="717"/>
      <c r="ECN131" s="717"/>
      <c r="ECO131" s="717"/>
      <c r="ECP131" s="717"/>
      <c r="ECQ131" s="717"/>
      <c r="ECR131" s="717"/>
      <c r="ECS131" s="717"/>
      <c r="ECT131" s="717"/>
      <c r="ECU131" s="717"/>
      <c r="ECV131" s="717"/>
      <c r="ECW131" s="717"/>
      <c r="ECX131" s="717"/>
      <c r="ECY131" s="717"/>
      <c r="ECZ131" s="717"/>
      <c r="EDA131" s="717"/>
      <c r="EDB131" s="717"/>
      <c r="EDC131" s="717"/>
      <c r="EDD131" s="717"/>
      <c r="EDE131" s="717"/>
      <c r="EDF131" s="717"/>
      <c r="EDG131" s="717"/>
      <c r="EDH131" s="717"/>
      <c r="EDI131" s="717"/>
      <c r="EDJ131" s="717"/>
      <c r="EDK131" s="717"/>
      <c r="EDL131" s="717"/>
      <c r="EDM131" s="717"/>
      <c r="EDN131" s="717"/>
      <c r="EDO131" s="717"/>
      <c r="EDP131" s="717"/>
      <c r="EDQ131" s="717"/>
      <c r="EDR131" s="717"/>
      <c r="EDS131" s="717"/>
      <c r="EDT131" s="717"/>
      <c r="EDU131" s="717"/>
      <c r="EDV131" s="717"/>
      <c r="EDW131" s="717"/>
      <c r="EDX131" s="717"/>
      <c r="EDY131" s="717"/>
      <c r="EDZ131" s="717"/>
      <c r="EEA131" s="717"/>
      <c r="EEB131" s="717"/>
      <c r="EEC131" s="717"/>
      <c r="EED131" s="717"/>
      <c r="EEE131" s="717"/>
      <c r="EEF131" s="717"/>
      <c r="EEG131" s="717"/>
      <c r="EEH131" s="717"/>
      <c r="EEI131" s="717"/>
      <c r="EEJ131" s="717"/>
      <c r="EEK131" s="717"/>
      <c r="EEL131" s="717"/>
      <c r="EEM131" s="717"/>
      <c r="EEN131" s="717"/>
      <c r="EEO131" s="717"/>
      <c r="EEP131" s="717"/>
      <c r="EEQ131" s="717"/>
      <c r="EER131" s="717"/>
      <c r="EES131" s="717"/>
      <c r="EET131" s="717"/>
      <c r="EEU131" s="717"/>
      <c r="EEV131" s="717"/>
      <c r="EEW131" s="717"/>
      <c r="EEX131" s="717"/>
      <c r="EEY131" s="717"/>
      <c r="EEZ131" s="717"/>
      <c r="EFA131" s="717"/>
      <c r="EFB131" s="717"/>
      <c r="EFC131" s="717"/>
      <c r="EFD131" s="717"/>
      <c r="EFE131" s="717"/>
      <c r="EFF131" s="717"/>
      <c r="EFG131" s="717"/>
      <c r="EFH131" s="717"/>
      <c r="EFI131" s="717"/>
      <c r="EFJ131" s="717"/>
      <c r="EFK131" s="717"/>
      <c r="EFL131" s="717"/>
      <c r="EFM131" s="717"/>
      <c r="EFN131" s="717"/>
      <c r="EFO131" s="717"/>
      <c r="EFP131" s="717"/>
      <c r="EFQ131" s="717"/>
      <c r="EFR131" s="717"/>
      <c r="EFS131" s="717"/>
      <c r="EFT131" s="717"/>
      <c r="EFU131" s="717"/>
      <c r="EFV131" s="717"/>
      <c r="EFW131" s="717"/>
      <c r="EFX131" s="717"/>
      <c r="EFY131" s="717"/>
      <c r="EFZ131" s="717"/>
      <c r="EGA131" s="717"/>
      <c r="EGB131" s="717"/>
      <c r="EGC131" s="717"/>
      <c r="EGD131" s="717"/>
      <c r="EGE131" s="717"/>
      <c r="EGF131" s="717"/>
      <c r="EGG131" s="717"/>
      <c r="EGH131" s="717"/>
      <c r="EGI131" s="717"/>
      <c r="EGJ131" s="717"/>
      <c r="EGK131" s="717"/>
      <c r="EGL131" s="717"/>
      <c r="EGM131" s="717"/>
      <c r="EGN131" s="717"/>
      <c r="EGO131" s="717"/>
      <c r="EGP131" s="717"/>
      <c r="EGQ131" s="717"/>
      <c r="EGR131" s="717"/>
      <c r="EGS131" s="717"/>
      <c r="EGT131" s="717"/>
      <c r="EGU131" s="717"/>
      <c r="EGV131" s="717"/>
      <c r="EGW131" s="717"/>
      <c r="EGX131" s="717"/>
      <c r="EGY131" s="717"/>
      <c r="EGZ131" s="717"/>
      <c r="EHA131" s="717"/>
      <c r="EHB131" s="717"/>
      <c r="EHC131" s="717"/>
      <c r="EHD131" s="717"/>
      <c r="EHE131" s="717"/>
      <c r="EHF131" s="717"/>
      <c r="EHG131" s="717"/>
      <c r="EHH131" s="717"/>
      <c r="EHI131" s="717"/>
      <c r="EHJ131" s="717"/>
      <c r="EHK131" s="717"/>
      <c r="EHL131" s="717"/>
      <c r="EHM131" s="717"/>
      <c r="EHN131" s="717"/>
      <c r="EHO131" s="717"/>
      <c r="EHP131" s="717"/>
      <c r="EHQ131" s="717"/>
      <c r="EHR131" s="717"/>
      <c r="EHS131" s="717"/>
      <c r="EHT131" s="717"/>
      <c r="EHU131" s="717"/>
      <c r="EHV131" s="717"/>
      <c r="EHW131" s="717"/>
      <c r="EHX131" s="717"/>
      <c r="EHY131" s="717"/>
      <c r="EHZ131" s="717"/>
      <c r="EIA131" s="717"/>
      <c r="EIB131" s="717"/>
      <c r="EIC131" s="717"/>
      <c r="EID131" s="717"/>
      <c r="EIE131" s="717"/>
      <c r="EIF131" s="717"/>
      <c r="EIG131" s="717"/>
      <c r="EIH131" s="717"/>
      <c r="EII131" s="717"/>
      <c r="EIJ131" s="717"/>
      <c r="EIK131" s="717"/>
      <c r="EIL131" s="717"/>
      <c r="EIM131" s="717"/>
      <c r="EIN131" s="717"/>
      <c r="EIO131" s="717"/>
      <c r="EIP131" s="717"/>
      <c r="EIQ131" s="717"/>
      <c r="EIR131" s="717"/>
      <c r="EIS131" s="717"/>
      <c r="EIT131" s="717"/>
      <c r="EIU131" s="717"/>
      <c r="EIV131" s="717"/>
      <c r="EIW131" s="717"/>
      <c r="EIX131" s="717"/>
      <c r="EIY131" s="717"/>
      <c r="EIZ131" s="717"/>
      <c r="EJA131" s="717"/>
      <c r="EJB131" s="717"/>
      <c r="EJC131" s="717"/>
      <c r="EJD131" s="717"/>
      <c r="EJE131" s="717"/>
      <c r="EJF131" s="717"/>
      <c r="EJG131" s="717"/>
      <c r="EJH131" s="717"/>
      <c r="EJI131" s="717"/>
      <c r="EJJ131" s="717"/>
      <c r="EJK131" s="717"/>
      <c r="EJL131" s="717"/>
      <c r="EJM131" s="717"/>
      <c r="EJN131" s="717"/>
      <c r="EJO131" s="717"/>
      <c r="EJP131" s="717"/>
      <c r="EJQ131" s="717"/>
      <c r="EJR131" s="717"/>
      <c r="EJS131" s="717"/>
      <c r="EJT131" s="717"/>
      <c r="EJU131" s="717"/>
      <c r="EJV131" s="717"/>
      <c r="EJW131" s="717"/>
      <c r="EJX131" s="717"/>
      <c r="EJY131" s="717"/>
      <c r="EJZ131" s="717"/>
      <c r="EKA131" s="717"/>
      <c r="EKB131" s="717"/>
      <c r="EKC131" s="717"/>
      <c r="EKD131" s="717"/>
      <c r="EKE131" s="717"/>
      <c r="EKF131" s="717"/>
      <c r="EKG131" s="717"/>
      <c r="EKH131" s="717"/>
      <c r="EKI131" s="717"/>
      <c r="EKJ131" s="717"/>
      <c r="EKK131" s="717"/>
      <c r="EKL131" s="717"/>
      <c r="EKM131" s="717"/>
      <c r="EKN131" s="717"/>
      <c r="EKO131" s="717"/>
      <c r="EKP131" s="717"/>
      <c r="EKQ131" s="717"/>
      <c r="EKR131" s="717"/>
      <c r="EKS131" s="717"/>
      <c r="EKT131" s="717"/>
      <c r="EKU131" s="717"/>
      <c r="EKV131" s="717"/>
      <c r="EKW131" s="717"/>
      <c r="EKX131" s="717"/>
      <c r="EKY131" s="717"/>
      <c r="EKZ131" s="717"/>
      <c r="ELA131" s="717"/>
      <c r="ELB131" s="717"/>
      <c r="ELC131" s="717"/>
      <c r="ELD131" s="717"/>
      <c r="ELE131" s="717"/>
      <c r="ELF131" s="717"/>
      <c r="ELG131" s="717"/>
      <c r="ELH131" s="717"/>
      <c r="ELI131" s="717"/>
      <c r="ELJ131" s="717"/>
      <c r="ELK131" s="717"/>
      <c r="ELL131" s="717"/>
      <c r="ELM131" s="717"/>
      <c r="ELN131" s="717"/>
      <c r="ELO131" s="717"/>
      <c r="ELP131" s="717"/>
      <c r="ELQ131" s="717"/>
      <c r="ELR131" s="717"/>
      <c r="ELS131" s="717"/>
      <c r="ELT131" s="717"/>
      <c r="ELU131" s="717"/>
      <c r="ELV131" s="717"/>
      <c r="ELW131" s="717"/>
      <c r="ELX131" s="717"/>
      <c r="ELY131" s="717"/>
      <c r="ELZ131" s="717"/>
      <c r="EMA131" s="717"/>
      <c r="EMB131" s="717"/>
      <c r="EMC131" s="717"/>
      <c r="EMD131" s="717"/>
      <c r="EME131" s="717"/>
      <c r="EMF131" s="717"/>
      <c r="EMG131" s="717"/>
      <c r="EMH131" s="717"/>
      <c r="EMI131" s="717"/>
      <c r="EMJ131" s="717"/>
      <c r="EMK131" s="717"/>
      <c r="EML131" s="717"/>
      <c r="EMM131" s="717"/>
      <c r="EMN131" s="717"/>
      <c r="EMO131" s="717"/>
      <c r="EMP131" s="717"/>
      <c r="EMQ131" s="717"/>
      <c r="EMR131" s="717"/>
      <c r="EMS131" s="717"/>
      <c r="EMT131" s="717"/>
      <c r="EMU131" s="717"/>
      <c r="EMV131" s="717"/>
      <c r="EMW131" s="717"/>
      <c r="EMX131" s="717"/>
      <c r="EMY131" s="717"/>
      <c r="EMZ131" s="717"/>
      <c r="ENA131" s="717"/>
      <c r="ENB131" s="717"/>
      <c r="ENC131" s="717"/>
      <c r="END131" s="717"/>
      <c r="ENE131" s="717"/>
      <c r="ENF131" s="717"/>
      <c r="ENG131" s="717"/>
      <c r="ENH131" s="717"/>
      <c r="ENI131" s="717"/>
      <c r="ENJ131" s="717"/>
      <c r="ENK131" s="717"/>
      <c r="ENL131" s="717"/>
      <c r="ENM131" s="717"/>
      <c r="ENN131" s="717"/>
      <c r="ENO131" s="717"/>
      <c r="ENP131" s="717"/>
      <c r="ENQ131" s="717"/>
      <c r="ENR131" s="717"/>
      <c r="ENS131" s="717"/>
      <c r="ENT131" s="717"/>
      <c r="ENU131" s="717"/>
      <c r="ENV131" s="717"/>
      <c r="ENW131" s="717"/>
      <c r="ENX131" s="717"/>
      <c r="ENY131" s="717"/>
      <c r="ENZ131" s="717"/>
      <c r="EOA131" s="717"/>
      <c r="EOB131" s="717"/>
      <c r="EOC131" s="717"/>
      <c r="EOD131" s="717"/>
      <c r="EOE131" s="717"/>
      <c r="EOF131" s="717"/>
      <c r="EOG131" s="717"/>
      <c r="EOH131" s="717"/>
      <c r="EOI131" s="717"/>
      <c r="EOJ131" s="717"/>
      <c r="EOK131" s="717"/>
      <c r="EOL131" s="717"/>
      <c r="EOM131" s="717"/>
      <c r="EON131" s="717"/>
      <c r="EOO131" s="717"/>
      <c r="EOP131" s="717"/>
      <c r="EOQ131" s="717"/>
      <c r="EOR131" s="717"/>
      <c r="EOS131" s="717"/>
      <c r="EOT131" s="717"/>
      <c r="EOU131" s="717"/>
      <c r="EOV131" s="717"/>
      <c r="EOW131" s="717"/>
      <c r="EOX131" s="717"/>
      <c r="EOY131" s="717"/>
      <c r="EOZ131" s="717"/>
      <c r="EPA131" s="717"/>
      <c r="EPB131" s="717"/>
      <c r="EPC131" s="717"/>
      <c r="EPD131" s="717"/>
      <c r="EPE131" s="717"/>
      <c r="EPF131" s="717"/>
      <c r="EPG131" s="717"/>
      <c r="EPH131" s="717"/>
      <c r="EPI131" s="717"/>
      <c r="EPJ131" s="717"/>
      <c r="EPK131" s="717"/>
      <c r="EPL131" s="717"/>
      <c r="EPM131" s="717"/>
      <c r="EPN131" s="717"/>
      <c r="EPO131" s="717"/>
      <c r="EPP131" s="717"/>
      <c r="EPQ131" s="717"/>
      <c r="EPR131" s="717"/>
      <c r="EPS131" s="717"/>
      <c r="EPT131" s="717"/>
      <c r="EPU131" s="717"/>
      <c r="EPV131" s="717"/>
      <c r="EPW131" s="717"/>
      <c r="EPX131" s="717"/>
      <c r="EPY131" s="717"/>
      <c r="EPZ131" s="717"/>
      <c r="EQA131" s="717"/>
      <c r="EQB131" s="717"/>
      <c r="EQC131" s="717"/>
      <c r="EQD131" s="717"/>
      <c r="EQE131" s="717"/>
      <c r="EQF131" s="717"/>
      <c r="EQG131" s="717"/>
      <c r="EQH131" s="717"/>
      <c r="EQI131" s="717"/>
      <c r="EQJ131" s="717"/>
      <c r="EQK131" s="717"/>
      <c r="EQL131" s="717"/>
      <c r="EQM131" s="717"/>
      <c r="EQN131" s="717"/>
      <c r="EQO131" s="717"/>
      <c r="EQP131" s="717"/>
      <c r="EQQ131" s="717"/>
      <c r="EQR131" s="717"/>
      <c r="EQS131" s="717"/>
      <c r="EQT131" s="717"/>
      <c r="EQU131" s="717"/>
      <c r="EQV131" s="717"/>
      <c r="EQW131" s="717"/>
      <c r="EQX131" s="717"/>
      <c r="EQY131" s="717"/>
      <c r="EQZ131" s="717"/>
      <c r="ERA131" s="717"/>
      <c r="ERB131" s="717"/>
      <c r="ERC131" s="717"/>
      <c r="ERD131" s="717"/>
      <c r="ERE131" s="717"/>
      <c r="ERF131" s="717"/>
      <c r="ERG131" s="717"/>
      <c r="ERH131" s="717"/>
      <c r="ERI131" s="717"/>
      <c r="ERJ131" s="717"/>
      <c r="ERK131" s="717"/>
      <c r="ERL131" s="717"/>
      <c r="ERM131" s="717"/>
      <c r="ERN131" s="717"/>
      <c r="ERO131" s="717"/>
      <c r="ERP131" s="717"/>
      <c r="ERQ131" s="717"/>
      <c r="ERR131" s="717"/>
      <c r="ERS131" s="717"/>
      <c r="ERT131" s="717"/>
      <c r="ERU131" s="717"/>
      <c r="ERV131" s="717"/>
      <c r="ERW131" s="717"/>
      <c r="ERX131" s="717"/>
      <c r="ERY131" s="717"/>
      <c r="ERZ131" s="717"/>
      <c r="ESA131" s="717"/>
      <c r="ESB131" s="717"/>
      <c r="ESC131" s="717"/>
      <c r="ESD131" s="717"/>
      <c r="ESE131" s="717"/>
      <c r="ESF131" s="717"/>
      <c r="ESG131" s="717"/>
      <c r="ESH131" s="717"/>
      <c r="ESI131" s="717"/>
      <c r="ESJ131" s="717"/>
      <c r="ESK131" s="717"/>
      <c r="ESL131" s="717"/>
      <c r="ESM131" s="717"/>
      <c r="ESN131" s="717"/>
      <c r="ESO131" s="717"/>
      <c r="ESP131" s="717"/>
      <c r="ESQ131" s="717"/>
      <c r="ESR131" s="717"/>
      <c r="ESS131" s="717"/>
      <c r="EST131" s="717"/>
      <c r="ESU131" s="717"/>
      <c r="ESV131" s="717"/>
      <c r="ESW131" s="717"/>
      <c r="ESX131" s="717"/>
      <c r="ESY131" s="717"/>
      <c r="ESZ131" s="717"/>
      <c r="ETA131" s="717"/>
      <c r="ETB131" s="717"/>
      <c r="ETC131" s="717"/>
      <c r="ETD131" s="717"/>
      <c r="ETE131" s="717"/>
      <c r="ETF131" s="717"/>
      <c r="ETG131" s="717"/>
      <c r="ETH131" s="717"/>
      <c r="ETI131" s="717"/>
      <c r="ETJ131" s="717"/>
      <c r="ETK131" s="717"/>
      <c r="ETL131" s="717"/>
      <c r="ETM131" s="717"/>
      <c r="ETN131" s="717"/>
      <c r="ETO131" s="717"/>
      <c r="ETP131" s="717"/>
      <c r="ETQ131" s="717"/>
      <c r="ETR131" s="717"/>
      <c r="ETS131" s="717"/>
      <c r="ETT131" s="717"/>
      <c r="ETU131" s="717"/>
      <c r="ETV131" s="717"/>
      <c r="ETW131" s="717"/>
      <c r="ETX131" s="717"/>
      <c r="ETY131" s="717"/>
      <c r="ETZ131" s="717"/>
      <c r="EUA131" s="717"/>
      <c r="EUB131" s="717"/>
      <c r="EUC131" s="717"/>
      <c r="EUD131" s="717"/>
      <c r="EUE131" s="717"/>
      <c r="EUF131" s="717"/>
      <c r="EUG131" s="717"/>
      <c r="EUH131" s="717"/>
      <c r="EUI131" s="717"/>
      <c r="EUJ131" s="717"/>
      <c r="EUK131" s="717"/>
      <c r="EUL131" s="717"/>
      <c r="EUM131" s="717"/>
      <c r="EUN131" s="717"/>
      <c r="EUO131" s="717"/>
      <c r="EUP131" s="717"/>
      <c r="EUQ131" s="717"/>
      <c r="EUR131" s="717"/>
      <c r="EUS131" s="717"/>
      <c r="EUT131" s="717"/>
      <c r="EUU131" s="717"/>
      <c r="EUV131" s="717"/>
      <c r="EUW131" s="717"/>
      <c r="EUX131" s="717"/>
      <c r="EUY131" s="717"/>
      <c r="EUZ131" s="717"/>
      <c r="EVA131" s="717"/>
      <c r="EVB131" s="717"/>
      <c r="EVC131" s="717"/>
      <c r="EVD131" s="717"/>
      <c r="EVE131" s="717"/>
      <c r="EVF131" s="717"/>
      <c r="EVG131" s="717"/>
      <c r="EVH131" s="717"/>
      <c r="EVI131" s="717"/>
      <c r="EVJ131" s="717"/>
      <c r="EVK131" s="717"/>
      <c r="EVL131" s="717"/>
      <c r="EVM131" s="717"/>
      <c r="EVN131" s="717"/>
      <c r="EVO131" s="717"/>
      <c r="EVP131" s="717"/>
      <c r="EVQ131" s="717"/>
      <c r="EVR131" s="717"/>
      <c r="EVS131" s="717"/>
      <c r="EVT131" s="717"/>
      <c r="EVU131" s="717"/>
      <c r="EVV131" s="717"/>
      <c r="EVW131" s="717"/>
      <c r="EVX131" s="717"/>
      <c r="EVY131" s="717"/>
      <c r="EVZ131" s="717"/>
      <c r="EWA131" s="717"/>
      <c r="EWB131" s="717"/>
      <c r="EWC131" s="717"/>
      <c r="EWD131" s="717"/>
      <c r="EWE131" s="717"/>
      <c r="EWF131" s="717"/>
      <c r="EWG131" s="717"/>
      <c r="EWH131" s="717"/>
      <c r="EWI131" s="717"/>
      <c r="EWJ131" s="717"/>
      <c r="EWK131" s="717"/>
      <c r="EWL131" s="717"/>
      <c r="EWM131" s="717"/>
      <c r="EWN131" s="717"/>
      <c r="EWO131" s="717"/>
      <c r="EWP131" s="717"/>
      <c r="EWQ131" s="717"/>
      <c r="EWR131" s="717"/>
      <c r="EWS131" s="717"/>
      <c r="EWT131" s="717"/>
      <c r="EWU131" s="717"/>
      <c r="EWV131" s="717"/>
      <c r="EWW131" s="717"/>
      <c r="EWX131" s="717"/>
      <c r="EWY131" s="717"/>
      <c r="EWZ131" s="717"/>
      <c r="EXA131" s="717"/>
      <c r="EXB131" s="717"/>
      <c r="EXC131" s="717"/>
      <c r="EXD131" s="717"/>
      <c r="EXE131" s="717"/>
      <c r="EXF131" s="717"/>
      <c r="EXG131" s="717"/>
      <c r="EXH131" s="717"/>
      <c r="EXI131" s="717"/>
      <c r="EXJ131" s="717"/>
      <c r="EXK131" s="717"/>
      <c r="EXL131" s="717"/>
      <c r="EXM131" s="717"/>
      <c r="EXN131" s="717"/>
      <c r="EXO131" s="717"/>
      <c r="EXP131" s="717"/>
      <c r="EXQ131" s="717"/>
      <c r="EXR131" s="717"/>
      <c r="EXS131" s="717"/>
      <c r="EXT131" s="717"/>
      <c r="EXU131" s="717"/>
      <c r="EXV131" s="717"/>
      <c r="EXW131" s="717"/>
      <c r="EXX131" s="717"/>
      <c r="EXY131" s="717"/>
      <c r="EXZ131" s="717"/>
      <c r="EYA131" s="717"/>
      <c r="EYB131" s="717"/>
      <c r="EYC131" s="717"/>
      <c r="EYD131" s="717"/>
      <c r="EYE131" s="717"/>
      <c r="EYF131" s="717"/>
      <c r="EYG131" s="717"/>
      <c r="EYH131" s="717"/>
      <c r="EYI131" s="717"/>
      <c r="EYJ131" s="717"/>
      <c r="EYK131" s="717"/>
      <c r="EYL131" s="717"/>
      <c r="EYM131" s="717"/>
      <c r="EYN131" s="717"/>
      <c r="EYO131" s="717"/>
      <c r="EYP131" s="717"/>
      <c r="EYQ131" s="717"/>
      <c r="EYR131" s="717"/>
      <c r="EYS131" s="717"/>
      <c r="EYT131" s="717"/>
      <c r="EYU131" s="717"/>
      <c r="EYV131" s="717"/>
      <c r="EYW131" s="717"/>
      <c r="EYX131" s="717"/>
      <c r="EYY131" s="717"/>
      <c r="EYZ131" s="717"/>
      <c r="EZA131" s="717"/>
      <c r="EZB131" s="717"/>
      <c r="EZC131" s="717"/>
      <c r="EZD131" s="717"/>
      <c r="EZE131" s="717"/>
      <c r="EZF131" s="717"/>
      <c r="EZG131" s="717"/>
      <c r="EZH131" s="717"/>
      <c r="EZI131" s="717"/>
      <c r="EZJ131" s="717"/>
      <c r="EZK131" s="717"/>
      <c r="EZL131" s="717"/>
      <c r="EZM131" s="717"/>
      <c r="EZN131" s="717"/>
      <c r="EZO131" s="717"/>
      <c r="EZP131" s="717"/>
      <c r="EZQ131" s="717"/>
      <c r="EZR131" s="717"/>
      <c r="EZS131" s="717"/>
      <c r="EZT131" s="717"/>
      <c r="EZU131" s="717"/>
      <c r="EZV131" s="717"/>
      <c r="EZW131" s="717"/>
      <c r="EZX131" s="717"/>
      <c r="EZY131" s="717"/>
      <c r="EZZ131" s="717"/>
      <c r="FAA131" s="717"/>
      <c r="FAB131" s="717"/>
      <c r="FAC131" s="717"/>
      <c r="FAD131" s="717"/>
      <c r="FAE131" s="717"/>
      <c r="FAF131" s="717"/>
      <c r="FAG131" s="717"/>
      <c r="FAH131" s="717"/>
      <c r="FAI131" s="717"/>
      <c r="FAJ131" s="717"/>
      <c r="FAK131" s="717"/>
      <c r="FAL131" s="717"/>
      <c r="FAM131" s="717"/>
      <c r="FAN131" s="717"/>
      <c r="FAO131" s="717"/>
      <c r="FAP131" s="717"/>
      <c r="FAQ131" s="717"/>
      <c r="FAR131" s="717"/>
      <c r="FAS131" s="717"/>
      <c r="FAT131" s="717"/>
      <c r="FAU131" s="717"/>
      <c r="FAV131" s="717"/>
      <c r="FAW131" s="717"/>
      <c r="FAX131" s="717"/>
      <c r="FAY131" s="717"/>
      <c r="FAZ131" s="717"/>
      <c r="FBA131" s="717"/>
      <c r="FBB131" s="717"/>
      <c r="FBC131" s="717"/>
      <c r="FBD131" s="717"/>
      <c r="FBE131" s="717"/>
      <c r="FBF131" s="717"/>
      <c r="FBG131" s="717"/>
      <c r="FBH131" s="717"/>
      <c r="FBI131" s="717"/>
      <c r="FBJ131" s="717"/>
      <c r="FBK131" s="717"/>
      <c r="FBL131" s="717"/>
      <c r="FBM131" s="717"/>
      <c r="FBN131" s="717"/>
      <c r="FBO131" s="717"/>
      <c r="FBP131" s="717"/>
      <c r="FBQ131" s="717"/>
      <c r="FBR131" s="717"/>
      <c r="FBS131" s="717"/>
      <c r="FBT131" s="717"/>
      <c r="FBU131" s="717"/>
      <c r="FBV131" s="717"/>
      <c r="FBW131" s="717"/>
      <c r="FBX131" s="717"/>
      <c r="FBY131" s="717"/>
      <c r="FBZ131" s="717"/>
      <c r="FCA131" s="717"/>
      <c r="FCB131" s="717"/>
      <c r="FCC131" s="717"/>
      <c r="FCD131" s="717"/>
      <c r="FCE131" s="717"/>
      <c r="FCF131" s="717"/>
      <c r="FCG131" s="717"/>
      <c r="FCH131" s="717"/>
      <c r="FCI131" s="717"/>
      <c r="FCJ131" s="717"/>
      <c r="FCK131" s="717"/>
      <c r="FCL131" s="717"/>
      <c r="FCM131" s="717"/>
      <c r="FCN131" s="717"/>
      <c r="FCO131" s="717"/>
      <c r="FCP131" s="717"/>
      <c r="FCQ131" s="717"/>
      <c r="FCR131" s="717"/>
      <c r="FCS131" s="717"/>
      <c r="FCT131" s="717"/>
      <c r="FCU131" s="717"/>
      <c r="FCV131" s="717"/>
      <c r="FCW131" s="717"/>
      <c r="FCX131" s="717"/>
      <c r="FCY131" s="717"/>
      <c r="FCZ131" s="717"/>
      <c r="FDA131" s="717"/>
      <c r="FDB131" s="717"/>
      <c r="FDC131" s="717"/>
      <c r="FDD131" s="717"/>
      <c r="FDE131" s="717"/>
      <c r="FDF131" s="717"/>
      <c r="FDG131" s="717"/>
      <c r="FDH131" s="717"/>
      <c r="FDI131" s="717"/>
      <c r="FDJ131" s="717"/>
      <c r="FDK131" s="717"/>
      <c r="FDL131" s="717"/>
      <c r="FDM131" s="717"/>
      <c r="FDN131" s="717"/>
      <c r="FDO131" s="717"/>
      <c r="FDP131" s="717"/>
      <c r="FDQ131" s="717"/>
      <c r="FDR131" s="717"/>
      <c r="FDS131" s="717"/>
      <c r="FDT131" s="717"/>
      <c r="FDU131" s="717"/>
      <c r="FDV131" s="717"/>
      <c r="FDW131" s="717"/>
      <c r="FDX131" s="717"/>
      <c r="FDY131" s="717"/>
      <c r="FDZ131" s="717"/>
      <c r="FEA131" s="717"/>
      <c r="FEB131" s="717"/>
      <c r="FEC131" s="717"/>
      <c r="FED131" s="717"/>
      <c r="FEE131" s="717"/>
      <c r="FEF131" s="717"/>
      <c r="FEG131" s="717"/>
      <c r="FEH131" s="717"/>
      <c r="FEI131" s="717"/>
      <c r="FEJ131" s="717"/>
      <c r="FEK131" s="717"/>
      <c r="FEL131" s="717"/>
      <c r="FEM131" s="717"/>
      <c r="FEN131" s="717"/>
      <c r="FEO131" s="717"/>
      <c r="FEP131" s="717"/>
      <c r="FEQ131" s="717"/>
      <c r="FER131" s="717"/>
      <c r="FES131" s="717"/>
      <c r="FET131" s="717"/>
      <c r="FEU131" s="717"/>
      <c r="FEV131" s="717"/>
      <c r="FEW131" s="717"/>
      <c r="FEX131" s="717"/>
      <c r="FEY131" s="717"/>
      <c r="FEZ131" s="717"/>
      <c r="FFA131" s="717"/>
      <c r="FFB131" s="717"/>
      <c r="FFC131" s="717"/>
      <c r="FFD131" s="717"/>
      <c r="FFE131" s="717"/>
      <c r="FFF131" s="717"/>
      <c r="FFG131" s="717"/>
      <c r="FFH131" s="717"/>
      <c r="FFI131" s="717"/>
      <c r="FFJ131" s="717"/>
      <c r="FFK131" s="717"/>
      <c r="FFL131" s="717"/>
      <c r="FFM131" s="717"/>
      <c r="FFN131" s="717"/>
      <c r="FFO131" s="717"/>
      <c r="FFP131" s="717"/>
      <c r="FFQ131" s="717"/>
      <c r="FFR131" s="717"/>
      <c r="FFS131" s="717"/>
      <c r="FFT131" s="717"/>
      <c r="FFU131" s="717"/>
      <c r="FFV131" s="717"/>
      <c r="FFW131" s="717"/>
      <c r="FFX131" s="717"/>
      <c r="FFY131" s="717"/>
      <c r="FFZ131" s="717"/>
      <c r="FGA131" s="717"/>
      <c r="FGB131" s="717"/>
      <c r="FGC131" s="717"/>
      <c r="FGD131" s="717"/>
      <c r="FGE131" s="717"/>
      <c r="FGF131" s="717"/>
      <c r="FGG131" s="717"/>
      <c r="FGH131" s="717"/>
      <c r="FGI131" s="717"/>
      <c r="FGJ131" s="717"/>
      <c r="FGK131" s="717"/>
      <c r="FGL131" s="717"/>
      <c r="FGM131" s="717"/>
      <c r="FGN131" s="717"/>
      <c r="FGO131" s="717"/>
      <c r="FGP131" s="717"/>
      <c r="FGQ131" s="717"/>
      <c r="FGR131" s="717"/>
      <c r="FGS131" s="717"/>
      <c r="FGT131" s="717"/>
      <c r="FGU131" s="717"/>
      <c r="FGV131" s="717"/>
      <c r="FGW131" s="717"/>
      <c r="FGX131" s="717"/>
      <c r="FGY131" s="717"/>
      <c r="FGZ131" s="717"/>
      <c r="FHA131" s="717"/>
      <c r="FHB131" s="717"/>
      <c r="FHC131" s="717"/>
      <c r="FHD131" s="717"/>
      <c r="FHE131" s="717"/>
      <c r="FHF131" s="717"/>
      <c r="FHG131" s="717"/>
      <c r="FHH131" s="717"/>
      <c r="FHI131" s="717"/>
      <c r="FHJ131" s="717"/>
      <c r="FHK131" s="717"/>
      <c r="FHL131" s="717"/>
      <c r="FHM131" s="717"/>
      <c r="FHN131" s="717"/>
      <c r="FHO131" s="717"/>
      <c r="FHP131" s="717"/>
      <c r="FHQ131" s="717"/>
      <c r="FHR131" s="717"/>
      <c r="FHS131" s="717"/>
      <c r="FHT131" s="717"/>
      <c r="FHU131" s="717"/>
      <c r="FHV131" s="717"/>
      <c r="FHW131" s="717"/>
      <c r="FHX131" s="717"/>
      <c r="FHY131" s="717"/>
      <c r="FHZ131" s="717"/>
      <c r="FIA131" s="717"/>
      <c r="FIB131" s="717"/>
      <c r="FIC131" s="717"/>
      <c r="FID131" s="717"/>
      <c r="FIE131" s="717"/>
      <c r="FIF131" s="717"/>
      <c r="FIG131" s="717"/>
      <c r="FIH131" s="717"/>
      <c r="FII131" s="717"/>
      <c r="FIJ131" s="717"/>
      <c r="FIK131" s="717"/>
      <c r="FIL131" s="717"/>
      <c r="FIM131" s="717"/>
      <c r="FIN131" s="717"/>
      <c r="FIO131" s="717"/>
      <c r="FIP131" s="717"/>
      <c r="FIQ131" s="717"/>
      <c r="FIR131" s="717"/>
      <c r="FIS131" s="717"/>
      <c r="FIT131" s="717"/>
      <c r="FIU131" s="717"/>
      <c r="FIV131" s="717"/>
      <c r="FIW131" s="717"/>
      <c r="FIX131" s="717"/>
      <c r="FIY131" s="717"/>
      <c r="FIZ131" s="717"/>
      <c r="FJA131" s="717"/>
      <c r="FJB131" s="717"/>
      <c r="FJC131" s="717"/>
      <c r="FJD131" s="717"/>
      <c r="FJE131" s="717"/>
      <c r="FJF131" s="717"/>
      <c r="FJG131" s="717"/>
      <c r="FJH131" s="717"/>
      <c r="FJI131" s="717"/>
      <c r="FJJ131" s="717"/>
      <c r="FJK131" s="717"/>
      <c r="FJL131" s="717"/>
      <c r="FJM131" s="717"/>
      <c r="FJN131" s="717"/>
      <c r="FJO131" s="717"/>
      <c r="FJP131" s="717"/>
      <c r="FJQ131" s="717"/>
      <c r="FJR131" s="717"/>
      <c r="FJS131" s="717"/>
      <c r="FJT131" s="717"/>
      <c r="FJU131" s="717"/>
      <c r="FJV131" s="717"/>
      <c r="FJW131" s="717"/>
      <c r="FJX131" s="717"/>
      <c r="FJY131" s="717"/>
      <c r="FJZ131" s="717"/>
      <c r="FKA131" s="717"/>
      <c r="FKB131" s="717"/>
      <c r="FKC131" s="717"/>
      <c r="FKD131" s="717"/>
      <c r="FKE131" s="717"/>
      <c r="FKF131" s="717"/>
      <c r="FKG131" s="717"/>
      <c r="FKH131" s="717"/>
      <c r="FKI131" s="717"/>
      <c r="FKJ131" s="717"/>
      <c r="FKK131" s="717"/>
      <c r="FKL131" s="717"/>
      <c r="FKM131" s="717"/>
      <c r="FKN131" s="717"/>
      <c r="FKO131" s="717"/>
      <c r="FKP131" s="717"/>
      <c r="FKQ131" s="717"/>
      <c r="FKR131" s="717"/>
      <c r="FKS131" s="717"/>
      <c r="FKT131" s="717"/>
      <c r="FKU131" s="717"/>
      <c r="FKV131" s="717"/>
      <c r="FKW131" s="717"/>
      <c r="FKX131" s="717"/>
      <c r="FKY131" s="717"/>
      <c r="FKZ131" s="717"/>
      <c r="FLA131" s="717"/>
      <c r="FLB131" s="717"/>
      <c r="FLC131" s="717"/>
      <c r="FLD131" s="717"/>
      <c r="FLE131" s="717"/>
      <c r="FLF131" s="717"/>
      <c r="FLG131" s="717"/>
      <c r="FLH131" s="717"/>
      <c r="FLI131" s="717"/>
      <c r="FLJ131" s="717"/>
      <c r="FLK131" s="717"/>
      <c r="FLL131" s="717"/>
      <c r="FLM131" s="717"/>
      <c r="FLN131" s="717"/>
      <c r="FLO131" s="717"/>
      <c r="FLP131" s="717"/>
      <c r="FLQ131" s="717"/>
      <c r="FLR131" s="717"/>
      <c r="FLS131" s="717"/>
      <c r="FLT131" s="717"/>
      <c r="FLU131" s="717"/>
      <c r="FLV131" s="717"/>
      <c r="FLW131" s="717"/>
      <c r="FLX131" s="717"/>
      <c r="FLY131" s="717"/>
      <c r="FLZ131" s="717"/>
      <c r="FMA131" s="717"/>
      <c r="FMB131" s="717"/>
      <c r="FMC131" s="717"/>
      <c r="FMD131" s="717"/>
      <c r="FME131" s="717"/>
      <c r="FMF131" s="717"/>
      <c r="FMG131" s="717"/>
      <c r="FMH131" s="717"/>
      <c r="FMI131" s="717"/>
      <c r="FMJ131" s="717"/>
      <c r="FMK131" s="717"/>
      <c r="FML131" s="717"/>
      <c r="FMM131" s="717"/>
      <c r="FMN131" s="717"/>
      <c r="FMO131" s="717"/>
      <c r="FMP131" s="717"/>
      <c r="FMQ131" s="717"/>
      <c r="FMR131" s="717"/>
      <c r="FMS131" s="717"/>
      <c r="FMT131" s="717"/>
      <c r="FMU131" s="717"/>
      <c r="FMV131" s="717"/>
      <c r="FMW131" s="717"/>
      <c r="FMX131" s="717"/>
      <c r="FMY131" s="717"/>
      <c r="FMZ131" s="717"/>
      <c r="FNA131" s="717"/>
      <c r="FNB131" s="717"/>
      <c r="FNC131" s="717"/>
      <c r="FND131" s="717"/>
      <c r="FNE131" s="717"/>
      <c r="FNF131" s="717"/>
      <c r="FNG131" s="717"/>
      <c r="FNH131" s="717"/>
      <c r="FNI131" s="717"/>
      <c r="FNJ131" s="717"/>
      <c r="FNK131" s="717"/>
      <c r="FNL131" s="717"/>
      <c r="FNM131" s="717"/>
      <c r="FNN131" s="717"/>
      <c r="FNO131" s="717"/>
      <c r="FNP131" s="717"/>
      <c r="FNQ131" s="717"/>
      <c r="FNR131" s="717"/>
      <c r="FNS131" s="717"/>
      <c r="FNT131" s="717"/>
      <c r="FNU131" s="717"/>
      <c r="FNV131" s="717"/>
      <c r="FNW131" s="717"/>
      <c r="FNX131" s="717"/>
      <c r="FNY131" s="717"/>
      <c r="FNZ131" s="717"/>
      <c r="FOA131" s="717"/>
      <c r="FOB131" s="717"/>
      <c r="FOC131" s="717"/>
      <c r="FOD131" s="717"/>
      <c r="FOE131" s="717"/>
      <c r="FOF131" s="717"/>
      <c r="FOG131" s="717"/>
      <c r="FOH131" s="717"/>
      <c r="FOI131" s="717"/>
      <c r="FOJ131" s="717"/>
      <c r="FOK131" s="717"/>
      <c r="FOL131" s="717"/>
      <c r="FOM131" s="717"/>
      <c r="FON131" s="717"/>
      <c r="FOO131" s="717"/>
      <c r="FOP131" s="717"/>
      <c r="FOQ131" s="717"/>
      <c r="FOR131" s="717"/>
      <c r="FOS131" s="717"/>
      <c r="FOT131" s="717"/>
      <c r="FOU131" s="717"/>
      <c r="FOV131" s="717"/>
      <c r="FOW131" s="717"/>
      <c r="FOX131" s="717"/>
      <c r="FOY131" s="717"/>
      <c r="FOZ131" s="717"/>
      <c r="FPA131" s="717"/>
      <c r="FPB131" s="717"/>
      <c r="FPC131" s="717"/>
      <c r="FPD131" s="717"/>
      <c r="FPE131" s="717"/>
      <c r="FPF131" s="717"/>
      <c r="FPG131" s="717"/>
      <c r="FPH131" s="717"/>
      <c r="FPI131" s="717"/>
      <c r="FPJ131" s="717"/>
      <c r="FPK131" s="717"/>
      <c r="FPL131" s="717"/>
      <c r="FPM131" s="717"/>
      <c r="FPN131" s="717"/>
      <c r="FPO131" s="717"/>
      <c r="FPP131" s="717"/>
      <c r="FPQ131" s="717"/>
      <c r="FPR131" s="717"/>
      <c r="FPS131" s="717"/>
      <c r="FPT131" s="717"/>
      <c r="FPU131" s="717"/>
      <c r="FPV131" s="717"/>
      <c r="FPW131" s="717"/>
      <c r="FPX131" s="717"/>
      <c r="FPY131" s="717"/>
      <c r="FPZ131" s="717"/>
      <c r="FQA131" s="717"/>
      <c r="FQB131" s="717"/>
      <c r="FQC131" s="717"/>
      <c r="FQD131" s="717"/>
      <c r="FQE131" s="717"/>
      <c r="FQF131" s="717"/>
      <c r="FQG131" s="717"/>
      <c r="FQH131" s="717"/>
      <c r="FQI131" s="717"/>
      <c r="FQJ131" s="717"/>
      <c r="FQK131" s="717"/>
      <c r="FQL131" s="717"/>
      <c r="FQM131" s="717"/>
      <c r="FQN131" s="717"/>
      <c r="FQO131" s="717"/>
      <c r="FQP131" s="717"/>
      <c r="FQQ131" s="717"/>
      <c r="FQR131" s="717"/>
      <c r="FQS131" s="717"/>
      <c r="FQT131" s="717"/>
      <c r="FQU131" s="717"/>
      <c r="FQV131" s="717"/>
      <c r="FQW131" s="717"/>
      <c r="FQX131" s="717"/>
      <c r="FQY131" s="717"/>
      <c r="FQZ131" s="717"/>
      <c r="FRA131" s="717"/>
      <c r="FRB131" s="717"/>
      <c r="FRC131" s="717"/>
      <c r="FRD131" s="717"/>
      <c r="FRE131" s="717"/>
      <c r="FRF131" s="717"/>
      <c r="FRG131" s="717"/>
      <c r="FRH131" s="717"/>
      <c r="FRI131" s="717"/>
      <c r="FRJ131" s="717"/>
      <c r="FRK131" s="717"/>
      <c r="FRL131" s="717"/>
      <c r="FRM131" s="717"/>
      <c r="FRN131" s="717"/>
      <c r="FRO131" s="717"/>
      <c r="FRP131" s="717"/>
      <c r="FRQ131" s="717"/>
      <c r="FRR131" s="717"/>
      <c r="FRS131" s="717"/>
      <c r="FRT131" s="717"/>
      <c r="FRU131" s="717"/>
      <c r="FRV131" s="717"/>
      <c r="FRW131" s="717"/>
      <c r="FRX131" s="717"/>
      <c r="FRY131" s="717"/>
      <c r="FRZ131" s="717"/>
      <c r="FSA131" s="717"/>
      <c r="FSB131" s="717"/>
      <c r="FSC131" s="717"/>
      <c r="FSD131" s="717"/>
      <c r="FSE131" s="717"/>
      <c r="FSF131" s="717"/>
      <c r="FSG131" s="717"/>
      <c r="FSH131" s="717"/>
      <c r="FSI131" s="717"/>
      <c r="FSJ131" s="717"/>
      <c r="FSK131" s="717"/>
      <c r="FSL131" s="717"/>
      <c r="FSM131" s="717"/>
      <c r="FSN131" s="717"/>
      <c r="FSO131" s="717"/>
      <c r="FSP131" s="717"/>
      <c r="FSQ131" s="717"/>
      <c r="FSR131" s="717"/>
      <c r="FSS131" s="717"/>
      <c r="FST131" s="717"/>
      <c r="FSU131" s="717"/>
      <c r="FSV131" s="717"/>
      <c r="FSW131" s="717"/>
      <c r="FSX131" s="717"/>
      <c r="FSY131" s="717"/>
      <c r="FSZ131" s="717"/>
      <c r="FTA131" s="717"/>
      <c r="FTB131" s="717"/>
      <c r="FTC131" s="717"/>
      <c r="FTD131" s="717"/>
      <c r="FTE131" s="717"/>
      <c r="FTF131" s="717"/>
      <c r="FTG131" s="717"/>
      <c r="FTH131" s="717"/>
      <c r="FTI131" s="717"/>
      <c r="FTJ131" s="717"/>
      <c r="FTK131" s="717"/>
      <c r="FTL131" s="717"/>
      <c r="FTM131" s="717"/>
      <c r="FTN131" s="717"/>
      <c r="FTO131" s="717"/>
      <c r="FTP131" s="717"/>
      <c r="FTQ131" s="717"/>
      <c r="FTR131" s="717"/>
      <c r="FTS131" s="717"/>
      <c r="FTT131" s="717"/>
      <c r="FTU131" s="717"/>
      <c r="FTV131" s="717"/>
      <c r="FTW131" s="717"/>
      <c r="FTX131" s="717"/>
      <c r="FTY131" s="717"/>
      <c r="FTZ131" s="717"/>
      <c r="FUA131" s="717"/>
      <c r="FUB131" s="717"/>
      <c r="FUC131" s="717"/>
      <c r="FUD131" s="717"/>
      <c r="FUE131" s="717"/>
      <c r="FUF131" s="717"/>
      <c r="FUG131" s="717"/>
      <c r="FUH131" s="717"/>
      <c r="FUI131" s="717"/>
      <c r="FUJ131" s="717"/>
      <c r="FUK131" s="717"/>
      <c r="FUL131" s="717"/>
      <c r="FUM131" s="717"/>
      <c r="FUN131" s="717"/>
      <c r="FUO131" s="717"/>
      <c r="FUP131" s="717"/>
      <c r="FUQ131" s="717"/>
      <c r="FUR131" s="717"/>
      <c r="FUS131" s="717"/>
      <c r="FUT131" s="717"/>
      <c r="FUU131" s="717"/>
      <c r="FUV131" s="717"/>
      <c r="FUW131" s="717"/>
      <c r="FUX131" s="717"/>
      <c r="FUY131" s="717"/>
      <c r="FUZ131" s="717"/>
      <c r="FVA131" s="717"/>
      <c r="FVB131" s="717"/>
      <c r="FVC131" s="717"/>
      <c r="FVD131" s="717"/>
      <c r="FVE131" s="717"/>
      <c r="FVF131" s="717"/>
      <c r="FVG131" s="717"/>
      <c r="FVH131" s="717"/>
      <c r="FVI131" s="717"/>
      <c r="FVJ131" s="717"/>
      <c r="FVK131" s="717"/>
      <c r="FVL131" s="717"/>
      <c r="FVM131" s="717"/>
      <c r="FVN131" s="717"/>
      <c r="FVO131" s="717"/>
      <c r="FVP131" s="717"/>
      <c r="FVQ131" s="717"/>
      <c r="FVR131" s="717"/>
      <c r="FVS131" s="717"/>
      <c r="FVT131" s="717"/>
      <c r="FVU131" s="717"/>
      <c r="FVV131" s="717"/>
      <c r="FVW131" s="717"/>
      <c r="FVX131" s="717"/>
      <c r="FVY131" s="717"/>
      <c r="FVZ131" s="717"/>
      <c r="FWA131" s="717"/>
      <c r="FWB131" s="717"/>
      <c r="FWC131" s="717"/>
      <c r="FWD131" s="717"/>
      <c r="FWE131" s="717"/>
      <c r="FWF131" s="717"/>
      <c r="FWG131" s="717"/>
      <c r="FWH131" s="717"/>
      <c r="FWI131" s="717"/>
      <c r="FWJ131" s="717"/>
      <c r="FWK131" s="717"/>
      <c r="FWL131" s="717"/>
      <c r="FWM131" s="717"/>
      <c r="FWN131" s="717"/>
      <c r="FWO131" s="717"/>
      <c r="FWP131" s="717"/>
      <c r="FWQ131" s="717"/>
      <c r="FWR131" s="717"/>
      <c r="FWS131" s="717"/>
      <c r="FWT131" s="717"/>
      <c r="FWU131" s="717"/>
      <c r="FWV131" s="717"/>
      <c r="FWW131" s="717"/>
      <c r="FWX131" s="717"/>
      <c r="FWY131" s="717"/>
      <c r="FWZ131" s="717"/>
      <c r="FXA131" s="717"/>
      <c r="FXB131" s="717"/>
      <c r="FXC131" s="717"/>
      <c r="FXD131" s="717"/>
      <c r="FXE131" s="717"/>
      <c r="FXF131" s="717"/>
      <c r="FXG131" s="717"/>
      <c r="FXH131" s="717"/>
      <c r="FXI131" s="717"/>
      <c r="FXJ131" s="717"/>
      <c r="FXK131" s="717"/>
      <c r="FXL131" s="717"/>
      <c r="FXM131" s="717"/>
      <c r="FXN131" s="717"/>
      <c r="FXO131" s="717"/>
      <c r="FXP131" s="717"/>
      <c r="FXQ131" s="717"/>
      <c r="FXR131" s="717"/>
      <c r="FXS131" s="717"/>
      <c r="FXT131" s="717"/>
      <c r="FXU131" s="717"/>
      <c r="FXV131" s="717"/>
      <c r="FXW131" s="717"/>
      <c r="FXX131" s="717"/>
      <c r="FXY131" s="717"/>
      <c r="FXZ131" s="717"/>
      <c r="FYA131" s="717"/>
      <c r="FYB131" s="717"/>
      <c r="FYC131" s="717"/>
      <c r="FYD131" s="717"/>
      <c r="FYE131" s="717"/>
      <c r="FYF131" s="717"/>
      <c r="FYG131" s="717"/>
      <c r="FYH131" s="717"/>
      <c r="FYI131" s="717"/>
      <c r="FYJ131" s="717"/>
      <c r="FYK131" s="717"/>
      <c r="FYL131" s="717"/>
      <c r="FYM131" s="717"/>
      <c r="FYN131" s="717"/>
      <c r="FYO131" s="717"/>
      <c r="FYP131" s="717"/>
      <c r="FYQ131" s="717"/>
      <c r="FYR131" s="717"/>
      <c r="FYS131" s="717"/>
      <c r="FYT131" s="717"/>
      <c r="FYU131" s="717"/>
      <c r="FYV131" s="717"/>
      <c r="FYW131" s="717"/>
      <c r="FYX131" s="717"/>
      <c r="FYY131" s="717"/>
      <c r="FYZ131" s="717"/>
      <c r="FZA131" s="717"/>
      <c r="FZB131" s="717"/>
      <c r="FZC131" s="717"/>
      <c r="FZD131" s="717"/>
      <c r="FZE131" s="717"/>
      <c r="FZF131" s="717"/>
      <c r="FZG131" s="717"/>
      <c r="FZH131" s="717"/>
      <c r="FZI131" s="717"/>
      <c r="FZJ131" s="717"/>
      <c r="FZK131" s="717"/>
      <c r="FZL131" s="717"/>
      <c r="FZM131" s="717"/>
      <c r="FZN131" s="717"/>
      <c r="FZO131" s="717"/>
      <c r="FZP131" s="717"/>
      <c r="FZQ131" s="717"/>
      <c r="FZR131" s="717"/>
      <c r="FZS131" s="717"/>
      <c r="FZT131" s="717"/>
      <c r="FZU131" s="717"/>
      <c r="FZV131" s="717"/>
      <c r="FZW131" s="717"/>
      <c r="FZX131" s="717"/>
      <c r="FZY131" s="717"/>
      <c r="FZZ131" s="717"/>
      <c r="GAA131" s="717"/>
      <c r="GAB131" s="717"/>
      <c r="GAC131" s="717"/>
      <c r="GAD131" s="717"/>
      <c r="GAE131" s="717"/>
      <c r="GAF131" s="717"/>
      <c r="GAG131" s="717"/>
      <c r="GAH131" s="717"/>
      <c r="GAI131" s="717"/>
      <c r="GAJ131" s="717"/>
      <c r="GAK131" s="717"/>
      <c r="GAL131" s="717"/>
      <c r="GAM131" s="717"/>
      <c r="GAN131" s="717"/>
      <c r="GAO131" s="717"/>
      <c r="GAP131" s="717"/>
      <c r="GAQ131" s="717"/>
      <c r="GAR131" s="717"/>
      <c r="GAS131" s="717"/>
      <c r="GAT131" s="717"/>
      <c r="GAU131" s="717"/>
      <c r="GAV131" s="717"/>
      <c r="GAW131" s="717"/>
      <c r="GAX131" s="717"/>
      <c r="GAY131" s="717"/>
      <c r="GAZ131" s="717"/>
      <c r="GBA131" s="717"/>
      <c r="GBB131" s="717"/>
      <c r="GBC131" s="717"/>
      <c r="GBD131" s="717"/>
      <c r="GBE131" s="717"/>
      <c r="GBF131" s="717"/>
      <c r="GBG131" s="717"/>
      <c r="GBH131" s="717"/>
      <c r="GBI131" s="717"/>
      <c r="GBJ131" s="717"/>
      <c r="GBK131" s="717"/>
      <c r="GBL131" s="717"/>
      <c r="GBM131" s="717"/>
      <c r="GBN131" s="717"/>
      <c r="GBO131" s="717"/>
      <c r="GBP131" s="717"/>
      <c r="GBQ131" s="717"/>
      <c r="GBR131" s="717"/>
      <c r="GBS131" s="717"/>
      <c r="GBT131" s="717"/>
      <c r="GBU131" s="717"/>
      <c r="GBV131" s="717"/>
      <c r="GBW131" s="717"/>
      <c r="GBX131" s="717"/>
      <c r="GBY131" s="717"/>
      <c r="GBZ131" s="717"/>
      <c r="GCA131" s="717"/>
      <c r="GCB131" s="717"/>
      <c r="GCC131" s="717"/>
      <c r="GCD131" s="717"/>
      <c r="GCE131" s="717"/>
      <c r="GCF131" s="717"/>
      <c r="GCG131" s="717"/>
      <c r="GCH131" s="717"/>
      <c r="GCI131" s="717"/>
      <c r="GCJ131" s="717"/>
      <c r="GCK131" s="717"/>
      <c r="GCL131" s="717"/>
      <c r="GCM131" s="717"/>
      <c r="GCN131" s="717"/>
      <c r="GCO131" s="717"/>
      <c r="GCP131" s="717"/>
      <c r="GCQ131" s="717"/>
      <c r="GCR131" s="717"/>
      <c r="GCS131" s="717"/>
      <c r="GCT131" s="717"/>
      <c r="GCU131" s="717"/>
      <c r="GCV131" s="717"/>
      <c r="GCW131" s="717"/>
      <c r="GCX131" s="717"/>
      <c r="GCY131" s="717"/>
      <c r="GCZ131" s="717"/>
      <c r="GDA131" s="717"/>
      <c r="GDB131" s="717"/>
      <c r="GDC131" s="717"/>
      <c r="GDD131" s="717"/>
      <c r="GDE131" s="717"/>
      <c r="GDF131" s="717"/>
      <c r="GDG131" s="717"/>
      <c r="GDH131" s="717"/>
      <c r="GDI131" s="717"/>
      <c r="GDJ131" s="717"/>
      <c r="GDK131" s="717"/>
      <c r="GDL131" s="717"/>
      <c r="GDM131" s="717"/>
      <c r="GDN131" s="717"/>
      <c r="GDO131" s="717"/>
      <c r="GDP131" s="717"/>
      <c r="GDQ131" s="717"/>
      <c r="GDR131" s="717"/>
      <c r="GDS131" s="717"/>
      <c r="GDT131" s="717"/>
      <c r="GDU131" s="717"/>
      <c r="GDV131" s="717"/>
      <c r="GDW131" s="717"/>
      <c r="GDX131" s="717"/>
      <c r="GDY131" s="717"/>
      <c r="GDZ131" s="717"/>
      <c r="GEA131" s="717"/>
      <c r="GEB131" s="717"/>
      <c r="GEC131" s="717"/>
      <c r="GED131" s="717"/>
      <c r="GEE131" s="717"/>
      <c r="GEF131" s="717"/>
      <c r="GEG131" s="717"/>
      <c r="GEH131" s="717"/>
      <c r="GEI131" s="717"/>
      <c r="GEJ131" s="717"/>
      <c r="GEK131" s="717"/>
      <c r="GEL131" s="717"/>
      <c r="GEM131" s="717"/>
      <c r="GEN131" s="717"/>
      <c r="GEO131" s="717"/>
      <c r="GEP131" s="717"/>
      <c r="GEQ131" s="717"/>
      <c r="GER131" s="717"/>
      <c r="GES131" s="717"/>
      <c r="GET131" s="717"/>
      <c r="GEU131" s="717"/>
      <c r="GEV131" s="717"/>
      <c r="GEW131" s="717"/>
      <c r="GEX131" s="717"/>
      <c r="GEY131" s="717"/>
      <c r="GEZ131" s="717"/>
      <c r="GFA131" s="717"/>
      <c r="GFB131" s="717"/>
      <c r="GFC131" s="717"/>
      <c r="GFD131" s="717"/>
      <c r="GFE131" s="717"/>
      <c r="GFF131" s="717"/>
      <c r="GFG131" s="717"/>
      <c r="GFH131" s="717"/>
      <c r="GFI131" s="717"/>
      <c r="GFJ131" s="717"/>
      <c r="GFK131" s="717"/>
      <c r="GFL131" s="717"/>
      <c r="GFM131" s="717"/>
      <c r="GFN131" s="717"/>
      <c r="GFO131" s="717"/>
      <c r="GFP131" s="717"/>
      <c r="GFQ131" s="717"/>
      <c r="GFR131" s="717"/>
      <c r="GFS131" s="717"/>
      <c r="GFT131" s="717"/>
      <c r="GFU131" s="717"/>
      <c r="GFV131" s="717"/>
      <c r="GFW131" s="717"/>
      <c r="GFX131" s="717"/>
      <c r="GFY131" s="717"/>
      <c r="GFZ131" s="717"/>
      <c r="GGA131" s="717"/>
      <c r="GGB131" s="717"/>
      <c r="GGC131" s="717"/>
      <c r="GGD131" s="717"/>
      <c r="GGE131" s="717"/>
      <c r="GGF131" s="717"/>
      <c r="GGG131" s="717"/>
      <c r="GGH131" s="717"/>
      <c r="GGI131" s="717"/>
      <c r="GGJ131" s="717"/>
      <c r="GGK131" s="717"/>
      <c r="GGL131" s="717"/>
      <c r="GGM131" s="717"/>
      <c r="GGN131" s="717"/>
      <c r="GGO131" s="717"/>
      <c r="GGP131" s="717"/>
      <c r="GGQ131" s="717"/>
      <c r="GGR131" s="717"/>
      <c r="GGS131" s="717"/>
      <c r="GGT131" s="717"/>
      <c r="GGU131" s="717"/>
      <c r="GGV131" s="717"/>
      <c r="GGW131" s="717"/>
      <c r="GGX131" s="717"/>
      <c r="GGY131" s="717"/>
      <c r="GGZ131" s="717"/>
      <c r="GHA131" s="717"/>
      <c r="GHB131" s="717"/>
      <c r="GHC131" s="717"/>
      <c r="GHD131" s="717"/>
      <c r="GHE131" s="717"/>
      <c r="GHF131" s="717"/>
      <c r="GHG131" s="717"/>
      <c r="GHH131" s="717"/>
      <c r="GHI131" s="717"/>
      <c r="GHJ131" s="717"/>
      <c r="GHK131" s="717"/>
      <c r="GHL131" s="717"/>
      <c r="GHM131" s="717"/>
      <c r="GHN131" s="717"/>
      <c r="GHO131" s="717"/>
      <c r="GHP131" s="717"/>
      <c r="GHQ131" s="717"/>
      <c r="GHR131" s="717"/>
      <c r="GHS131" s="717"/>
      <c r="GHT131" s="717"/>
      <c r="GHU131" s="717"/>
      <c r="GHV131" s="717"/>
      <c r="GHW131" s="717"/>
      <c r="GHX131" s="717"/>
      <c r="GHY131" s="717"/>
      <c r="GHZ131" s="717"/>
      <c r="GIA131" s="717"/>
      <c r="GIB131" s="717"/>
      <c r="GIC131" s="717"/>
      <c r="GID131" s="717"/>
      <c r="GIE131" s="717"/>
      <c r="GIF131" s="717"/>
      <c r="GIG131" s="717"/>
      <c r="GIH131" s="717"/>
      <c r="GII131" s="717"/>
      <c r="GIJ131" s="717"/>
      <c r="GIK131" s="717"/>
      <c r="GIL131" s="717"/>
      <c r="GIM131" s="717"/>
      <c r="GIN131" s="717"/>
      <c r="GIO131" s="717"/>
      <c r="GIP131" s="717"/>
      <c r="GIQ131" s="717"/>
      <c r="GIR131" s="717"/>
      <c r="GIS131" s="717"/>
      <c r="GIT131" s="717"/>
      <c r="GIU131" s="717"/>
      <c r="GIV131" s="717"/>
      <c r="GIW131" s="717"/>
      <c r="GIX131" s="717"/>
      <c r="GIY131" s="717"/>
      <c r="GIZ131" s="717"/>
      <c r="GJA131" s="717"/>
      <c r="GJB131" s="717"/>
      <c r="GJC131" s="717"/>
      <c r="GJD131" s="717"/>
      <c r="GJE131" s="717"/>
      <c r="GJF131" s="717"/>
      <c r="GJG131" s="717"/>
      <c r="GJH131" s="717"/>
      <c r="GJI131" s="717"/>
      <c r="GJJ131" s="717"/>
      <c r="GJK131" s="717"/>
      <c r="GJL131" s="717"/>
      <c r="GJM131" s="717"/>
      <c r="GJN131" s="717"/>
      <c r="GJO131" s="717"/>
      <c r="GJP131" s="717"/>
      <c r="GJQ131" s="717"/>
      <c r="GJR131" s="717"/>
      <c r="GJS131" s="717"/>
      <c r="GJT131" s="717"/>
      <c r="GJU131" s="717"/>
      <c r="GJV131" s="717"/>
      <c r="GJW131" s="717"/>
      <c r="GJX131" s="717"/>
      <c r="GJY131" s="717"/>
      <c r="GJZ131" s="717"/>
      <c r="GKA131" s="717"/>
      <c r="GKB131" s="717"/>
      <c r="GKC131" s="717"/>
      <c r="GKD131" s="717"/>
      <c r="GKE131" s="717"/>
      <c r="GKF131" s="717"/>
      <c r="GKG131" s="717"/>
      <c r="GKH131" s="717"/>
      <c r="GKI131" s="717"/>
      <c r="GKJ131" s="717"/>
      <c r="GKK131" s="717"/>
      <c r="GKL131" s="717"/>
      <c r="GKM131" s="717"/>
      <c r="GKN131" s="717"/>
      <c r="GKO131" s="717"/>
      <c r="GKP131" s="717"/>
      <c r="GKQ131" s="717"/>
      <c r="GKR131" s="717"/>
      <c r="GKS131" s="717"/>
      <c r="GKT131" s="717"/>
      <c r="GKU131" s="717"/>
      <c r="GKV131" s="717"/>
      <c r="GKW131" s="717"/>
      <c r="GKX131" s="717"/>
      <c r="GKY131" s="717"/>
      <c r="GKZ131" s="717"/>
      <c r="GLA131" s="717"/>
      <c r="GLB131" s="717"/>
      <c r="GLC131" s="717"/>
      <c r="GLD131" s="717"/>
      <c r="GLE131" s="717"/>
      <c r="GLF131" s="717"/>
      <c r="GLG131" s="717"/>
      <c r="GLH131" s="717"/>
      <c r="GLI131" s="717"/>
      <c r="GLJ131" s="717"/>
      <c r="GLK131" s="717"/>
      <c r="GLL131" s="717"/>
      <c r="GLM131" s="717"/>
      <c r="GLN131" s="717"/>
      <c r="GLO131" s="717"/>
      <c r="GLP131" s="717"/>
      <c r="GLQ131" s="717"/>
      <c r="GLR131" s="717"/>
      <c r="GLS131" s="717"/>
      <c r="GLT131" s="717"/>
      <c r="GLU131" s="717"/>
      <c r="GLV131" s="717"/>
      <c r="GLW131" s="717"/>
      <c r="GLX131" s="717"/>
      <c r="GLY131" s="717"/>
      <c r="GLZ131" s="717"/>
      <c r="GMA131" s="717"/>
      <c r="GMB131" s="717"/>
      <c r="GMC131" s="717"/>
      <c r="GMD131" s="717"/>
      <c r="GME131" s="717"/>
      <c r="GMF131" s="717"/>
      <c r="GMG131" s="717"/>
      <c r="GMH131" s="717"/>
      <c r="GMI131" s="717"/>
      <c r="GMJ131" s="717"/>
      <c r="GMK131" s="717"/>
      <c r="GML131" s="717"/>
      <c r="GMM131" s="717"/>
      <c r="GMN131" s="717"/>
      <c r="GMO131" s="717"/>
      <c r="GMP131" s="717"/>
      <c r="GMQ131" s="717"/>
      <c r="GMR131" s="717"/>
      <c r="GMS131" s="717"/>
      <c r="GMT131" s="717"/>
      <c r="GMU131" s="717"/>
      <c r="GMV131" s="717"/>
      <c r="GMW131" s="717"/>
      <c r="GMX131" s="717"/>
      <c r="GMY131" s="717"/>
      <c r="GMZ131" s="717"/>
      <c r="GNA131" s="717"/>
      <c r="GNB131" s="717"/>
      <c r="GNC131" s="717"/>
      <c r="GND131" s="717"/>
      <c r="GNE131" s="717"/>
      <c r="GNF131" s="717"/>
      <c r="GNG131" s="717"/>
      <c r="GNH131" s="717"/>
      <c r="GNI131" s="717"/>
      <c r="GNJ131" s="717"/>
      <c r="GNK131" s="717"/>
      <c r="GNL131" s="717"/>
      <c r="GNM131" s="717"/>
      <c r="GNN131" s="717"/>
      <c r="GNO131" s="717"/>
      <c r="GNP131" s="717"/>
      <c r="GNQ131" s="717"/>
      <c r="GNR131" s="717"/>
      <c r="GNS131" s="717"/>
      <c r="GNT131" s="717"/>
      <c r="GNU131" s="717"/>
      <c r="GNV131" s="717"/>
      <c r="GNW131" s="717"/>
      <c r="GNX131" s="717"/>
      <c r="GNY131" s="717"/>
      <c r="GNZ131" s="717"/>
      <c r="GOA131" s="717"/>
      <c r="GOB131" s="717"/>
      <c r="GOC131" s="717"/>
      <c r="GOD131" s="717"/>
      <c r="GOE131" s="717"/>
      <c r="GOF131" s="717"/>
      <c r="GOG131" s="717"/>
      <c r="GOH131" s="717"/>
      <c r="GOI131" s="717"/>
      <c r="GOJ131" s="717"/>
      <c r="GOK131" s="717"/>
      <c r="GOL131" s="717"/>
      <c r="GOM131" s="717"/>
      <c r="GON131" s="717"/>
      <c r="GOO131" s="717"/>
      <c r="GOP131" s="717"/>
      <c r="GOQ131" s="717"/>
      <c r="GOR131" s="717"/>
      <c r="GOS131" s="717"/>
      <c r="GOT131" s="717"/>
      <c r="GOU131" s="717"/>
      <c r="GOV131" s="717"/>
      <c r="GOW131" s="717"/>
      <c r="GOX131" s="717"/>
      <c r="GOY131" s="717"/>
      <c r="GOZ131" s="717"/>
      <c r="GPA131" s="717"/>
      <c r="GPB131" s="717"/>
      <c r="GPC131" s="717"/>
      <c r="GPD131" s="717"/>
      <c r="GPE131" s="717"/>
      <c r="GPF131" s="717"/>
      <c r="GPG131" s="717"/>
      <c r="GPH131" s="717"/>
      <c r="GPI131" s="717"/>
      <c r="GPJ131" s="717"/>
      <c r="GPK131" s="717"/>
      <c r="GPL131" s="717"/>
      <c r="GPM131" s="717"/>
      <c r="GPN131" s="717"/>
      <c r="GPO131" s="717"/>
      <c r="GPP131" s="717"/>
      <c r="GPQ131" s="717"/>
      <c r="GPR131" s="717"/>
      <c r="GPS131" s="717"/>
      <c r="GPT131" s="717"/>
      <c r="GPU131" s="717"/>
      <c r="GPV131" s="717"/>
      <c r="GPW131" s="717"/>
      <c r="GPX131" s="717"/>
      <c r="GPY131" s="717"/>
      <c r="GPZ131" s="717"/>
      <c r="GQA131" s="717"/>
      <c r="GQB131" s="717"/>
      <c r="GQC131" s="717"/>
      <c r="GQD131" s="717"/>
      <c r="GQE131" s="717"/>
      <c r="GQF131" s="717"/>
      <c r="GQG131" s="717"/>
      <c r="GQH131" s="717"/>
      <c r="GQI131" s="717"/>
      <c r="GQJ131" s="717"/>
      <c r="GQK131" s="717"/>
      <c r="GQL131" s="717"/>
      <c r="GQM131" s="717"/>
      <c r="GQN131" s="717"/>
      <c r="GQO131" s="717"/>
      <c r="GQP131" s="717"/>
      <c r="GQQ131" s="717"/>
      <c r="GQR131" s="717"/>
      <c r="GQS131" s="717"/>
      <c r="GQT131" s="717"/>
      <c r="GQU131" s="717"/>
      <c r="GQV131" s="717"/>
      <c r="GQW131" s="717"/>
      <c r="GQX131" s="717"/>
      <c r="GQY131" s="717"/>
      <c r="GQZ131" s="717"/>
      <c r="GRA131" s="717"/>
      <c r="GRB131" s="717"/>
      <c r="GRC131" s="717"/>
      <c r="GRD131" s="717"/>
      <c r="GRE131" s="717"/>
      <c r="GRF131" s="717"/>
      <c r="GRG131" s="717"/>
      <c r="GRH131" s="717"/>
      <c r="GRI131" s="717"/>
      <c r="GRJ131" s="717"/>
      <c r="GRK131" s="717"/>
      <c r="GRL131" s="717"/>
      <c r="GRM131" s="717"/>
      <c r="GRN131" s="717"/>
      <c r="GRO131" s="717"/>
      <c r="GRP131" s="717"/>
      <c r="GRQ131" s="717"/>
      <c r="GRR131" s="717"/>
      <c r="GRS131" s="717"/>
      <c r="GRT131" s="717"/>
      <c r="GRU131" s="717"/>
      <c r="GRV131" s="717"/>
      <c r="GRW131" s="717"/>
      <c r="GRX131" s="717"/>
      <c r="GRY131" s="717"/>
      <c r="GRZ131" s="717"/>
      <c r="GSA131" s="717"/>
      <c r="GSB131" s="717"/>
      <c r="GSC131" s="717"/>
      <c r="GSD131" s="717"/>
      <c r="GSE131" s="717"/>
      <c r="GSF131" s="717"/>
      <c r="GSG131" s="717"/>
      <c r="GSH131" s="717"/>
      <c r="GSI131" s="717"/>
      <c r="GSJ131" s="717"/>
      <c r="GSK131" s="717"/>
      <c r="GSL131" s="717"/>
      <c r="GSM131" s="717"/>
      <c r="GSN131" s="717"/>
      <c r="GSO131" s="717"/>
      <c r="GSP131" s="717"/>
      <c r="GSQ131" s="717"/>
      <c r="GSR131" s="717"/>
      <c r="GSS131" s="717"/>
      <c r="GST131" s="717"/>
      <c r="GSU131" s="717"/>
      <c r="GSV131" s="717"/>
      <c r="GSW131" s="717"/>
      <c r="GSX131" s="717"/>
      <c r="GSY131" s="717"/>
      <c r="GSZ131" s="717"/>
      <c r="GTA131" s="717"/>
      <c r="GTB131" s="717"/>
      <c r="GTC131" s="717"/>
      <c r="GTD131" s="717"/>
      <c r="GTE131" s="717"/>
      <c r="GTF131" s="717"/>
      <c r="GTG131" s="717"/>
      <c r="GTH131" s="717"/>
      <c r="GTI131" s="717"/>
      <c r="GTJ131" s="717"/>
      <c r="GTK131" s="717"/>
      <c r="GTL131" s="717"/>
      <c r="GTM131" s="717"/>
      <c r="GTN131" s="717"/>
      <c r="GTO131" s="717"/>
      <c r="GTP131" s="717"/>
      <c r="GTQ131" s="717"/>
      <c r="GTR131" s="717"/>
      <c r="GTS131" s="717"/>
      <c r="GTT131" s="717"/>
      <c r="GTU131" s="717"/>
      <c r="GTV131" s="717"/>
      <c r="GTW131" s="717"/>
      <c r="GTX131" s="717"/>
      <c r="GTY131" s="717"/>
      <c r="GTZ131" s="717"/>
      <c r="GUA131" s="717"/>
      <c r="GUB131" s="717"/>
      <c r="GUC131" s="717"/>
      <c r="GUD131" s="717"/>
      <c r="GUE131" s="717"/>
      <c r="GUF131" s="717"/>
      <c r="GUG131" s="717"/>
      <c r="GUH131" s="717"/>
      <c r="GUI131" s="717"/>
      <c r="GUJ131" s="717"/>
      <c r="GUK131" s="717"/>
      <c r="GUL131" s="717"/>
      <c r="GUM131" s="717"/>
      <c r="GUN131" s="717"/>
      <c r="GUO131" s="717"/>
      <c r="GUP131" s="717"/>
      <c r="GUQ131" s="717"/>
      <c r="GUR131" s="717"/>
      <c r="GUS131" s="717"/>
      <c r="GUT131" s="717"/>
      <c r="GUU131" s="717"/>
      <c r="GUV131" s="717"/>
      <c r="GUW131" s="717"/>
      <c r="GUX131" s="717"/>
      <c r="GUY131" s="717"/>
      <c r="GUZ131" s="717"/>
      <c r="GVA131" s="717"/>
      <c r="GVB131" s="717"/>
      <c r="GVC131" s="717"/>
      <c r="GVD131" s="717"/>
      <c r="GVE131" s="717"/>
      <c r="GVF131" s="717"/>
      <c r="GVG131" s="717"/>
      <c r="GVH131" s="717"/>
      <c r="GVI131" s="717"/>
      <c r="GVJ131" s="717"/>
      <c r="GVK131" s="717"/>
      <c r="GVL131" s="717"/>
      <c r="GVM131" s="717"/>
      <c r="GVN131" s="717"/>
      <c r="GVO131" s="717"/>
      <c r="GVP131" s="717"/>
      <c r="GVQ131" s="717"/>
      <c r="GVR131" s="717"/>
      <c r="GVS131" s="717"/>
      <c r="GVT131" s="717"/>
      <c r="GVU131" s="717"/>
      <c r="GVV131" s="717"/>
      <c r="GVW131" s="717"/>
      <c r="GVX131" s="717"/>
      <c r="GVY131" s="717"/>
      <c r="GVZ131" s="717"/>
      <c r="GWA131" s="717"/>
      <c r="GWB131" s="717"/>
      <c r="GWC131" s="717"/>
      <c r="GWD131" s="717"/>
      <c r="GWE131" s="717"/>
      <c r="GWF131" s="717"/>
      <c r="GWG131" s="717"/>
      <c r="GWH131" s="717"/>
      <c r="GWI131" s="717"/>
      <c r="GWJ131" s="717"/>
      <c r="GWK131" s="717"/>
      <c r="GWL131" s="717"/>
      <c r="GWM131" s="717"/>
      <c r="GWN131" s="717"/>
      <c r="GWO131" s="717"/>
      <c r="GWP131" s="717"/>
      <c r="GWQ131" s="717"/>
      <c r="GWR131" s="717"/>
      <c r="GWS131" s="717"/>
      <c r="GWT131" s="717"/>
      <c r="GWU131" s="717"/>
      <c r="GWV131" s="717"/>
      <c r="GWW131" s="717"/>
      <c r="GWX131" s="717"/>
      <c r="GWY131" s="717"/>
      <c r="GWZ131" s="717"/>
      <c r="GXA131" s="717"/>
      <c r="GXB131" s="717"/>
      <c r="GXC131" s="717"/>
      <c r="GXD131" s="717"/>
      <c r="GXE131" s="717"/>
      <c r="GXF131" s="717"/>
      <c r="GXG131" s="717"/>
      <c r="GXH131" s="717"/>
      <c r="GXI131" s="717"/>
      <c r="GXJ131" s="717"/>
      <c r="GXK131" s="717"/>
      <c r="GXL131" s="717"/>
      <c r="GXM131" s="717"/>
      <c r="GXN131" s="717"/>
      <c r="GXO131" s="717"/>
      <c r="GXP131" s="717"/>
      <c r="GXQ131" s="717"/>
      <c r="GXR131" s="717"/>
      <c r="GXS131" s="717"/>
      <c r="GXT131" s="717"/>
      <c r="GXU131" s="717"/>
      <c r="GXV131" s="717"/>
      <c r="GXW131" s="717"/>
      <c r="GXX131" s="717"/>
      <c r="GXY131" s="717"/>
      <c r="GXZ131" s="717"/>
      <c r="GYA131" s="717"/>
      <c r="GYB131" s="717"/>
      <c r="GYC131" s="717"/>
      <c r="GYD131" s="717"/>
      <c r="GYE131" s="717"/>
      <c r="GYF131" s="717"/>
      <c r="GYG131" s="717"/>
      <c r="GYH131" s="717"/>
      <c r="GYI131" s="717"/>
      <c r="GYJ131" s="717"/>
      <c r="GYK131" s="717"/>
      <c r="GYL131" s="717"/>
      <c r="GYM131" s="717"/>
      <c r="GYN131" s="717"/>
      <c r="GYO131" s="717"/>
      <c r="GYP131" s="717"/>
      <c r="GYQ131" s="717"/>
      <c r="GYR131" s="717"/>
      <c r="GYS131" s="717"/>
      <c r="GYT131" s="717"/>
      <c r="GYU131" s="717"/>
      <c r="GYV131" s="717"/>
      <c r="GYW131" s="717"/>
      <c r="GYX131" s="717"/>
      <c r="GYY131" s="717"/>
      <c r="GYZ131" s="717"/>
      <c r="GZA131" s="717"/>
      <c r="GZB131" s="717"/>
      <c r="GZC131" s="717"/>
      <c r="GZD131" s="717"/>
      <c r="GZE131" s="717"/>
      <c r="GZF131" s="717"/>
      <c r="GZG131" s="717"/>
      <c r="GZH131" s="717"/>
      <c r="GZI131" s="717"/>
      <c r="GZJ131" s="717"/>
      <c r="GZK131" s="717"/>
      <c r="GZL131" s="717"/>
      <c r="GZM131" s="717"/>
      <c r="GZN131" s="717"/>
      <c r="GZO131" s="717"/>
      <c r="GZP131" s="717"/>
      <c r="GZQ131" s="717"/>
      <c r="GZR131" s="717"/>
      <c r="GZS131" s="717"/>
      <c r="GZT131" s="717"/>
      <c r="GZU131" s="717"/>
      <c r="GZV131" s="717"/>
      <c r="GZW131" s="717"/>
      <c r="GZX131" s="717"/>
      <c r="GZY131" s="717"/>
      <c r="GZZ131" s="717"/>
      <c r="HAA131" s="717"/>
      <c r="HAB131" s="717"/>
      <c r="HAC131" s="717"/>
      <c r="HAD131" s="717"/>
      <c r="HAE131" s="717"/>
      <c r="HAF131" s="717"/>
      <c r="HAG131" s="717"/>
      <c r="HAH131" s="717"/>
      <c r="HAI131" s="717"/>
      <c r="HAJ131" s="717"/>
      <c r="HAK131" s="717"/>
      <c r="HAL131" s="717"/>
      <c r="HAM131" s="717"/>
      <c r="HAN131" s="717"/>
      <c r="HAO131" s="717"/>
      <c r="HAP131" s="717"/>
      <c r="HAQ131" s="717"/>
      <c r="HAR131" s="717"/>
      <c r="HAS131" s="717"/>
      <c r="HAT131" s="717"/>
      <c r="HAU131" s="717"/>
      <c r="HAV131" s="717"/>
      <c r="HAW131" s="717"/>
      <c r="HAX131" s="717"/>
      <c r="HAY131" s="717"/>
      <c r="HAZ131" s="717"/>
      <c r="HBA131" s="717"/>
      <c r="HBB131" s="717"/>
      <c r="HBC131" s="717"/>
      <c r="HBD131" s="717"/>
      <c r="HBE131" s="717"/>
      <c r="HBF131" s="717"/>
      <c r="HBG131" s="717"/>
      <c r="HBH131" s="717"/>
      <c r="HBI131" s="717"/>
      <c r="HBJ131" s="717"/>
      <c r="HBK131" s="717"/>
      <c r="HBL131" s="717"/>
      <c r="HBM131" s="717"/>
      <c r="HBN131" s="717"/>
      <c r="HBO131" s="717"/>
      <c r="HBP131" s="717"/>
      <c r="HBQ131" s="717"/>
      <c r="HBR131" s="717"/>
      <c r="HBS131" s="717"/>
      <c r="HBT131" s="717"/>
      <c r="HBU131" s="717"/>
      <c r="HBV131" s="717"/>
      <c r="HBW131" s="717"/>
      <c r="HBX131" s="717"/>
      <c r="HBY131" s="717"/>
      <c r="HBZ131" s="717"/>
      <c r="HCA131" s="717"/>
      <c r="HCB131" s="717"/>
      <c r="HCC131" s="717"/>
      <c r="HCD131" s="717"/>
      <c r="HCE131" s="717"/>
      <c r="HCF131" s="717"/>
      <c r="HCG131" s="717"/>
      <c r="HCH131" s="717"/>
      <c r="HCI131" s="717"/>
      <c r="HCJ131" s="717"/>
      <c r="HCK131" s="717"/>
      <c r="HCL131" s="717"/>
      <c r="HCM131" s="717"/>
      <c r="HCN131" s="717"/>
      <c r="HCO131" s="717"/>
      <c r="HCP131" s="717"/>
      <c r="HCQ131" s="717"/>
      <c r="HCR131" s="717"/>
      <c r="HCS131" s="717"/>
      <c r="HCT131" s="717"/>
      <c r="HCU131" s="717"/>
      <c r="HCV131" s="717"/>
      <c r="HCW131" s="717"/>
      <c r="HCX131" s="717"/>
      <c r="HCY131" s="717"/>
      <c r="HCZ131" s="717"/>
      <c r="HDA131" s="717"/>
      <c r="HDB131" s="717"/>
      <c r="HDC131" s="717"/>
      <c r="HDD131" s="717"/>
      <c r="HDE131" s="717"/>
      <c r="HDF131" s="717"/>
      <c r="HDG131" s="717"/>
      <c r="HDH131" s="717"/>
      <c r="HDI131" s="717"/>
      <c r="HDJ131" s="717"/>
      <c r="HDK131" s="717"/>
      <c r="HDL131" s="717"/>
      <c r="HDM131" s="717"/>
      <c r="HDN131" s="717"/>
      <c r="HDO131" s="717"/>
      <c r="HDP131" s="717"/>
      <c r="HDQ131" s="717"/>
      <c r="HDR131" s="717"/>
      <c r="HDS131" s="717"/>
      <c r="HDT131" s="717"/>
      <c r="HDU131" s="717"/>
      <c r="HDV131" s="717"/>
      <c r="HDW131" s="717"/>
      <c r="HDX131" s="717"/>
      <c r="HDY131" s="717"/>
      <c r="HDZ131" s="717"/>
      <c r="HEA131" s="717"/>
      <c r="HEB131" s="717"/>
      <c r="HEC131" s="717"/>
      <c r="HED131" s="717"/>
      <c r="HEE131" s="717"/>
      <c r="HEF131" s="717"/>
      <c r="HEG131" s="717"/>
      <c r="HEH131" s="717"/>
      <c r="HEI131" s="717"/>
      <c r="HEJ131" s="717"/>
      <c r="HEK131" s="717"/>
      <c r="HEL131" s="717"/>
      <c r="HEM131" s="717"/>
      <c r="HEN131" s="717"/>
      <c r="HEO131" s="717"/>
      <c r="HEP131" s="717"/>
      <c r="HEQ131" s="717"/>
      <c r="HER131" s="717"/>
      <c r="HES131" s="717"/>
      <c r="HET131" s="717"/>
      <c r="HEU131" s="717"/>
      <c r="HEV131" s="717"/>
      <c r="HEW131" s="717"/>
      <c r="HEX131" s="717"/>
      <c r="HEY131" s="717"/>
      <c r="HEZ131" s="717"/>
      <c r="HFA131" s="717"/>
      <c r="HFB131" s="717"/>
      <c r="HFC131" s="717"/>
      <c r="HFD131" s="717"/>
      <c r="HFE131" s="717"/>
      <c r="HFF131" s="717"/>
      <c r="HFG131" s="717"/>
      <c r="HFH131" s="717"/>
      <c r="HFI131" s="717"/>
      <c r="HFJ131" s="717"/>
      <c r="HFK131" s="717"/>
      <c r="HFL131" s="717"/>
      <c r="HFM131" s="717"/>
      <c r="HFN131" s="717"/>
      <c r="HFO131" s="717"/>
      <c r="HFP131" s="717"/>
      <c r="HFQ131" s="717"/>
      <c r="HFR131" s="717"/>
      <c r="HFS131" s="717"/>
      <c r="HFT131" s="717"/>
      <c r="HFU131" s="717"/>
      <c r="HFV131" s="717"/>
      <c r="HFW131" s="717"/>
      <c r="HFX131" s="717"/>
      <c r="HFY131" s="717"/>
      <c r="HFZ131" s="717"/>
      <c r="HGA131" s="717"/>
      <c r="HGB131" s="717"/>
      <c r="HGC131" s="717"/>
      <c r="HGD131" s="717"/>
      <c r="HGE131" s="717"/>
      <c r="HGF131" s="717"/>
      <c r="HGG131" s="717"/>
      <c r="HGH131" s="717"/>
      <c r="HGI131" s="717"/>
      <c r="HGJ131" s="717"/>
      <c r="HGK131" s="717"/>
      <c r="HGL131" s="717"/>
      <c r="HGM131" s="717"/>
      <c r="HGN131" s="717"/>
      <c r="HGO131" s="717"/>
      <c r="HGP131" s="717"/>
      <c r="HGQ131" s="717"/>
      <c r="HGR131" s="717"/>
      <c r="HGS131" s="717"/>
      <c r="HGT131" s="717"/>
      <c r="HGU131" s="717"/>
      <c r="HGV131" s="717"/>
      <c r="HGW131" s="717"/>
      <c r="HGX131" s="717"/>
      <c r="HGY131" s="717"/>
      <c r="HGZ131" s="717"/>
      <c r="HHA131" s="717"/>
      <c r="HHB131" s="717"/>
      <c r="HHC131" s="717"/>
      <c r="HHD131" s="717"/>
      <c r="HHE131" s="717"/>
      <c r="HHF131" s="717"/>
      <c r="HHG131" s="717"/>
      <c r="HHH131" s="717"/>
      <c r="HHI131" s="717"/>
      <c r="HHJ131" s="717"/>
      <c r="HHK131" s="717"/>
      <c r="HHL131" s="717"/>
      <c r="HHM131" s="717"/>
      <c r="HHN131" s="717"/>
      <c r="HHO131" s="717"/>
      <c r="HHP131" s="717"/>
      <c r="HHQ131" s="717"/>
      <c r="HHR131" s="717"/>
      <c r="HHS131" s="717"/>
      <c r="HHT131" s="717"/>
      <c r="HHU131" s="717"/>
      <c r="HHV131" s="717"/>
      <c r="HHW131" s="717"/>
      <c r="HHX131" s="717"/>
      <c r="HHY131" s="717"/>
      <c r="HHZ131" s="717"/>
      <c r="HIA131" s="717"/>
      <c r="HIB131" s="717"/>
      <c r="HIC131" s="717"/>
      <c r="HID131" s="717"/>
      <c r="HIE131" s="717"/>
      <c r="HIF131" s="717"/>
      <c r="HIG131" s="717"/>
      <c r="HIH131" s="717"/>
      <c r="HII131" s="717"/>
      <c r="HIJ131" s="717"/>
      <c r="HIK131" s="717"/>
      <c r="HIL131" s="717"/>
      <c r="HIM131" s="717"/>
      <c r="HIN131" s="717"/>
      <c r="HIO131" s="717"/>
      <c r="HIP131" s="717"/>
      <c r="HIQ131" s="717"/>
      <c r="HIR131" s="717"/>
      <c r="HIS131" s="717"/>
      <c r="HIT131" s="717"/>
      <c r="HIU131" s="717"/>
      <c r="HIV131" s="717"/>
      <c r="HIW131" s="717"/>
      <c r="HIX131" s="717"/>
      <c r="HIY131" s="717"/>
      <c r="HIZ131" s="717"/>
      <c r="HJA131" s="717"/>
      <c r="HJB131" s="717"/>
      <c r="HJC131" s="717"/>
      <c r="HJD131" s="717"/>
      <c r="HJE131" s="717"/>
      <c r="HJF131" s="717"/>
      <c r="HJG131" s="717"/>
      <c r="HJH131" s="717"/>
      <c r="HJI131" s="717"/>
      <c r="HJJ131" s="717"/>
      <c r="HJK131" s="717"/>
      <c r="HJL131" s="717"/>
      <c r="HJM131" s="717"/>
      <c r="HJN131" s="717"/>
      <c r="HJO131" s="717"/>
      <c r="HJP131" s="717"/>
      <c r="HJQ131" s="717"/>
      <c r="HJR131" s="717"/>
      <c r="HJS131" s="717"/>
      <c r="HJT131" s="717"/>
      <c r="HJU131" s="717"/>
      <c r="HJV131" s="717"/>
      <c r="HJW131" s="717"/>
      <c r="HJX131" s="717"/>
      <c r="HJY131" s="717"/>
      <c r="HJZ131" s="717"/>
      <c r="HKA131" s="717"/>
      <c r="HKB131" s="717"/>
      <c r="HKC131" s="717"/>
      <c r="HKD131" s="717"/>
      <c r="HKE131" s="717"/>
      <c r="HKF131" s="717"/>
      <c r="HKG131" s="717"/>
      <c r="HKH131" s="717"/>
      <c r="HKI131" s="717"/>
      <c r="HKJ131" s="717"/>
      <c r="HKK131" s="717"/>
      <c r="HKL131" s="717"/>
      <c r="HKM131" s="717"/>
      <c r="HKN131" s="717"/>
      <c r="HKO131" s="717"/>
      <c r="HKP131" s="717"/>
      <c r="HKQ131" s="717"/>
      <c r="HKR131" s="717"/>
      <c r="HKS131" s="717"/>
      <c r="HKT131" s="717"/>
      <c r="HKU131" s="717"/>
      <c r="HKV131" s="717"/>
      <c r="HKW131" s="717"/>
      <c r="HKX131" s="717"/>
      <c r="HKY131" s="717"/>
      <c r="HKZ131" s="717"/>
      <c r="HLA131" s="717"/>
      <c r="HLB131" s="717"/>
      <c r="HLC131" s="717"/>
      <c r="HLD131" s="717"/>
      <c r="HLE131" s="717"/>
      <c r="HLF131" s="717"/>
      <c r="HLG131" s="717"/>
      <c r="HLH131" s="717"/>
      <c r="HLI131" s="717"/>
      <c r="HLJ131" s="717"/>
      <c r="HLK131" s="717"/>
      <c r="HLL131" s="717"/>
      <c r="HLM131" s="717"/>
      <c r="HLN131" s="717"/>
      <c r="HLO131" s="717"/>
      <c r="HLP131" s="717"/>
      <c r="HLQ131" s="717"/>
      <c r="HLR131" s="717"/>
      <c r="HLS131" s="717"/>
      <c r="HLT131" s="717"/>
      <c r="HLU131" s="717"/>
      <c r="HLV131" s="717"/>
      <c r="HLW131" s="717"/>
      <c r="HLX131" s="717"/>
      <c r="HLY131" s="717"/>
      <c r="HLZ131" s="717"/>
      <c r="HMA131" s="717"/>
      <c r="HMB131" s="717"/>
      <c r="HMC131" s="717"/>
      <c r="HMD131" s="717"/>
      <c r="HME131" s="717"/>
      <c r="HMF131" s="717"/>
      <c r="HMG131" s="717"/>
      <c r="HMH131" s="717"/>
      <c r="HMI131" s="717"/>
      <c r="HMJ131" s="717"/>
      <c r="HMK131" s="717"/>
      <c r="HML131" s="717"/>
      <c r="HMM131" s="717"/>
      <c r="HMN131" s="717"/>
      <c r="HMO131" s="717"/>
      <c r="HMP131" s="717"/>
      <c r="HMQ131" s="717"/>
      <c r="HMR131" s="717"/>
      <c r="HMS131" s="717"/>
      <c r="HMT131" s="717"/>
      <c r="HMU131" s="717"/>
      <c r="HMV131" s="717"/>
      <c r="HMW131" s="717"/>
      <c r="HMX131" s="717"/>
      <c r="HMY131" s="717"/>
      <c r="HMZ131" s="717"/>
      <c r="HNA131" s="717"/>
      <c r="HNB131" s="717"/>
      <c r="HNC131" s="717"/>
      <c r="HND131" s="717"/>
      <c r="HNE131" s="717"/>
      <c r="HNF131" s="717"/>
      <c r="HNG131" s="717"/>
      <c r="HNH131" s="717"/>
      <c r="HNI131" s="717"/>
      <c r="HNJ131" s="717"/>
      <c r="HNK131" s="717"/>
      <c r="HNL131" s="717"/>
      <c r="HNM131" s="717"/>
      <c r="HNN131" s="717"/>
      <c r="HNO131" s="717"/>
      <c r="HNP131" s="717"/>
      <c r="HNQ131" s="717"/>
      <c r="HNR131" s="717"/>
      <c r="HNS131" s="717"/>
      <c r="HNT131" s="717"/>
      <c r="HNU131" s="717"/>
      <c r="HNV131" s="717"/>
      <c r="HNW131" s="717"/>
      <c r="HNX131" s="717"/>
      <c r="HNY131" s="717"/>
      <c r="HNZ131" s="717"/>
      <c r="HOA131" s="717"/>
      <c r="HOB131" s="717"/>
      <c r="HOC131" s="717"/>
      <c r="HOD131" s="717"/>
      <c r="HOE131" s="717"/>
      <c r="HOF131" s="717"/>
      <c r="HOG131" s="717"/>
      <c r="HOH131" s="717"/>
      <c r="HOI131" s="717"/>
      <c r="HOJ131" s="717"/>
      <c r="HOK131" s="717"/>
      <c r="HOL131" s="717"/>
      <c r="HOM131" s="717"/>
      <c r="HON131" s="717"/>
      <c r="HOO131" s="717"/>
      <c r="HOP131" s="717"/>
      <c r="HOQ131" s="717"/>
      <c r="HOR131" s="717"/>
      <c r="HOS131" s="717"/>
      <c r="HOT131" s="717"/>
      <c r="HOU131" s="717"/>
      <c r="HOV131" s="717"/>
      <c r="HOW131" s="717"/>
      <c r="HOX131" s="717"/>
      <c r="HOY131" s="717"/>
      <c r="HOZ131" s="717"/>
      <c r="HPA131" s="717"/>
      <c r="HPB131" s="717"/>
      <c r="HPC131" s="717"/>
      <c r="HPD131" s="717"/>
      <c r="HPE131" s="717"/>
      <c r="HPF131" s="717"/>
      <c r="HPG131" s="717"/>
      <c r="HPH131" s="717"/>
      <c r="HPI131" s="717"/>
      <c r="HPJ131" s="717"/>
      <c r="HPK131" s="717"/>
      <c r="HPL131" s="717"/>
      <c r="HPM131" s="717"/>
      <c r="HPN131" s="717"/>
      <c r="HPO131" s="717"/>
      <c r="HPP131" s="717"/>
      <c r="HPQ131" s="717"/>
      <c r="HPR131" s="717"/>
      <c r="HPS131" s="717"/>
      <c r="HPT131" s="717"/>
      <c r="HPU131" s="717"/>
      <c r="HPV131" s="717"/>
      <c r="HPW131" s="717"/>
      <c r="HPX131" s="717"/>
      <c r="HPY131" s="717"/>
      <c r="HPZ131" s="717"/>
      <c r="HQA131" s="717"/>
      <c r="HQB131" s="717"/>
      <c r="HQC131" s="717"/>
      <c r="HQD131" s="717"/>
      <c r="HQE131" s="717"/>
      <c r="HQF131" s="717"/>
      <c r="HQG131" s="717"/>
      <c r="HQH131" s="717"/>
      <c r="HQI131" s="717"/>
      <c r="HQJ131" s="717"/>
      <c r="HQK131" s="717"/>
      <c r="HQL131" s="717"/>
      <c r="HQM131" s="717"/>
      <c r="HQN131" s="717"/>
      <c r="HQO131" s="717"/>
      <c r="HQP131" s="717"/>
      <c r="HQQ131" s="717"/>
      <c r="HQR131" s="717"/>
      <c r="HQS131" s="717"/>
      <c r="HQT131" s="717"/>
      <c r="HQU131" s="717"/>
      <c r="HQV131" s="717"/>
      <c r="HQW131" s="717"/>
      <c r="HQX131" s="717"/>
      <c r="HQY131" s="717"/>
      <c r="HQZ131" s="717"/>
      <c r="HRA131" s="717"/>
      <c r="HRB131" s="717"/>
      <c r="HRC131" s="717"/>
      <c r="HRD131" s="717"/>
      <c r="HRE131" s="717"/>
      <c r="HRF131" s="717"/>
      <c r="HRG131" s="717"/>
      <c r="HRH131" s="717"/>
      <c r="HRI131" s="717"/>
      <c r="HRJ131" s="717"/>
      <c r="HRK131" s="717"/>
      <c r="HRL131" s="717"/>
      <c r="HRM131" s="717"/>
      <c r="HRN131" s="717"/>
      <c r="HRO131" s="717"/>
      <c r="HRP131" s="717"/>
      <c r="HRQ131" s="717"/>
      <c r="HRR131" s="717"/>
      <c r="HRS131" s="717"/>
      <c r="HRT131" s="717"/>
      <c r="HRU131" s="717"/>
      <c r="HRV131" s="717"/>
      <c r="HRW131" s="717"/>
      <c r="HRX131" s="717"/>
      <c r="HRY131" s="717"/>
      <c r="HRZ131" s="717"/>
      <c r="HSA131" s="717"/>
      <c r="HSB131" s="717"/>
      <c r="HSC131" s="717"/>
      <c r="HSD131" s="717"/>
      <c r="HSE131" s="717"/>
      <c r="HSF131" s="717"/>
      <c r="HSG131" s="717"/>
      <c r="HSH131" s="717"/>
      <c r="HSI131" s="717"/>
      <c r="HSJ131" s="717"/>
      <c r="HSK131" s="717"/>
      <c r="HSL131" s="717"/>
      <c r="HSM131" s="717"/>
      <c r="HSN131" s="717"/>
      <c r="HSO131" s="717"/>
      <c r="HSP131" s="717"/>
      <c r="HSQ131" s="717"/>
      <c r="HSR131" s="717"/>
      <c r="HSS131" s="717"/>
      <c r="HST131" s="717"/>
      <c r="HSU131" s="717"/>
      <c r="HSV131" s="717"/>
      <c r="HSW131" s="717"/>
      <c r="HSX131" s="717"/>
      <c r="HSY131" s="717"/>
      <c r="HSZ131" s="717"/>
      <c r="HTA131" s="717"/>
      <c r="HTB131" s="717"/>
      <c r="HTC131" s="717"/>
      <c r="HTD131" s="717"/>
      <c r="HTE131" s="717"/>
      <c r="HTF131" s="717"/>
      <c r="HTG131" s="717"/>
      <c r="HTH131" s="717"/>
      <c r="HTI131" s="717"/>
      <c r="HTJ131" s="717"/>
      <c r="HTK131" s="717"/>
      <c r="HTL131" s="717"/>
      <c r="HTM131" s="717"/>
      <c r="HTN131" s="717"/>
      <c r="HTO131" s="717"/>
      <c r="HTP131" s="717"/>
      <c r="HTQ131" s="717"/>
      <c r="HTR131" s="717"/>
      <c r="HTS131" s="717"/>
      <c r="HTT131" s="717"/>
      <c r="HTU131" s="717"/>
      <c r="HTV131" s="717"/>
      <c r="HTW131" s="717"/>
      <c r="HTX131" s="717"/>
      <c r="HTY131" s="717"/>
      <c r="HTZ131" s="717"/>
      <c r="HUA131" s="717"/>
      <c r="HUB131" s="717"/>
      <c r="HUC131" s="717"/>
      <c r="HUD131" s="717"/>
      <c r="HUE131" s="717"/>
      <c r="HUF131" s="717"/>
      <c r="HUG131" s="717"/>
      <c r="HUH131" s="717"/>
      <c r="HUI131" s="717"/>
      <c r="HUJ131" s="717"/>
      <c r="HUK131" s="717"/>
      <c r="HUL131" s="717"/>
      <c r="HUM131" s="717"/>
      <c r="HUN131" s="717"/>
      <c r="HUO131" s="717"/>
      <c r="HUP131" s="717"/>
      <c r="HUQ131" s="717"/>
      <c r="HUR131" s="717"/>
      <c r="HUS131" s="717"/>
      <c r="HUT131" s="717"/>
      <c r="HUU131" s="717"/>
      <c r="HUV131" s="717"/>
      <c r="HUW131" s="717"/>
      <c r="HUX131" s="717"/>
      <c r="HUY131" s="717"/>
      <c r="HUZ131" s="717"/>
      <c r="HVA131" s="717"/>
      <c r="HVB131" s="717"/>
      <c r="HVC131" s="717"/>
      <c r="HVD131" s="717"/>
      <c r="HVE131" s="717"/>
      <c r="HVF131" s="717"/>
      <c r="HVG131" s="717"/>
      <c r="HVH131" s="717"/>
      <c r="HVI131" s="717"/>
      <c r="HVJ131" s="717"/>
      <c r="HVK131" s="717"/>
      <c r="HVL131" s="717"/>
      <c r="HVM131" s="717"/>
      <c r="HVN131" s="717"/>
      <c r="HVO131" s="717"/>
      <c r="HVP131" s="717"/>
      <c r="HVQ131" s="717"/>
      <c r="HVR131" s="717"/>
      <c r="HVS131" s="717"/>
      <c r="HVT131" s="717"/>
      <c r="HVU131" s="717"/>
      <c r="HVV131" s="717"/>
      <c r="HVW131" s="717"/>
      <c r="HVX131" s="717"/>
      <c r="HVY131" s="717"/>
      <c r="HVZ131" s="717"/>
      <c r="HWA131" s="717"/>
      <c r="HWB131" s="717"/>
      <c r="HWC131" s="717"/>
      <c r="HWD131" s="717"/>
      <c r="HWE131" s="717"/>
      <c r="HWF131" s="717"/>
      <c r="HWG131" s="717"/>
      <c r="HWH131" s="717"/>
      <c r="HWI131" s="717"/>
      <c r="HWJ131" s="717"/>
      <c r="HWK131" s="717"/>
      <c r="HWL131" s="717"/>
      <c r="HWM131" s="717"/>
      <c r="HWN131" s="717"/>
      <c r="HWO131" s="717"/>
      <c r="HWP131" s="717"/>
      <c r="HWQ131" s="717"/>
      <c r="HWR131" s="717"/>
      <c r="HWS131" s="717"/>
      <c r="HWT131" s="717"/>
      <c r="HWU131" s="717"/>
      <c r="HWV131" s="717"/>
      <c r="HWW131" s="717"/>
      <c r="HWX131" s="717"/>
      <c r="HWY131" s="717"/>
      <c r="HWZ131" s="717"/>
      <c r="HXA131" s="717"/>
      <c r="HXB131" s="717"/>
      <c r="HXC131" s="717"/>
      <c r="HXD131" s="717"/>
      <c r="HXE131" s="717"/>
      <c r="HXF131" s="717"/>
      <c r="HXG131" s="717"/>
      <c r="HXH131" s="717"/>
      <c r="HXI131" s="717"/>
      <c r="HXJ131" s="717"/>
      <c r="HXK131" s="717"/>
      <c r="HXL131" s="717"/>
      <c r="HXM131" s="717"/>
      <c r="HXN131" s="717"/>
      <c r="HXO131" s="717"/>
      <c r="HXP131" s="717"/>
      <c r="HXQ131" s="717"/>
      <c r="HXR131" s="717"/>
      <c r="HXS131" s="717"/>
      <c r="HXT131" s="717"/>
      <c r="HXU131" s="717"/>
      <c r="HXV131" s="717"/>
      <c r="HXW131" s="717"/>
      <c r="HXX131" s="717"/>
      <c r="HXY131" s="717"/>
      <c r="HXZ131" s="717"/>
      <c r="HYA131" s="717"/>
      <c r="HYB131" s="717"/>
      <c r="HYC131" s="717"/>
      <c r="HYD131" s="717"/>
      <c r="HYE131" s="717"/>
      <c r="HYF131" s="717"/>
      <c r="HYG131" s="717"/>
      <c r="HYH131" s="717"/>
      <c r="HYI131" s="717"/>
      <c r="HYJ131" s="717"/>
      <c r="HYK131" s="717"/>
      <c r="HYL131" s="717"/>
      <c r="HYM131" s="717"/>
      <c r="HYN131" s="717"/>
      <c r="HYO131" s="717"/>
      <c r="HYP131" s="717"/>
      <c r="HYQ131" s="717"/>
      <c r="HYR131" s="717"/>
      <c r="HYS131" s="717"/>
      <c r="HYT131" s="717"/>
      <c r="HYU131" s="717"/>
      <c r="HYV131" s="717"/>
      <c r="HYW131" s="717"/>
      <c r="HYX131" s="717"/>
      <c r="HYY131" s="717"/>
      <c r="HYZ131" s="717"/>
      <c r="HZA131" s="717"/>
      <c r="HZB131" s="717"/>
      <c r="HZC131" s="717"/>
      <c r="HZD131" s="717"/>
      <c r="HZE131" s="717"/>
      <c r="HZF131" s="717"/>
      <c r="HZG131" s="717"/>
      <c r="HZH131" s="717"/>
      <c r="HZI131" s="717"/>
      <c r="HZJ131" s="717"/>
      <c r="HZK131" s="717"/>
      <c r="HZL131" s="717"/>
      <c r="HZM131" s="717"/>
      <c r="HZN131" s="717"/>
      <c r="HZO131" s="717"/>
      <c r="HZP131" s="717"/>
      <c r="HZQ131" s="717"/>
      <c r="HZR131" s="717"/>
      <c r="HZS131" s="717"/>
      <c r="HZT131" s="717"/>
      <c r="HZU131" s="717"/>
      <c r="HZV131" s="717"/>
      <c r="HZW131" s="717"/>
      <c r="HZX131" s="717"/>
      <c r="HZY131" s="717"/>
      <c r="HZZ131" s="717"/>
      <c r="IAA131" s="717"/>
      <c r="IAB131" s="717"/>
      <c r="IAC131" s="717"/>
      <c r="IAD131" s="717"/>
      <c r="IAE131" s="717"/>
      <c r="IAF131" s="717"/>
      <c r="IAG131" s="717"/>
      <c r="IAH131" s="717"/>
      <c r="IAI131" s="717"/>
      <c r="IAJ131" s="717"/>
      <c r="IAK131" s="717"/>
      <c r="IAL131" s="717"/>
      <c r="IAM131" s="717"/>
      <c r="IAN131" s="717"/>
      <c r="IAO131" s="717"/>
      <c r="IAP131" s="717"/>
      <c r="IAQ131" s="717"/>
      <c r="IAR131" s="717"/>
      <c r="IAS131" s="717"/>
      <c r="IAT131" s="717"/>
      <c r="IAU131" s="717"/>
      <c r="IAV131" s="717"/>
      <c r="IAW131" s="717"/>
      <c r="IAX131" s="717"/>
      <c r="IAY131" s="717"/>
      <c r="IAZ131" s="717"/>
      <c r="IBA131" s="717"/>
      <c r="IBB131" s="717"/>
      <c r="IBC131" s="717"/>
      <c r="IBD131" s="717"/>
      <c r="IBE131" s="717"/>
      <c r="IBF131" s="717"/>
      <c r="IBG131" s="717"/>
      <c r="IBH131" s="717"/>
      <c r="IBI131" s="717"/>
      <c r="IBJ131" s="717"/>
      <c r="IBK131" s="717"/>
      <c r="IBL131" s="717"/>
      <c r="IBM131" s="717"/>
      <c r="IBN131" s="717"/>
      <c r="IBO131" s="717"/>
      <c r="IBP131" s="717"/>
      <c r="IBQ131" s="717"/>
      <c r="IBR131" s="717"/>
      <c r="IBS131" s="717"/>
      <c r="IBT131" s="717"/>
      <c r="IBU131" s="717"/>
      <c r="IBV131" s="717"/>
      <c r="IBW131" s="717"/>
      <c r="IBX131" s="717"/>
      <c r="IBY131" s="717"/>
      <c r="IBZ131" s="717"/>
      <c r="ICA131" s="717"/>
      <c r="ICB131" s="717"/>
      <c r="ICC131" s="717"/>
      <c r="ICD131" s="717"/>
      <c r="ICE131" s="717"/>
      <c r="ICF131" s="717"/>
      <c r="ICG131" s="717"/>
      <c r="ICH131" s="717"/>
      <c r="ICI131" s="717"/>
      <c r="ICJ131" s="717"/>
      <c r="ICK131" s="717"/>
      <c r="ICL131" s="717"/>
      <c r="ICM131" s="717"/>
      <c r="ICN131" s="717"/>
      <c r="ICO131" s="717"/>
      <c r="ICP131" s="717"/>
      <c r="ICQ131" s="717"/>
      <c r="ICR131" s="717"/>
      <c r="ICS131" s="717"/>
      <c r="ICT131" s="717"/>
      <c r="ICU131" s="717"/>
      <c r="ICV131" s="717"/>
      <c r="ICW131" s="717"/>
      <c r="ICX131" s="717"/>
      <c r="ICY131" s="717"/>
      <c r="ICZ131" s="717"/>
      <c r="IDA131" s="717"/>
      <c r="IDB131" s="717"/>
      <c r="IDC131" s="717"/>
      <c r="IDD131" s="717"/>
      <c r="IDE131" s="717"/>
      <c r="IDF131" s="717"/>
      <c r="IDG131" s="717"/>
      <c r="IDH131" s="717"/>
      <c r="IDI131" s="717"/>
      <c r="IDJ131" s="717"/>
      <c r="IDK131" s="717"/>
      <c r="IDL131" s="717"/>
      <c r="IDM131" s="717"/>
      <c r="IDN131" s="717"/>
      <c r="IDO131" s="717"/>
      <c r="IDP131" s="717"/>
      <c r="IDQ131" s="717"/>
      <c r="IDR131" s="717"/>
      <c r="IDS131" s="717"/>
      <c r="IDT131" s="717"/>
      <c r="IDU131" s="717"/>
      <c r="IDV131" s="717"/>
      <c r="IDW131" s="717"/>
      <c r="IDX131" s="717"/>
      <c r="IDY131" s="717"/>
      <c r="IDZ131" s="717"/>
      <c r="IEA131" s="717"/>
      <c r="IEB131" s="717"/>
      <c r="IEC131" s="717"/>
      <c r="IED131" s="717"/>
      <c r="IEE131" s="717"/>
      <c r="IEF131" s="717"/>
      <c r="IEG131" s="717"/>
      <c r="IEH131" s="717"/>
      <c r="IEI131" s="717"/>
      <c r="IEJ131" s="717"/>
      <c r="IEK131" s="717"/>
      <c r="IEL131" s="717"/>
      <c r="IEM131" s="717"/>
      <c r="IEN131" s="717"/>
      <c r="IEO131" s="717"/>
      <c r="IEP131" s="717"/>
      <c r="IEQ131" s="717"/>
      <c r="IER131" s="717"/>
      <c r="IES131" s="717"/>
      <c r="IET131" s="717"/>
      <c r="IEU131" s="717"/>
      <c r="IEV131" s="717"/>
      <c r="IEW131" s="717"/>
      <c r="IEX131" s="717"/>
      <c r="IEY131" s="717"/>
      <c r="IEZ131" s="717"/>
      <c r="IFA131" s="717"/>
      <c r="IFB131" s="717"/>
      <c r="IFC131" s="717"/>
      <c r="IFD131" s="717"/>
      <c r="IFE131" s="717"/>
      <c r="IFF131" s="717"/>
      <c r="IFG131" s="717"/>
      <c r="IFH131" s="717"/>
      <c r="IFI131" s="717"/>
      <c r="IFJ131" s="717"/>
      <c r="IFK131" s="717"/>
      <c r="IFL131" s="717"/>
      <c r="IFM131" s="717"/>
      <c r="IFN131" s="717"/>
      <c r="IFO131" s="717"/>
      <c r="IFP131" s="717"/>
      <c r="IFQ131" s="717"/>
      <c r="IFR131" s="717"/>
      <c r="IFS131" s="717"/>
      <c r="IFT131" s="717"/>
      <c r="IFU131" s="717"/>
      <c r="IFV131" s="717"/>
      <c r="IFW131" s="717"/>
      <c r="IFX131" s="717"/>
      <c r="IFY131" s="717"/>
      <c r="IFZ131" s="717"/>
      <c r="IGA131" s="717"/>
      <c r="IGB131" s="717"/>
      <c r="IGC131" s="717"/>
      <c r="IGD131" s="717"/>
      <c r="IGE131" s="717"/>
      <c r="IGF131" s="717"/>
      <c r="IGG131" s="717"/>
      <c r="IGH131" s="717"/>
      <c r="IGI131" s="717"/>
      <c r="IGJ131" s="717"/>
      <c r="IGK131" s="717"/>
      <c r="IGL131" s="717"/>
      <c r="IGM131" s="717"/>
      <c r="IGN131" s="717"/>
      <c r="IGO131" s="717"/>
      <c r="IGP131" s="717"/>
      <c r="IGQ131" s="717"/>
      <c r="IGR131" s="717"/>
      <c r="IGS131" s="717"/>
      <c r="IGT131" s="717"/>
      <c r="IGU131" s="717"/>
      <c r="IGV131" s="717"/>
      <c r="IGW131" s="717"/>
      <c r="IGX131" s="717"/>
      <c r="IGY131" s="717"/>
      <c r="IGZ131" s="717"/>
      <c r="IHA131" s="717"/>
      <c r="IHB131" s="717"/>
      <c r="IHC131" s="717"/>
      <c r="IHD131" s="717"/>
      <c r="IHE131" s="717"/>
      <c r="IHF131" s="717"/>
      <c r="IHG131" s="717"/>
      <c r="IHH131" s="717"/>
      <c r="IHI131" s="717"/>
      <c r="IHJ131" s="717"/>
      <c r="IHK131" s="717"/>
      <c r="IHL131" s="717"/>
      <c r="IHM131" s="717"/>
      <c r="IHN131" s="717"/>
      <c r="IHO131" s="717"/>
      <c r="IHP131" s="717"/>
      <c r="IHQ131" s="717"/>
      <c r="IHR131" s="717"/>
      <c r="IHS131" s="717"/>
      <c r="IHT131" s="717"/>
      <c r="IHU131" s="717"/>
      <c r="IHV131" s="717"/>
      <c r="IHW131" s="717"/>
      <c r="IHX131" s="717"/>
      <c r="IHY131" s="717"/>
      <c r="IHZ131" s="717"/>
      <c r="IIA131" s="717"/>
      <c r="IIB131" s="717"/>
      <c r="IIC131" s="717"/>
      <c r="IID131" s="717"/>
      <c r="IIE131" s="717"/>
      <c r="IIF131" s="717"/>
      <c r="IIG131" s="717"/>
      <c r="IIH131" s="717"/>
      <c r="III131" s="717"/>
      <c r="IIJ131" s="717"/>
      <c r="IIK131" s="717"/>
      <c r="IIL131" s="717"/>
      <c r="IIM131" s="717"/>
      <c r="IIN131" s="717"/>
      <c r="IIO131" s="717"/>
      <c r="IIP131" s="717"/>
      <c r="IIQ131" s="717"/>
      <c r="IIR131" s="717"/>
      <c r="IIS131" s="717"/>
      <c r="IIT131" s="717"/>
      <c r="IIU131" s="717"/>
      <c r="IIV131" s="717"/>
      <c r="IIW131" s="717"/>
      <c r="IIX131" s="717"/>
      <c r="IIY131" s="717"/>
      <c r="IIZ131" s="717"/>
      <c r="IJA131" s="717"/>
      <c r="IJB131" s="717"/>
      <c r="IJC131" s="717"/>
      <c r="IJD131" s="717"/>
      <c r="IJE131" s="717"/>
      <c r="IJF131" s="717"/>
      <c r="IJG131" s="717"/>
      <c r="IJH131" s="717"/>
      <c r="IJI131" s="717"/>
      <c r="IJJ131" s="717"/>
      <c r="IJK131" s="717"/>
      <c r="IJL131" s="717"/>
      <c r="IJM131" s="717"/>
      <c r="IJN131" s="717"/>
      <c r="IJO131" s="717"/>
      <c r="IJP131" s="717"/>
      <c r="IJQ131" s="717"/>
      <c r="IJR131" s="717"/>
      <c r="IJS131" s="717"/>
      <c r="IJT131" s="717"/>
      <c r="IJU131" s="717"/>
      <c r="IJV131" s="717"/>
      <c r="IJW131" s="717"/>
      <c r="IJX131" s="717"/>
      <c r="IJY131" s="717"/>
      <c r="IJZ131" s="717"/>
      <c r="IKA131" s="717"/>
      <c r="IKB131" s="717"/>
      <c r="IKC131" s="717"/>
      <c r="IKD131" s="717"/>
      <c r="IKE131" s="717"/>
      <c r="IKF131" s="717"/>
      <c r="IKG131" s="717"/>
      <c r="IKH131" s="717"/>
      <c r="IKI131" s="717"/>
      <c r="IKJ131" s="717"/>
      <c r="IKK131" s="717"/>
      <c r="IKL131" s="717"/>
      <c r="IKM131" s="717"/>
      <c r="IKN131" s="717"/>
      <c r="IKO131" s="717"/>
      <c r="IKP131" s="717"/>
      <c r="IKQ131" s="717"/>
      <c r="IKR131" s="717"/>
      <c r="IKS131" s="717"/>
      <c r="IKT131" s="717"/>
      <c r="IKU131" s="717"/>
      <c r="IKV131" s="717"/>
      <c r="IKW131" s="717"/>
      <c r="IKX131" s="717"/>
      <c r="IKY131" s="717"/>
      <c r="IKZ131" s="717"/>
      <c r="ILA131" s="717"/>
      <c r="ILB131" s="717"/>
      <c r="ILC131" s="717"/>
      <c r="ILD131" s="717"/>
      <c r="ILE131" s="717"/>
      <c r="ILF131" s="717"/>
      <c r="ILG131" s="717"/>
      <c r="ILH131" s="717"/>
      <c r="ILI131" s="717"/>
      <c r="ILJ131" s="717"/>
      <c r="ILK131" s="717"/>
      <c r="ILL131" s="717"/>
      <c r="ILM131" s="717"/>
      <c r="ILN131" s="717"/>
      <c r="ILO131" s="717"/>
      <c r="ILP131" s="717"/>
      <c r="ILQ131" s="717"/>
      <c r="ILR131" s="717"/>
      <c r="ILS131" s="717"/>
      <c r="ILT131" s="717"/>
      <c r="ILU131" s="717"/>
      <c r="ILV131" s="717"/>
      <c r="ILW131" s="717"/>
      <c r="ILX131" s="717"/>
      <c r="ILY131" s="717"/>
      <c r="ILZ131" s="717"/>
      <c r="IMA131" s="717"/>
      <c r="IMB131" s="717"/>
      <c r="IMC131" s="717"/>
      <c r="IMD131" s="717"/>
      <c r="IME131" s="717"/>
      <c r="IMF131" s="717"/>
      <c r="IMG131" s="717"/>
      <c r="IMH131" s="717"/>
      <c r="IMI131" s="717"/>
      <c r="IMJ131" s="717"/>
      <c r="IMK131" s="717"/>
      <c r="IML131" s="717"/>
      <c r="IMM131" s="717"/>
      <c r="IMN131" s="717"/>
      <c r="IMO131" s="717"/>
      <c r="IMP131" s="717"/>
      <c r="IMQ131" s="717"/>
      <c r="IMR131" s="717"/>
      <c r="IMS131" s="717"/>
      <c r="IMT131" s="717"/>
      <c r="IMU131" s="717"/>
      <c r="IMV131" s="717"/>
      <c r="IMW131" s="717"/>
      <c r="IMX131" s="717"/>
      <c r="IMY131" s="717"/>
      <c r="IMZ131" s="717"/>
      <c r="INA131" s="717"/>
      <c r="INB131" s="717"/>
      <c r="INC131" s="717"/>
      <c r="IND131" s="717"/>
      <c r="INE131" s="717"/>
      <c r="INF131" s="717"/>
      <c r="ING131" s="717"/>
      <c r="INH131" s="717"/>
      <c r="INI131" s="717"/>
      <c r="INJ131" s="717"/>
      <c r="INK131" s="717"/>
      <c r="INL131" s="717"/>
      <c r="INM131" s="717"/>
      <c r="INN131" s="717"/>
      <c r="INO131" s="717"/>
      <c r="INP131" s="717"/>
      <c r="INQ131" s="717"/>
      <c r="INR131" s="717"/>
      <c r="INS131" s="717"/>
      <c r="INT131" s="717"/>
      <c r="INU131" s="717"/>
      <c r="INV131" s="717"/>
      <c r="INW131" s="717"/>
      <c r="INX131" s="717"/>
      <c r="INY131" s="717"/>
      <c r="INZ131" s="717"/>
      <c r="IOA131" s="717"/>
      <c r="IOB131" s="717"/>
      <c r="IOC131" s="717"/>
      <c r="IOD131" s="717"/>
      <c r="IOE131" s="717"/>
      <c r="IOF131" s="717"/>
      <c r="IOG131" s="717"/>
      <c r="IOH131" s="717"/>
      <c r="IOI131" s="717"/>
      <c r="IOJ131" s="717"/>
      <c r="IOK131" s="717"/>
      <c r="IOL131" s="717"/>
      <c r="IOM131" s="717"/>
      <c r="ION131" s="717"/>
      <c r="IOO131" s="717"/>
      <c r="IOP131" s="717"/>
      <c r="IOQ131" s="717"/>
      <c r="IOR131" s="717"/>
      <c r="IOS131" s="717"/>
      <c r="IOT131" s="717"/>
      <c r="IOU131" s="717"/>
      <c r="IOV131" s="717"/>
      <c r="IOW131" s="717"/>
      <c r="IOX131" s="717"/>
      <c r="IOY131" s="717"/>
      <c r="IOZ131" s="717"/>
      <c r="IPA131" s="717"/>
      <c r="IPB131" s="717"/>
      <c r="IPC131" s="717"/>
      <c r="IPD131" s="717"/>
      <c r="IPE131" s="717"/>
      <c r="IPF131" s="717"/>
      <c r="IPG131" s="717"/>
      <c r="IPH131" s="717"/>
      <c r="IPI131" s="717"/>
      <c r="IPJ131" s="717"/>
      <c r="IPK131" s="717"/>
      <c r="IPL131" s="717"/>
      <c r="IPM131" s="717"/>
      <c r="IPN131" s="717"/>
      <c r="IPO131" s="717"/>
      <c r="IPP131" s="717"/>
      <c r="IPQ131" s="717"/>
      <c r="IPR131" s="717"/>
      <c r="IPS131" s="717"/>
      <c r="IPT131" s="717"/>
      <c r="IPU131" s="717"/>
      <c r="IPV131" s="717"/>
      <c r="IPW131" s="717"/>
      <c r="IPX131" s="717"/>
      <c r="IPY131" s="717"/>
      <c r="IPZ131" s="717"/>
      <c r="IQA131" s="717"/>
      <c r="IQB131" s="717"/>
      <c r="IQC131" s="717"/>
      <c r="IQD131" s="717"/>
      <c r="IQE131" s="717"/>
      <c r="IQF131" s="717"/>
      <c r="IQG131" s="717"/>
      <c r="IQH131" s="717"/>
      <c r="IQI131" s="717"/>
      <c r="IQJ131" s="717"/>
      <c r="IQK131" s="717"/>
      <c r="IQL131" s="717"/>
      <c r="IQM131" s="717"/>
      <c r="IQN131" s="717"/>
      <c r="IQO131" s="717"/>
      <c r="IQP131" s="717"/>
      <c r="IQQ131" s="717"/>
      <c r="IQR131" s="717"/>
      <c r="IQS131" s="717"/>
      <c r="IQT131" s="717"/>
      <c r="IQU131" s="717"/>
      <c r="IQV131" s="717"/>
      <c r="IQW131" s="717"/>
      <c r="IQX131" s="717"/>
      <c r="IQY131" s="717"/>
      <c r="IQZ131" s="717"/>
      <c r="IRA131" s="717"/>
      <c r="IRB131" s="717"/>
      <c r="IRC131" s="717"/>
      <c r="IRD131" s="717"/>
      <c r="IRE131" s="717"/>
      <c r="IRF131" s="717"/>
      <c r="IRG131" s="717"/>
      <c r="IRH131" s="717"/>
      <c r="IRI131" s="717"/>
      <c r="IRJ131" s="717"/>
      <c r="IRK131" s="717"/>
      <c r="IRL131" s="717"/>
      <c r="IRM131" s="717"/>
      <c r="IRN131" s="717"/>
      <c r="IRO131" s="717"/>
      <c r="IRP131" s="717"/>
      <c r="IRQ131" s="717"/>
      <c r="IRR131" s="717"/>
      <c r="IRS131" s="717"/>
      <c r="IRT131" s="717"/>
      <c r="IRU131" s="717"/>
      <c r="IRV131" s="717"/>
      <c r="IRW131" s="717"/>
      <c r="IRX131" s="717"/>
      <c r="IRY131" s="717"/>
      <c r="IRZ131" s="717"/>
      <c r="ISA131" s="717"/>
      <c r="ISB131" s="717"/>
      <c r="ISC131" s="717"/>
      <c r="ISD131" s="717"/>
      <c r="ISE131" s="717"/>
      <c r="ISF131" s="717"/>
      <c r="ISG131" s="717"/>
      <c r="ISH131" s="717"/>
      <c r="ISI131" s="717"/>
      <c r="ISJ131" s="717"/>
      <c r="ISK131" s="717"/>
      <c r="ISL131" s="717"/>
      <c r="ISM131" s="717"/>
      <c r="ISN131" s="717"/>
      <c r="ISO131" s="717"/>
      <c r="ISP131" s="717"/>
      <c r="ISQ131" s="717"/>
      <c r="ISR131" s="717"/>
      <c r="ISS131" s="717"/>
      <c r="IST131" s="717"/>
      <c r="ISU131" s="717"/>
      <c r="ISV131" s="717"/>
      <c r="ISW131" s="717"/>
      <c r="ISX131" s="717"/>
      <c r="ISY131" s="717"/>
      <c r="ISZ131" s="717"/>
      <c r="ITA131" s="717"/>
      <c r="ITB131" s="717"/>
      <c r="ITC131" s="717"/>
      <c r="ITD131" s="717"/>
      <c r="ITE131" s="717"/>
      <c r="ITF131" s="717"/>
      <c r="ITG131" s="717"/>
      <c r="ITH131" s="717"/>
      <c r="ITI131" s="717"/>
      <c r="ITJ131" s="717"/>
      <c r="ITK131" s="717"/>
      <c r="ITL131" s="717"/>
      <c r="ITM131" s="717"/>
      <c r="ITN131" s="717"/>
      <c r="ITO131" s="717"/>
      <c r="ITP131" s="717"/>
      <c r="ITQ131" s="717"/>
      <c r="ITR131" s="717"/>
      <c r="ITS131" s="717"/>
      <c r="ITT131" s="717"/>
      <c r="ITU131" s="717"/>
      <c r="ITV131" s="717"/>
      <c r="ITW131" s="717"/>
      <c r="ITX131" s="717"/>
      <c r="ITY131" s="717"/>
      <c r="ITZ131" s="717"/>
      <c r="IUA131" s="717"/>
      <c r="IUB131" s="717"/>
      <c r="IUC131" s="717"/>
      <c r="IUD131" s="717"/>
      <c r="IUE131" s="717"/>
      <c r="IUF131" s="717"/>
      <c r="IUG131" s="717"/>
      <c r="IUH131" s="717"/>
      <c r="IUI131" s="717"/>
      <c r="IUJ131" s="717"/>
      <c r="IUK131" s="717"/>
      <c r="IUL131" s="717"/>
      <c r="IUM131" s="717"/>
      <c r="IUN131" s="717"/>
      <c r="IUO131" s="717"/>
      <c r="IUP131" s="717"/>
      <c r="IUQ131" s="717"/>
      <c r="IUR131" s="717"/>
      <c r="IUS131" s="717"/>
      <c r="IUT131" s="717"/>
      <c r="IUU131" s="717"/>
      <c r="IUV131" s="717"/>
      <c r="IUW131" s="717"/>
      <c r="IUX131" s="717"/>
      <c r="IUY131" s="717"/>
      <c r="IUZ131" s="717"/>
      <c r="IVA131" s="717"/>
      <c r="IVB131" s="717"/>
      <c r="IVC131" s="717"/>
      <c r="IVD131" s="717"/>
      <c r="IVE131" s="717"/>
      <c r="IVF131" s="717"/>
      <c r="IVG131" s="717"/>
      <c r="IVH131" s="717"/>
      <c r="IVI131" s="717"/>
      <c r="IVJ131" s="717"/>
      <c r="IVK131" s="717"/>
      <c r="IVL131" s="717"/>
      <c r="IVM131" s="717"/>
      <c r="IVN131" s="717"/>
      <c r="IVO131" s="717"/>
      <c r="IVP131" s="717"/>
      <c r="IVQ131" s="717"/>
      <c r="IVR131" s="717"/>
      <c r="IVS131" s="717"/>
      <c r="IVT131" s="717"/>
      <c r="IVU131" s="717"/>
      <c r="IVV131" s="717"/>
      <c r="IVW131" s="717"/>
      <c r="IVX131" s="717"/>
      <c r="IVY131" s="717"/>
      <c r="IVZ131" s="717"/>
      <c r="IWA131" s="717"/>
      <c r="IWB131" s="717"/>
      <c r="IWC131" s="717"/>
      <c r="IWD131" s="717"/>
      <c r="IWE131" s="717"/>
      <c r="IWF131" s="717"/>
      <c r="IWG131" s="717"/>
      <c r="IWH131" s="717"/>
      <c r="IWI131" s="717"/>
      <c r="IWJ131" s="717"/>
      <c r="IWK131" s="717"/>
      <c r="IWL131" s="717"/>
      <c r="IWM131" s="717"/>
      <c r="IWN131" s="717"/>
      <c r="IWO131" s="717"/>
      <c r="IWP131" s="717"/>
      <c r="IWQ131" s="717"/>
      <c r="IWR131" s="717"/>
      <c r="IWS131" s="717"/>
      <c r="IWT131" s="717"/>
      <c r="IWU131" s="717"/>
      <c r="IWV131" s="717"/>
      <c r="IWW131" s="717"/>
      <c r="IWX131" s="717"/>
      <c r="IWY131" s="717"/>
      <c r="IWZ131" s="717"/>
      <c r="IXA131" s="717"/>
      <c r="IXB131" s="717"/>
      <c r="IXC131" s="717"/>
      <c r="IXD131" s="717"/>
      <c r="IXE131" s="717"/>
      <c r="IXF131" s="717"/>
      <c r="IXG131" s="717"/>
      <c r="IXH131" s="717"/>
      <c r="IXI131" s="717"/>
      <c r="IXJ131" s="717"/>
      <c r="IXK131" s="717"/>
      <c r="IXL131" s="717"/>
      <c r="IXM131" s="717"/>
      <c r="IXN131" s="717"/>
      <c r="IXO131" s="717"/>
      <c r="IXP131" s="717"/>
      <c r="IXQ131" s="717"/>
      <c r="IXR131" s="717"/>
      <c r="IXS131" s="717"/>
      <c r="IXT131" s="717"/>
      <c r="IXU131" s="717"/>
      <c r="IXV131" s="717"/>
      <c r="IXW131" s="717"/>
      <c r="IXX131" s="717"/>
      <c r="IXY131" s="717"/>
      <c r="IXZ131" s="717"/>
      <c r="IYA131" s="717"/>
      <c r="IYB131" s="717"/>
      <c r="IYC131" s="717"/>
      <c r="IYD131" s="717"/>
      <c r="IYE131" s="717"/>
      <c r="IYF131" s="717"/>
      <c r="IYG131" s="717"/>
      <c r="IYH131" s="717"/>
      <c r="IYI131" s="717"/>
      <c r="IYJ131" s="717"/>
      <c r="IYK131" s="717"/>
      <c r="IYL131" s="717"/>
      <c r="IYM131" s="717"/>
      <c r="IYN131" s="717"/>
      <c r="IYO131" s="717"/>
      <c r="IYP131" s="717"/>
      <c r="IYQ131" s="717"/>
      <c r="IYR131" s="717"/>
      <c r="IYS131" s="717"/>
      <c r="IYT131" s="717"/>
      <c r="IYU131" s="717"/>
      <c r="IYV131" s="717"/>
      <c r="IYW131" s="717"/>
      <c r="IYX131" s="717"/>
      <c r="IYY131" s="717"/>
      <c r="IYZ131" s="717"/>
      <c r="IZA131" s="717"/>
      <c r="IZB131" s="717"/>
      <c r="IZC131" s="717"/>
      <c r="IZD131" s="717"/>
      <c r="IZE131" s="717"/>
      <c r="IZF131" s="717"/>
      <c r="IZG131" s="717"/>
      <c r="IZH131" s="717"/>
      <c r="IZI131" s="717"/>
      <c r="IZJ131" s="717"/>
      <c r="IZK131" s="717"/>
      <c r="IZL131" s="717"/>
      <c r="IZM131" s="717"/>
      <c r="IZN131" s="717"/>
      <c r="IZO131" s="717"/>
      <c r="IZP131" s="717"/>
      <c r="IZQ131" s="717"/>
      <c r="IZR131" s="717"/>
      <c r="IZS131" s="717"/>
      <c r="IZT131" s="717"/>
      <c r="IZU131" s="717"/>
      <c r="IZV131" s="717"/>
      <c r="IZW131" s="717"/>
      <c r="IZX131" s="717"/>
      <c r="IZY131" s="717"/>
      <c r="IZZ131" s="717"/>
      <c r="JAA131" s="717"/>
      <c r="JAB131" s="717"/>
      <c r="JAC131" s="717"/>
      <c r="JAD131" s="717"/>
      <c r="JAE131" s="717"/>
      <c r="JAF131" s="717"/>
      <c r="JAG131" s="717"/>
      <c r="JAH131" s="717"/>
      <c r="JAI131" s="717"/>
      <c r="JAJ131" s="717"/>
      <c r="JAK131" s="717"/>
      <c r="JAL131" s="717"/>
      <c r="JAM131" s="717"/>
      <c r="JAN131" s="717"/>
      <c r="JAO131" s="717"/>
      <c r="JAP131" s="717"/>
      <c r="JAQ131" s="717"/>
      <c r="JAR131" s="717"/>
      <c r="JAS131" s="717"/>
      <c r="JAT131" s="717"/>
      <c r="JAU131" s="717"/>
      <c r="JAV131" s="717"/>
      <c r="JAW131" s="717"/>
      <c r="JAX131" s="717"/>
      <c r="JAY131" s="717"/>
      <c r="JAZ131" s="717"/>
      <c r="JBA131" s="717"/>
      <c r="JBB131" s="717"/>
      <c r="JBC131" s="717"/>
      <c r="JBD131" s="717"/>
      <c r="JBE131" s="717"/>
      <c r="JBF131" s="717"/>
      <c r="JBG131" s="717"/>
      <c r="JBH131" s="717"/>
      <c r="JBI131" s="717"/>
      <c r="JBJ131" s="717"/>
      <c r="JBK131" s="717"/>
      <c r="JBL131" s="717"/>
      <c r="JBM131" s="717"/>
      <c r="JBN131" s="717"/>
      <c r="JBO131" s="717"/>
      <c r="JBP131" s="717"/>
      <c r="JBQ131" s="717"/>
      <c r="JBR131" s="717"/>
      <c r="JBS131" s="717"/>
      <c r="JBT131" s="717"/>
      <c r="JBU131" s="717"/>
      <c r="JBV131" s="717"/>
      <c r="JBW131" s="717"/>
      <c r="JBX131" s="717"/>
      <c r="JBY131" s="717"/>
      <c r="JBZ131" s="717"/>
      <c r="JCA131" s="717"/>
      <c r="JCB131" s="717"/>
      <c r="JCC131" s="717"/>
      <c r="JCD131" s="717"/>
      <c r="JCE131" s="717"/>
      <c r="JCF131" s="717"/>
      <c r="JCG131" s="717"/>
      <c r="JCH131" s="717"/>
      <c r="JCI131" s="717"/>
      <c r="JCJ131" s="717"/>
      <c r="JCK131" s="717"/>
      <c r="JCL131" s="717"/>
      <c r="JCM131" s="717"/>
      <c r="JCN131" s="717"/>
      <c r="JCO131" s="717"/>
      <c r="JCP131" s="717"/>
      <c r="JCQ131" s="717"/>
      <c r="JCR131" s="717"/>
      <c r="JCS131" s="717"/>
      <c r="JCT131" s="717"/>
      <c r="JCU131" s="717"/>
      <c r="JCV131" s="717"/>
      <c r="JCW131" s="717"/>
      <c r="JCX131" s="717"/>
      <c r="JCY131" s="717"/>
      <c r="JCZ131" s="717"/>
      <c r="JDA131" s="717"/>
      <c r="JDB131" s="717"/>
      <c r="JDC131" s="717"/>
      <c r="JDD131" s="717"/>
      <c r="JDE131" s="717"/>
      <c r="JDF131" s="717"/>
      <c r="JDG131" s="717"/>
      <c r="JDH131" s="717"/>
      <c r="JDI131" s="717"/>
      <c r="JDJ131" s="717"/>
      <c r="JDK131" s="717"/>
      <c r="JDL131" s="717"/>
      <c r="JDM131" s="717"/>
      <c r="JDN131" s="717"/>
      <c r="JDO131" s="717"/>
      <c r="JDP131" s="717"/>
      <c r="JDQ131" s="717"/>
      <c r="JDR131" s="717"/>
      <c r="JDS131" s="717"/>
      <c r="JDT131" s="717"/>
      <c r="JDU131" s="717"/>
      <c r="JDV131" s="717"/>
      <c r="JDW131" s="717"/>
      <c r="JDX131" s="717"/>
      <c r="JDY131" s="717"/>
      <c r="JDZ131" s="717"/>
      <c r="JEA131" s="717"/>
      <c r="JEB131" s="717"/>
      <c r="JEC131" s="717"/>
      <c r="JED131" s="717"/>
      <c r="JEE131" s="717"/>
      <c r="JEF131" s="717"/>
      <c r="JEG131" s="717"/>
      <c r="JEH131" s="717"/>
      <c r="JEI131" s="717"/>
      <c r="JEJ131" s="717"/>
      <c r="JEK131" s="717"/>
      <c r="JEL131" s="717"/>
      <c r="JEM131" s="717"/>
      <c r="JEN131" s="717"/>
      <c r="JEO131" s="717"/>
      <c r="JEP131" s="717"/>
      <c r="JEQ131" s="717"/>
      <c r="JER131" s="717"/>
      <c r="JES131" s="717"/>
      <c r="JET131" s="717"/>
      <c r="JEU131" s="717"/>
      <c r="JEV131" s="717"/>
      <c r="JEW131" s="717"/>
      <c r="JEX131" s="717"/>
      <c r="JEY131" s="717"/>
      <c r="JEZ131" s="717"/>
      <c r="JFA131" s="717"/>
      <c r="JFB131" s="717"/>
      <c r="JFC131" s="717"/>
      <c r="JFD131" s="717"/>
      <c r="JFE131" s="717"/>
      <c r="JFF131" s="717"/>
      <c r="JFG131" s="717"/>
      <c r="JFH131" s="717"/>
      <c r="JFI131" s="717"/>
      <c r="JFJ131" s="717"/>
      <c r="JFK131" s="717"/>
      <c r="JFL131" s="717"/>
      <c r="JFM131" s="717"/>
      <c r="JFN131" s="717"/>
      <c r="JFO131" s="717"/>
      <c r="JFP131" s="717"/>
      <c r="JFQ131" s="717"/>
      <c r="JFR131" s="717"/>
      <c r="JFS131" s="717"/>
      <c r="JFT131" s="717"/>
      <c r="JFU131" s="717"/>
      <c r="JFV131" s="717"/>
      <c r="JFW131" s="717"/>
      <c r="JFX131" s="717"/>
      <c r="JFY131" s="717"/>
      <c r="JFZ131" s="717"/>
      <c r="JGA131" s="717"/>
      <c r="JGB131" s="717"/>
      <c r="JGC131" s="717"/>
      <c r="JGD131" s="717"/>
      <c r="JGE131" s="717"/>
      <c r="JGF131" s="717"/>
      <c r="JGG131" s="717"/>
      <c r="JGH131" s="717"/>
      <c r="JGI131" s="717"/>
      <c r="JGJ131" s="717"/>
      <c r="JGK131" s="717"/>
      <c r="JGL131" s="717"/>
      <c r="JGM131" s="717"/>
      <c r="JGN131" s="717"/>
      <c r="JGO131" s="717"/>
      <c r="JGP131" s="717"/>
      <c r="JGQ131" s="717"/>
      <c r="JGR131" s="717"/>
      <c r="JGS131" s="717"/>
      <c r="JGT131" s="717"/>
      <c r="JGU131" s="717"/>
      <c r="JGV131" s="717"/>
      <c r="JGW131" s="717"/>
      <c r="JGX131" s="717"/>
      <c r="JGY131" s="717"/>
      <c r="JGZ131" s="717"/>
      <c r="JHA131" s="717"/>
      <c r="JHB131" s="717"/>
      <c r="JHC131" s="717"/>
      <c r="JHD131" s="717"/>
      <c r="JHE131" s="717"/>
      <c r="JHF131" s="717"/>
      <c r="JHG131" s="717"/>
      <c r="JHH131" s="717"/>
      <c r="JHI131" s="717"/>
      <c r="JHJ131" s="717"/>
      <c r="JHK131" s="717"/>
      <c r="JHL131" s="717"/>
      <c r="JHM131" s="717"/>
      <c r="JHN131" s="717"/>
      <c r="JHO131" s="717"/>
      <c r="JHP131" s="717"/>
      <c r="JHQ131" s="717"/>
      <c r="JHR131" s="717"/>
      <c r="JHS131" s="717"/>
      <c r="JHT131" s="717"/>
      <c r="JHU131" s="717"/>
      <c r="JHV131" s="717"/>
      <c r="JHW131" s="717"/>
      <c r="JHX131" s="717"/>
      <c r="JHY131" s="717"/>
      <c r="JHZ131" s="717"/>
      <c r="JIA131" s="717"/>
      <c r="JIB131" s="717"/>
      <c r="JIC131" s="717"/>
      <c r="JID131" s="717"/>
      <c r="JIE131" s="717"/>
      <c r="JIF131" s="717"/>
      <c r="JIG131" s="717"/>
      <c r="JIH131" s="717"/>
      <c r="JII131" s="717"/>
      <c r="JIJ131" s="717"/>
      <c r="JIK131" s="717"/>
      <c r="JIL131" s="717"/>
      <c r="JIM131" s="717"/>
      <c r="JIN131" s="717"/>
      <c r="JIO131" s="717"/>
      <c r="JIP131" s="717"/>
      <c r="JIQ131" s="717"/>
      <c r="JIR131" s="717"/>
      <c r="JIS131" s="717"/>
      <c r="JIT131" s="717"/>
      <c r="JIU131" s="717"/>
      <c r="JIV131" s="717"/>
      <c r="JIW131" s="717"/>
      <c r="JIX131" s="717"/>
      <c r="JIY131" s="717"/>
      <c r="JIZ131" s="717"/>
      <c r="JJA131" s="717"/>
      <c r="JJB131" s="717"/>
      <c r="JJC131" s="717"/>
      <c r="JJD131" s="717"/>
      <c r="JJE131" s="717"/>
      <c r="JJF131" s="717"/>
      <c r="JJG131" s="717"/>
      <c r="JJH131" s="717"/>
      <c r="JJI131" s="717"/>
      <c r="JJJ131" s="717"/>
      <c r="JJK131" s="717"/>
      <c r="JJL131" s="717"/>
      <c r="JJM131" s="717"/>
      <c r="JJN131" s="717"/>
      <c r="JJO131" s="717"/>
      <c r="JJP131" s="717"/>
      <c r="JJQ131" s="717"/>
      <c r="JJR131" s="717"/>
      <c r="JJS131" s="717"/>
      <c r="JJT131" s="717"/>
      <c r="JJU131" s="717"/>
      <c r="JJV131" s="717"/>
      <c r="JJW131" s="717"/>
      <c r="JJX131" s="717"/>
      <c r="JJY131" s="717"/>
      <c r="JJZ131" s="717"/>
      <c r="JKA131" s="717"/>
      <c r="JKB131" s="717"/>
      <c r="JKC131" s="717"/>
      <c r="JKD131" s="717"/>
      <c r="JKE131" s="717"/>
      <c r="JKF131" s="717"/>
      <c r="JKG131" s="717"/>
      <c r="JKH131" s="717"/>
      <c r="JKI131" s="717"/>
      <c r="JKJ131" s="717"/>
      <c r="JKK131" s="717"/>
      <c r="JKL131" s="717"/>
      <c r="JKM131" s="717"/>
      <c r="JKN131" s="717"/>
      <c r="JKO131" s="717"/>
      <c r="JKP131" s="717"/>
      <c r="JKQ131" s="717"/>
      <c r="JKR131" s="717"/>
      <c r="JKS131" s="717"/>
      <c r="JKT131" s="717"/>
      <c r="JKU131" s="717"/>
      <c r="JKV131" s="717"/>
      <c r="JKW131" s="717"/>
      <c r="JKX131" s="717"/>
      <c r="JKY131" s="717"/>
      <c r="JKZ131" s="717"/>
      <c r="JLA131" s="717"/>
      <c r="JLB131" s="717"/>
      <c r="JLC131" s="717"/>
      <c r="JLD131" s="717"/>
      <c r="JLE131" s="717"/>
      <c r="JLF131" s="717"/>
      <c r="JLG131" s="717"/>
      <c r="JLH131" s="717"/>
      <c r="JLI131" s="717"/>
      <c r="JLJ131" s="717"/>
      <c r="JLK131" s="717"/>
      <c r="JLL131" s="717"/>
      <c r="JLM131" s="717"/>
      <c r="JLN131" s="717"/>
      <c r="JLO131" s="717"/>
      <c r="JLP131" s="717"/>
      <c r="JLQ131" s="717"/>
      <c r="JLR131" s="717"/>
      <c r="JLS131" s="717"/>
      <c r="JLT131" s="717"/>
      <c r="JLU131" s="717"/>
      <c r="JLV131" s="717"/>
      <c r="JLW131" s="717"/>
      <c r="JLX131" s="717"/>
      <c r="JLY131" s="717"/>
      <c r="JLZ131" s="717"/>
      <c r="JMA131" s="717"/>
      <c r="JMB131" s="717"/>
      <c r="JMC131" s="717"/>
      <c r="JMD131" s="717"/>
      <c r="JME131" s="717"/>
      <c r="JMF131" s="717"/>
      <c r="JMG131" s="717"/>
      <c r="JMH131" s="717"/>
      <c r="JMI131" s="717"/>
      <c r="JMJ131" s="717"/>
      <c r="JMK131" s="717"/>
      <c r="JML131" s="717"/>
      <c r="JMM131" s="717"/>
      <c r="JMN131" s="717"/>
      <c r="JMO131" s="717"/>
      <c r="JMP131" s="717"/>
      <c r="JMQ131" s="717"/>
      <c r="JMR131" s="717"/>
      <c r="JMS131" s="717"/>
      <c r="JMT131" s="717"/>
      <c r="JMU131" s="717"/>
      <c r="JMV131" s="717"/>
      <c r="JMW131" s="717"/>
      <c r="JMX131" s="717"/>
      <c r="JMY131" s="717"/>
      <c r="JMZ131" s="717"/>
      <c r="JNA131" s="717"/>
      <c r="JNB131" s="717"/>
      <c r="JNC131" s="717"/>
      <c r="JND131" s="717"/>
      <c r="JNE131" s="717"/>
      <c r="JNF131" s="717"/>
      <c r="JNG131" s="717"/>
      <c r="JNH131" s="717"/>
      <c r="JNI131" s="717"/>
      <c r="JNJ131" s="717"/>
      <c r="JNK131" s="717"/>
      <c r="JNL131" s="717"/>
      <c r="JNM131" s="717"/>
      <c r="JNN131" s="717"/>
      <c r="JNO131" s="717"/>
      <c r="JNP131" s="717"/>
      <c r="JNQ131" s="717"/>
      <c r="JNR131" s="717"/>
      <c r="JNS131" s="717"/>
      <c r="JNT131" s="717"/>
      <c r="JNU131" s="717"/>
      <c r="JNV131" s="717"/>
      <c r="JNW131" s="717"/>
      <c r="JNX131" s="717"/>
      <c r="JNY131" s="717"/>
      <c r="JNZ131" s="717"/>
      <c r="JOA131" s="717"/>
      <c r="JOB131" s="717"/>
      <c r="JOC131" s="717"/>
      <c r="JOD131" s="717"/>
      <c r="JOE131" s="717"/>
      <c r="JOF131" s="717"/>
      <c r="JOG131" s="717"/>
      <c r="JOH131" s="717"/>
      <c r="JOI131" s="717"/>
      <c r="JOJ131" s="717"/>
      <c r="JOK131" s="717"/>
      <c r="JOL131" s="717"/>
      <c r="JOM131" s="717"/>
      <c r="JON131" s="717"/>
      <c r="JOO131" s="717"/>
      <c r="JOP131" s="717"/>
      <c r="JOQ131" s="717"/>
      <c r="JOR131" s="717"/>
      <c r="JOS131" s="717"/>
      <c r="JOT131" s="717"/>
      <c r="JOU131" s="717"/>
      <c r="JOV131" s="717"/>
      <c r="JOW131" s="717"/>
      <c r="JOX131" s="717"/>
      <c r="JOY131" s="717"/>
      <c r="JOZ131" s="717"/>
      <c r="JPA131" s="717"/>
      <c r="JPB131" s="717"/>
      <c r="JPC131" s="717"/>
      <c r="JPD131" s="717"/>
      <c r="JPE131" s="717"/>
      <c r="JPF131" s="717"/>
      <c r="JPG131" s="717"/>
      <c r="JPH131" s="717"/>
      <c r="JPI131" s="717"/>
      <c r="JPJ131" s="717"/>
      <c r="JPK131" s="717"/>
      <c r="JPL131" s="717"/>
      <c r="JPM131" s="717"/>
      <c r="JPN131" s="717"/>
      <c r="JPO131" s="717"/>
      <c r="JPP131" s="717"/>
      <c r="JPQ131" s="717"/>
      <c r="JPR131" s="717"/>
      <c r="JPS131" s="717"/>
      <c r="JPT131" s="717"/>
      <c r="JPU131" s="717"/>
      <c r="JPV131" s="717"/>
      <c r="JPW131" s="717"/>
      <c r="JPX131" s="717"/>
      <c r="JPY131" s="717"/>
      <c r="JPZ131" s="717"/>
      <c r="JQA131" s="717"/>
      <c r="JQB131" s="717"/>
      <c r="JQC131" s="717"/>
      <c r="JQD131" s="717"/>
      <c r="JQE131" s="717"/>
      <c r="JQF131" s="717"/>
      <c r="JQG131" s="717"/>
      <c r="JQH131" s="717"/>
      <c r="JQI131" s="717"/>
      <c r="JQJ131" s="717"/>
      <c r="JQK131" s="717"/>
      <c r="JQL131" s="717"/>
      <c r="JQM131" s="717"/>
      <c r="JQN131" s="717"/>
      <c r="JQO131" s="717"/>
      <c r="JQP131" s="717"/>
      <c r="JQQ131" s="717"/>
      <c r="JQR131" s="717"/>
      <c r="JQS131" s="717"/>
      <c r="JQT131" s="717"/>
      <c r="JQU131" s="717"/>
      <c r="JQV131" s="717"/>
      <c r="JQW131" s="717"/>
      <c r="JQX131" s="717"/>
      <c r="JQY131" s="717"/>
      <c r="JQZ131" s="717"/>
      <c r="JRA131" s="717"/>
      <c r="JRB131" s="717"/>
      <c r="JRC131" s="717"/>
      <c r="JRD131" s="717"/>
      <c r="JRE131" s="717"/>
      <c r="JRF131" s="717"/>
      <c r="JRG131" s="717"/>
      <c r="JRH131" s="717"/>
      <c r="JRI131" s="717"/>
      <c r="JRJ131" s="717"/>
      <c r="JRK131" s="717"/>
      <c r="JRL131" s="717"/>
      <c r="JRM131" s="717"/>
      <c r="JRN131" s="717"/>
      <c r="JRO131" s="717"/>
      <c r="JRP131" s="717"/>
      <c r="JRQ131" s="717"/>
      <c r="JRR131" s="717"/>
      <c r="JRS131" s="717"/>
      <c r="JRT131" s="717"/>
      <c r="JRU131" s="717"/>
      <c r="JRV131" s="717"/>
      <c r="JRW131" s="717"/>
      <c r="JRX131" s="717"/>
      <c r="JRY131" s="717"/>
      <c r="JRZ131" s="717"/>
      <c r="JSA131" s="717"/>
      <c r="JSB131" s="717"/>
      <c r="JSC131" s="717"/>
      <c r="JSD131" s="717"/>
      <c r="JSE131" s="717"/>
      <c r="JSF131" s="717"/>
      <c r="JSG131" s="717"/>
      <c r="JSH131" s="717"/>
      <c r="JSI131" s="717"/>
      <c r="JSJ131" s="717"/>
      <c r="JSK131" s="717"/>
      <c r="JSL131" s="717"/>
      <c r="JSM131" s="717"/>
      <c r="JSN131" s="717"/>
      <c r="JSO131" s="717"/>
      <c r="JSP131" s="717"/>
      <c r="JSQ131" s="717"/>
      <c r="JSR131" s="717"/>
      <c r="JSS131" s="717"/>
      <c r="JST131" s="717"/>
      <c r="JSU131" s="717"/>
      <c r="JSV131" s="717"/>
      <c r="JSW131" s="717"/>
      <c r="JSX131" s="717"/>
      <c r="JSY131" s="717"/>
      <c r="JSZ131" s="717"/>
      <c r="JTA131" s="717"/>
      <c r="JTB131" s="717"/>
      <c r="JTC131" s="717"/>
      <c r="JTD131" s="717"/>
      <c r="JTE131" s="717"/>
      <c r="JTF131" s="717"/>
      <c r="JTG131" s="717"/>
      <c r="JTH131" s="717"/>
      <c r="JTI131" s="717"/>
      <c r="JTJ131" s="717"/>
      <c r="JTK131" s="717"/>
      <c r="JTL131" s="717"/>
      <c r="JTM131" s="717"/>
      <c r="JTN131" s="717"/>
      <c r="JTO131" s="717"/>
      <c r="JTP131" s="717"/>
      <c r="JTQ131" s="717"/>
      <c r="JTR131" s="717"/>
      <c r="JTS131" s="717"/>
      <c r="JTT131" s="717"/>
      <c r="JTU131" s="717"/>
      <c r="JTV131" s="717"/>
      <c r="JTW131" s="717"/>
      <c r="JTX131" s="717"/>
      <c r="JTY131" s="717"/>
      <c r="JTZ131" s="717"/>
      <c r="JUA131" s="717"/>
      <c r="JUB131" s="717"/>
      <c r="JUC131" s="717"/>
      <c r="JUD131" s="717"/>
      <c r="JUE131" s="717"/>
      <c r="JUF131" s="717"/>
      <c r="JUG131" s="717"/>
      <c r="JUH131" s="717"/>
      <c r="JUI131" s="717"/>
      <c r="JUJ131" s="717"/>
      <c r="JUK131" s="717"/>
      <c r="JUL131" s="717"/>
      <c r="JUM131" s="717"/>
      <c r="JUN131" s="717"/>
      <c r="JUO131" s="717"/>
      <c r="JUP131" s="717"/>
      <c r="JUQ131" s="717"/>
      <c r="JUR131" s="717"/>
      <c r="JUS131" s="717"/>
      <c r="JUT131" s="717"/>
      <c r="JUU131" s="717"/>
      <c r="JUV131" s="717"/>
      <c r="JUW131" s="717"/>
      <c r="JUX131" s="717"/>
      <c r="JUY131" s="717"/>
      <c r="JUZ131" s="717"/>
      <c r="JVA131" s="717"/>
      <c r="JVB131" s="717"/>
      <c r="JVC131" s="717"/>
      <c r="JVD131" s="717"/>
      <c r="JVE131" s="717"/>
      <c r="JVF131" s="717"/>
      <c r="JVG131" s="717"/>
      <c r="JVH131" s="717"/>
      <c r="JVI131" s="717"/>
      <c r="JVJ131" s="717"/>
      <c r="JVK131" s="717"/>
      <c r="JVL131" s="717"/>
      <c r="JVM131" s="717"/>
      <c r="JVN131" s="717"/>
      <c r="JVO131" s="717"/>
      <c r="JVP131" s="717"/>
      <c r="JVQ131" s="717"/>
      <c r="JVR131" s="717"/>
      <c r="JVS131" s="717"/>
      <c r="JVT131" s="717"/>
      <c r="JVU131" s="717"/>
      <c r="JVV131" s="717"/>
      <c r="JVW131" s="717"/>
      <c r="JVX131" s="717"/>
      <c r="JVY131" s="717"/>
      <c r="JVZ131" s="717"/>
      <c r="JWA131" s="717"/>
      <c r="JWB131" s="717"/>
      <c r="JWC131" s="717"/>
      <c r="JWD131" s="717"/>
      <c r="JWE131" s="717"/>
      <c r="JWF131" s="717"/>
      <c r="JWG131" s="717"/>
      <c r="JWH131" s="717"/>
      <c r="JWI131" s="717"/>
      <c r="JWJ131" s="717"/>
      <c r="JWK131" s="717"/>
      <c r="JWL131" s="717"/>
      <c r="JWM131" s="717"/>
      <c r="JWN131" s="717"/>
      <c r="JWO131" s="717"/>
      <c r="JWP131" s="717"/>
      <c r="JWQ131" s="717"/>
      <c r="JWR131" s="717"/>
      <c r="JWS131" s="717"/>
      <c r="JWT131" s="717"/>
      <c r="JWU131" s="717"/>
      <c r="JWV131" s="717"/>
      <c r="JWW131" s="717"/>
      <c r="JWX131" s="717"/>
      <c r="JWY131" s="717"/>
      <c r="JWZ131" s="717"/>
      <c r="JXA131" s="717"/>
      <c r="JXB131" s="717"/>
      <c r="JXC131" s="717"/>
      <c r="JXD131" s="717"/>
      <c r="JXE131" s="717"/>
      <c r="JXF131" s="717"/>
      <c r="JXG131" s="717"/>
      <c r="JXH131" s="717"/>
      <c r="JXI131" s="717"/>
      <c r="JXJ131" s="717"/>
      <c r="JXK131" s="717"/>
      <c r="JXL131" s="717"/>
      <c r="JXM131" s="717"/>
      <c r="JXN131" s="717"/>
      <c r="JXO131" s="717"/>
      <c r="JXP131" s="717"/>
      <c r="JXQ131" s="717"/>
      <c r="JXR131" s="717"/>
      <c r="JXS131" s="717"/>
      <c r="JXT131" s="717"/>
      <c r="JXU131" s="717"/>
      <c r="JXV131" s="717"/>
      <c r="JXW131" s="717"/>
      <c r="JXX131" s="717"/>
      <c r="JXY131" s="717"/>
      <c r="JXZ131" s="717"/>
      <c r="JYA131" s="717"/>
      <c r="JYB131" s="717"/>
      <c r="JYC131" s="717"/>
      <c r="JYD131" s="717"/>
      <c r="JYE131" s="717"/>
      <c r="JYF131" s="717"/>
      <c r="JYG131" s="717"/>
      <c r="JYH131" s="717"/>
      <c r="JYI131" s="717"/>
      <c r="JYJ131" s="717"/>
      <c r="JYK131" s="717"/>
      <c r="JYL131" s="717"/>
      <c r="JYM131" s="717"/>
      <c r="JYN131" s="717"/>
      <c r="JYO131" s="717"/>
      <c r="JYP131" s="717"/>
      <c r="JYQ131" s="717"/>
      <c r="JYR131" s="717"/>
      <c r="JYS131" s="717"/>
      <c r="JYT131" s="717"/>
      <c r="JYU131" s="717"/>
      <c r="JYV131" s="717"/>
      <c r="JYW131" s="717"/>
      <c r="JYX131" s="717"/>
      <c r="JYY131" s="717"/>
      <c r="JYZ131" s="717"/>
      <c r="JZA131" s="717"/>
      <c r="JZB131" s="717"/>
      <c r="JZC131" s="717"/>
      <c r="JZD131" s="717"/>
      <c r="JZE131" s="717"/>
      <c r="JZF131" s="717"/>
      <c r="JZG131" s="717"/>
      <c r="JZH131" s="717"/>
      <c r="JZI131" s="717"/>
      <c r="JZJ131" s="717"/>
      <c r="JZK131" s="717"/>
      <c r="JZL131" s="717"/>
      <c r="JZM131" s="717"/>
      <c r="JZN131" s="717"/>
      <c r="JZO131" s="717"/>
      <c r="JZP131" s="717"/>
      <c r="JZQ131" s="717"/>
      <c r="JZR131" s="717"/>
      <c r="JZS131" s="717"/>
      <c r="JZT131" s="717"/>
      <c r="JZU131" s="717"/>
      <c r="JZV131" s="717"/>
      <c r="JZW131" s="717"/>
      <c r="JZX131" s="717"/>
      <c r="JZY131" s="717"/>
      <c r="JZZ131" s="717"/>
      <c r="KAA131" s="717"/>
      <c r="KAB131" s="717"/>
      <c r="KAC131" s="717"/>
      <c r="KAD131" s="717"/>
      <c r="KAE131" s="717"/>
      <c r="KAF131" s="717"/>
      <c r="KAG131" s="717"/>
      <c r="KAH131" s="717"/>
      <c r="KAI131" s="717"/>
      <c r="KAJ131" s="717"/>
      <c r="KAK131" s="717"/>
      <c r="KAL131" s="717"/>
      <c r="KAM131" s="717"/>
      <c r="KAN131" s="717"/>
      <c r="KAO131" s="717"/>
      <c r="KAP131" s="717"/>
      <c r="KAQ131" s="717"/>
      <c r="KAR131" s="717"/>
      <c r="KAS131" s="717"/>
      <c r="KAT131" s="717"/>
      <c r="KAU131" s="717"/>
      <c r="KAV131" s="717"/>
      <c r="KAW131" s="717"/>
      <c r="KAX131" s="717"/>
      <c r="KAY131" s="717"/>
      <c r="KAZ131" s="717"/>
      <c r="KBA131" s="717"/>
      <c r="KBB131" s="717"/>
      <c r="KBC131" s="717"/>
      <c r="KBD131" s="717"/>
      <c r="KBE131" s="717"/>
      <c r="KBF131" s="717"/>
      <c r="KBG131" s="717"/>
      <c r="KBH131" s="717"/>
      <c r="KBI131" s="717"/>
      <c r="KBJ131" s="717"/>
      <c r="KBK131" s="717"/>
      <c r="KBL131" s="717"/>
      <c r="KBM131" s="717"/>
      <c r="KBN131" s="717"/>
      <c r="KBO131" s="717"/>
      <c r="KBP131" s="717"/>
      <c r="KBQ131" s="717"/>
      <c r="KBR131" s="717"/>
      <c r="KBS131" s="717"/>
      <c r="KBT131" s="717"/>
      <c r="KBU131" s="717"/>
      <c r="KBV131" s="717"/>
      <c r="KBW131" s="717"/>
      <c r="KBX131" s="717"/>
      <c r="KBY131" s="717"/>
      <c r="KBZ131" s="717"/>
      <c r="KCA131" s="717"/>
      <c r="KCB131" s="717"/>
      <c r="KCC131" s="717"/>
      <c r="KCD131" s="717"/>
      <c r="KCE131" s="717"/>
      <c r="KCF131" s="717"/>
      <c r="KCG131" s="717"/>
      <c r="KCH131" s="717"/>
      <c r="KCI131" s="717"/>
      <c r="KCJ131" s="717"/>
      <c r="KCK131" s="717"/>
      <c r="KCL131" s="717"/>
      <c r="KCM131" s="717"/>
      <c r="KCN131" s="717"/>
      <c r="KCO131" s="717"/>
      <c r="KCP131" s="717"/>
      <c r="KCQ131" s="717"/>
      <c r="KCR131" s="717"/>
      <c r="KCS131" s="717"/>
      <c r="KCT131" s="717"/>
      <c r="KCU131" s="717"/>
      <c r="KCV131" s="717"/>
      <c r="KCW131" s="717"/>
      <c r="KCX131" s="717"/>
      <c r="KCY131" s="717"/>
      <c r="KCZ131" s="717"/>
      <c r="KDA131" s="717"/>
      <c r="KDB131" s="717"/>
      <c r="KDC131" s="717"/>
      <c r="KDD131" s="717"/>
      <c r="KDE131" s="717"/>
      <c r="KDF131" s="717"/>
      <c r="KDG131" s="717"/>
      <c r="KDH131" s="717"/>
      <c r="KDI131" s="717"/>
      <c r="KDJ131" s="717"/>
      <c r="KDK131" s="717"/>
      <c r="KDL131" s="717"/>
      <c r="KDM131" s="717"/>
      <c r="KDN131" s="717"/>
      <c r="KDO131" s="717"/>
      <c r="KDP131" s="717"/>
      <c r="KDQ131" s="717"/>
      <c r="KDR131" s="717"/>
      <c r="KDS131" s="717"/>
      <c r="KDT131" s="717"/>
      <c r="KDU131" s="717"/>
      <c r="KDV131" s="717"/>
      <c r="KDW131" s="717"/>
      <c r="KDX131" s="717"/>
      <c r="KDY131" s="717"/>
      <c r="KDZ131" s="717"/>
      <c r="KEA131" s="717"/>
      <c r="KEB131" s="717"/>
      <c r="KEC131" s="717"/>
      <c r="KED131" s="717"/>
      <c r="KEE131" s="717"/>
      <c r="KEF131" s="717"/>
      <c r="KEG131" s="717"/>
      <c r="KEH131" s="717"/>
      <c r="KEI131" s="717"/>
      <c r="KEJ131" s="717"/>
      <c r="KEK131" s="717"/>
      <c r="KEL131" s="717"/>
      <c r="KEM131" s="717"/>
      <c r="KEN131" s="717"/>
      <c r="KEO131" s="717"/>
      <c r="KEP131" s="717"/>
      <c r="KEQ131" s="717"/>
      <c r="KER131" s="717"/>
      <c r="KES131" s="717"/>
      <c r="KET131" s="717"/>
      <c r="KEU131" s="717"/>
      <c r="KEV131" s="717"/>
      <c r="KEW131" s="717"/>
      <c r="KEX131" s="717"/>
      <c r="KEY131" s="717"/>
      <c r="KEZ131" s="717"/>
      <c r="KFA131" s="717"/>
      <c r="KFB131" s="717"/>
      <c r="KFC131" s="717"/>
      <c r="KFD131" s="717"/>
      <c r="KFE131" s="717"/>
      <c r="KFF131" s="717"/>
      <c r="KFG131" s="717"/>
      <c r="KFH131" s="717"/>
      <c r="KFI131" s="717"/>
      <c r="KFJ131" s="717"/>
      <c r="KFK131" s="717"/>
      <c r="KFL131" s="717"/>
      <c r="KFM131" s="717"/>
      <c r="KFN131" s="717"/>
      <c r="KFO131" s="717"/>
      <c r="KFP131" s="717"/>
      <c r="KFQ131" s="717"/>
      <c r="KFR131" s="717"/>
      <c r="KFS131" s="717"/>
      <c r="KFT131" s="717"/>
      <c r="KFU131" s="717"/>
      <c r="KFV131" s="717"/>
      <c r="KFW131" s="717"/>
      <c r="KFX131" s="717"/>
      <c r="KFY131" s="717"/>
      <c r="KFZ131" s="717"/>
      <c r="KGA131" s="717"/>
      <c r="KGB131" s="717"/>
      <c r="KGC131" s="717"/>
      <c r="KGD131" s="717"/>
      <c r="KGE131" s="717"/>
      <c r="KGF131" s="717"/>
      <c r="KGG131" s="717"/>
      <c r="KGH131" s="717"/>
      <c r="KGI131" s="717"/>
      <c r="KGJ131" s="717"/>
      <c r="KGK131" s="717"/>
      <c r="KGL131" s="717"/>
      <c r="KGM131" s="717"/>
      <c r="KGN131" s="717"/>
      <c r="KGO131" s="717"/>
      <c r="KGP131" s="717"/>
      <c r="KGQ131" s="717"/>
      <c r="KGR131" s="717"/>
      <c r="KGS131" s="717"/>
      <c r="KGT131" s="717"/>
      <c r="KGU131" s="717"/>
      <c r="KGV131" s="717"/>
      <c r="KGW131" s="717"/>
      <c r="KGX131" s="717"/>
      <c r="KGY131" s="717"/>
      <c r="KGZ131" s="717"/>
      <c r="KHA131" s="717"/>
      <c r="KHB131" s="717"/>
      <c r="KHC131" s="717"/>
      <c r="KHD131" s="717"/>
      <c r="KHE131" s="717"/>
      <c r="KHF131" s="717"/>
      <c r="KHG131" s="717"/>
      <c r="KHH131" s="717"/>
      <c r="KHI131" s="717"/>
      <c r="KHJ131" s="717"/>
      <c r="KHK131" s="717"/>
      <c r="KHL131" s="717"/>
      <c r="KHM131" s="717"/>
      <c r="KHN131" s="717"/>
      <c r="KHO131" s="717"/>
      <c r="KHP131" s="717"/>
      <c r="KHQ131" s="717"/>
      <c r="KHR131" s="717"/>
      <c r="KHS131" s="717"/>
      <c r="KHT131" s="717"/>
      <c r="KHU131" s="717"/>
      <c r="KHV131" s="717"/>
      <c r="KHW131" s="717"/>
      <c r="KHX131" s="717"/>
      <c r="KHY131" s="717"/>
      <c r="KHZ131" s="717"/>
      <c r="KIA131" s="717"/>
      <c r="KIB131" s="717"/>
      <c r="KIC131" s="717"/>
      <c r="KID131" s="717"/>
      <c r="KIE131" s="717"/>
      <c r="KIF131" s="717"/>
      <c r="KIG131" s="717"/>
      <c r="KIH131" s="717"/>
      <c r="KII131" s="717"/>
      <c r="KIJ131" s="717"/>
      <c r="KIK131" s="717"/>
      <c r="KIL131" s="717"/>
      <c r="KIM131" s="717"/>
      <c r="KIN131" s="717"/>
      <c r="KIO131" s="717"/>
      <c r="KIP131" s="717"/>
      <c r="KIQ131" s="717"/>
      <c r="KIR131" s="717"/>
      <c r="KIS131" s="717"/>
      <c r="KIT131" s="717"/>
      <c r="KIU131" s="717"/>
      <c r="KIV131" s="717"/>
      <c r="KIW131" s="717"/>
      <c r="KIX131" s="717"/>
      <c r="KIY131" s="717"/>
      <c r="KIZ131" s="717"/>
      <c r="KJA131" s="717"/>
      <c r="KJB131" s="717"/>
      <c r="KJC131" s="717"/>
      <c r="KJD131" s="717"/>
      <c r="KJE131" s="717"/>
      <c r="KJF131" s="717"/>
      <c r="KJG131" s="717"/>
      <c r="KJH131" s="717"/>
      <c r="KJI131" s="717"/>
      <c r="KJJ131" s="717"/>
      <c r="KJK131" s="717"/>
      <c r="KJL131" s="717"/>
      <c r="KJM131" s="717"/>
      <c r="KJN131" s="717"/>
      <c r="KJO131" s="717"/>
      <c r="KJP131" s="717"/>
      <c r="KJQ131" s="717"/>
      <c r="KJR131" s="717"/>
      <c r="KJS131" s="717"/>
      <c r="KJT131" s="717"/>
      <c r="KJU131" s="717"/>
      <c r="KJV131" s="717"/>
      <c r="KJW131" s="717"/>
      <c r="KJX131" s="717"/>
      <c r="KJY131" s="717"/>
      <c r="KJZ131" s="717"/>
      <c r="KKA131" s="717"/>
      <c r="KKB131" s="717"/>
      <c r="KKC131" s="717"/>
      <c r="KKD131" s="717"/>
      <c r="KKE131" s="717"/>
      <c r="KKF131" s="717"/>
      <c r="KKG131" s="717"/>
      <c r="KKH131" s="717"/>
      <c r="KKI131" s="717"/>
      <c r="KKJ131" s="717"/>
      <c r="KKK131" s="717"/>
      <c r="KKL131" s="717"/>
      <c r="KKM131" s="717"/>
      <c r="KKN131" s="717"/>
      <c r="KKO131" s="717"/>
      <c r="KKP131" s="717"/>
      <c r="KKQ131" s="717"/>
      <c r="KKR131" s="717"/>
      <c r="KKS131" s="717"/>
      <c r="KKT131" s="717"/>
      <c r="KKU131" s="717"/>
      <c r="KKV131" s="717"/>
      <c r="KKW131" s="717"/>
      <c r="KKX131" s="717"/>
      <c r="KKY131" s="717"/>
      <c r="KKZ131" s="717"/>
      <c r="KLA131" s="717"/>
      <c r="KLB131" s="717"/>
      <c r="KLC131" s="717"/>
      <c r="KLD131" s="717"/>
      <c r="KLE131" s="717"/>
      <c r="KLF131" s="717"/>
      <c r="KLG131" s="717"/>
      <c r="KLH131" s="717"/>
      <c r="KLI131" s="717"/>
      <c r="KLJ131" s="717"/>
      <c r="KLK131" s="717"/>
      <c r="KLL131" s="717"/>
      <c r="KLM131" s="717"/>
      <c r="KLN131" s="717"/>
      <c r="KLO131" s="717"/>
      <c r="KLP131" s="717"/>
      <c r="KLQ131" s="717"/>
      <c r="KLR131" s="717"/>
      <c r="KLS131" s="717"/>
      <c r="KLT131" s="717"/>
      <c r="KLU131" s="717"/>
      <c r="KLV131" s="717"/>
      <c r="KLW131" s="717"/>
      <c r="KLX131" s="717"/>
      <c r="KLY131" s="717"/>
      <c r="KLZ131" s="717"/>
      <c r="KMA131" s="717"/>
      <c r="KMB131" s="717"/>
      <c r="KMC131" s="717"/>
      <c r="KMD131" s="717"/>
      <c r="KME131" s="717"/>
      <c r="KMF131" s="717"/>
      <c r="KMG131" s="717"/>
      <c r="KMH131" s="717"/>
      <c r="KMI131" s="717"/>
      <c r="KMJ131" s="717"/>
      <c r="KMK131" s="717"/>
      <c r="KML131" s="717"/>
      <c r="KMM131" s="717"/>
      <c r="KMN131" s="717"/>
      <c r="KMO131" s="717"/>
      <c r="KMP131" s="717"/>
      <c r="KMQ131" s="717"/>
      <c r="KMR131" s="717"/>
      <c r="KMS131" s="717"/>
      <c r="KMT131" s="717"/>
      <c r="KMU131" s="717"/>
      <c r="KMV131" s="717"/>
      <c r="KMW131" s="717"/>
      <c r="KMX131" s="717"/>
      <c r="KMY131" s="717"/>
      <c r="KMZ131" s="717"/>
      <c r="KNA131" s="717"/>
      <c r="KNB131" s="717"/>
      <c r="KNC131" s="717"/>
      <c r="KND131" s="717"/>
      <c r="KNE131" s="717"/>
      <c r="KNF131" s="717"/>
      <c r="KNG131" s="717"/>
      <c r="KNH131" s="717"/>
      <c r="KNI131" s="717"/>
      <c r="KNJ131" s="717"/>
      <c r="KNK131" s="717"/>
      <c r="KNL131" s="717"/>
      <c r="KNM131" s="717"/>
      <c r="KNN131" s="717"/>
      <c r="KNO131" s="717"/>
      <c r="KNP131" s="717"/>
      <c r="KNQ131" s="717"/>
      <c r="KNR131" s="717"/>
      <c r="KNS131" s="717"/>
      <c r="KNT131" s="717"/>
      <c r="KNU131" s="717"/>
      <c r="KNV131" s="717"/>
      <c r="KNW131" s="717"/>
      <c r="KNX131" s="717"/>
      <c r="KNY131" s="717"/>
      <c r="KNZ131" s="717"/>
      <c r="KOA131" s="717"/>
      <c r="KOB131" s="717"/>
      <c r="KOC131" s="717"/>
      <c r="KOD131" s="717"/>
      <c r="KOE131" s="717"/>
      <c r="KOF131" s="717"/>
      <c r="KOG131" s="717"/>
      <c r="KOH131" s="717"/>
      <c r="KOI131" s="717"/>
      <c r="KOJ131" s="717"/>
      <c r="KOK131" s="717"/>
      <c r="KOL131" s="717"/>
      <c r="KOM131" s="717"/>
      <c r="KON131" s="717"/>
      <c r="KOO131" s="717"/>
      <c r="KOP131" s="717"/>
      <c r="KOQ131" s="717"/>
      <c r="KOR131" s="717"/>
      <c r="KOS131" s="717"/>
      <c r="KOT131" s="717"/>
      <c r="KOU131" s="717"/>
      <c r="KOV131" s="717"/>
      <c r="KOW131" s="717"/>
      <c r="KOX131" s="717"/>
      <c r="KOY131" s="717"/>
      <c r="KOZ131" s="717"/>
      <c r="KPA131" s="717"/>
      <c r="KPB131" s="717"/>
      <c r="KPC131" s="717"/>
      <c r="KPD131" s="717"/>
      <c r="KPE131" s="717"/>
      <c r="KPF131" s="717"/>
      <c r="KPG131" s="717"/>
      <c r="KPH131" s="717"/>
      <c r="KPI131" s="717"/>
      <c r="KPJ131" s="717"/>
      <c r="KPK131" s="717"/>
      <c r="KPL131" s="717"/>
      <c r="KPM131" s="717"/>
      <c r="KPN131" s="717"/>
      <c r="KPO131" s="717"/>
      <c r="KPP131" s="717"/>
      <c r="KPQ131" s="717"/>
      <c r="KPR131" s="717"/>
      <c r="KPS131" s="717"/>
      <c r="KPT131" s="717"/>
      <c r="KPU131" s="717"/>
      <c r="KPV131" s="717"/>
      <c r="KPW131" s="717"/>
      <c r="KPX131" s="717"/>
      <c r="KPY131" s="717"/>
      <c r="KPZ131" s="717"/>
      <c r="KQA131" s="717"/>
      <c r="KQB131" s="717"/>
      <c r="KQC131" s="717"/>
      <c r="KQD131" s="717"/>
      <c r="KQE131" s="717"/>
      <c r="KQF131" s="717"/>
      <c r="KQG131" s="717"/>
      <c r="KQH131" s="717"/>
      <c r="KQI131" s="717"/>
      <c r="KQJ131" s="717"/>
      <c r="KQK131" s="717"/>
      <c r="KQL131" s="717"/>
      <c r="KQM131" s="717"/>
      <c r="KQN131" s="717"/>
      <c r="KQO131" s="717"/>
      <c r="KQP131" s="717"/>
      <c r="KQQ131" s="717"/>
      <c r="KQR131" s="717"/>
      <c r="KQS131" s="717"/>
      <c r="KQT131" s="717"/>
      <c r="KQU131" s="717"/>
      <c r="KQV131" s="717"/>
      <c r="KQW131" s="717"/>
      <c r="KQX131" s="717"/>
      <c r="KQY131" s="717"/>
      <c r="KQZ131" s="717"/>
      <c r="KRA131" s="717"/>
      <c r="KRB131" s="717"/>
      <c r="KRC131" s="717"/>
      <c r="KRD131" s="717"/>
      <c r="KRE131" s="717"/>
      <c r="KRF131" s="717"/>
      <c r="KRG131" s="717"/>
      <c r="KRH131" s="717"/>
      <c r="KRI131" s="717"/>
      <c r="KRJ131" s="717"/>
      <c r="KRK131" s="717"/>
      <c r="KRL131" s="717"/>
      <c r="KRM131" s="717"/>
      <c r="KRN131" s="717"/>
      <c r="KRO131" s="717"/>
      <c r="KRP131" s="717"/>
      <c r="KRQ131" s="717"/>
      <c r="KRR131" s="717"/>
      <c r="KRS131" s="717"/>
      <c r="KRT131" s="717"/>
      <c r="KRU131" s="717"/>
      <c r="KRV131" s="717"/>
      <c r="KRW131" s="717"/>
      <c r="KRX131" s="717"/>
      <c r="KRY131" s="717"/>
      <c r="KRZ131" s="717"/>
      <c r="KSA131" s="717"/>
      <c r="KSB131" s="717"/>
      <c r="KSC131" s="717"/>
      <c r="KSD131" s="717"/>
      <c r="KSE131" s="717"/>
      <c r="KSF131" s="717"/>
      <c r="KSG131" s="717"/>
      <c r="KSH131" s="717"/>
      <c r="KSI131" s="717"/>
      <c r="KSJ131" s="717"/>
      <c r="KSK131" s="717"/>
      <c r="KSL131" s="717"/>
      <c r="KSM131" s="717"/>
      <c r="KSN131" s="717"/>
      <c r="KSO131" s="717"/>
      <c r="KSP131" s="717"/>
      <c r="KSQ131" s="717"/>
      <c r="KSR131" s="717"/>
      <c r="KSS131" s="717"/>
      <c r="KST131" s="717"/>
      <c r="KSU131" s="717"/>
      <c r="KSV131" s="717"/>
      <c r="KSW131" s="717"/>
      <c r="KSX131" s="717"/>
      <c r="KSY131" s="717"/>
      <c r="KSZ131" s="717"/>
      <c r="KTA131" s="717"/>
      <c r="KTB131" s="717"/>
      <c r="KTC131" s="717"/>
      <c r="KTD131" s="717"/>
      <c r="KTE131" s="717"/>
      <c r="KTF131" s="717"/>
      <c r="KTG131" s="717"/>
      <c r="KTH131" s="717"/>
      <c r="KTI131" s="717"/>
      <c r="KTJ131" s="717"/>
      <c r="KTK131" s="717"/>
      <c r="KTL131" s="717"/>
      <c r="KTM131" s="717"/>
      <c r="KTN131" s="717"/>
      <c r="KTO131" s="717"/>
      <c r="KTP131" s="717"/>
      <c r="KTQ131" s="717"/>
      <c r="KTR131" s="717"/>
      <c r="KTS131" s="717"/>
      <c r="KTT131" s="717"/>
      <c r="KTU131" s="717"/>
      <c r="KTV131" s="717"/>
      <c r="KTW131" s="717"/>
      <c r="KTX131" s="717"/>
      <c r="KTY131" s="717"/>
      <c r="KTZ131" s="717"/>
      <c r="KUA131" s="717"/>
      <c r="KUB131" s="717"/>
      <c r="KUC131" s="717"/>
      <c r="KUD131" s="717"/>
      <c r="KUE131" s="717"/>
      <c r="KUF131" s="717"/>
      <c r="KUG131" s="717"/>
      <c r="KUH131" s="717"/>
      <c r="KUI131" s="717"/>
      <c r="KUJ131" s="717"/>
      <c r="KUK131" s="717"/>
      <c r="KUL131" s="717"/>
      <c r="KUM131" s="717"/>
      <c r="KUN131" s="717"/>
      <c r="KUO131" s="717"/>
      <c r="KUP131" s="717"/>
      <c r="KUQ131" s="717"/>
      <c r="KUR131" s="717"/>
      <c r="KUS131" s="717"/>
      <c r="KUT131" s="717"/>
      <c r="KUU131" s="717"/>
      <c r="KUV131" s="717"/>
      <c r="KUW131" s="717"/>
      <c r="KUX131" s="717"/>
      <c r="KUY131" s="717"/>
      <c r="KUZ131" s="717"/>
      <c r="KVA131" s="717"/>
      <c r="KVB131" s="717"/>
      <c r="KVC131" s="717"/>
      <c r="KVD131" s="717"/>
      <c r="KVE131" s="717"/>
      <c r="KVF131" s="717"/>
      <c r="KVG131" s="717"/>
      <c r="KVH131" s="717"/>
      <c r="KVI131" s="717"/>
      <c r="KVJ131" s="717"/>
      <c r="KVK131" s="717"/>
      <c r="KVL131" s="717"/>
      <c r="KVM131" s="717"/>
      <c r="KVN131" s="717"/>
      <c r="KVO131" s="717"/>
      <c r="KVP131" s="717"/>
      <c r="KVQ131" s="717"/>
      <c r="KVR131" s="717"/>
      <c r="KVS131" s="717"/>
      <c r="KVT131" s="717"/>
      <c r="KVU131" s="717"/>
      <c r="KVV131" s="717"/>
      <c r="KVW131" s="717"/>
      <c r="KVX131" s="717"/>
      <c r="KVY131" s="717"/>
      <c r="KVZ131" s="717"/>
      <c r="KWA131" s="717"/>
      <c r="KWB131" s="717"/>
      <c r="KWC131" s="717"/>
      <c r="KWD131" s="717"/>
      <c r="KWE131" s="717"/>
      <c r="KWF131" s="717"/>
      <c r="KWG131" s="717"/>
      <c r="KWH131" s="717"/>
      <c r="KWI131" s="717"/>
      <c r="KWJ131" s="717"/>
      <c r="KWK131" s="717"/>
      <c r="KWL131" s="717"/>
      <c r="KWM131" s="717"/>
      <c r="KWN131" s="717"/>
      <c r="KWO131" s="717"/>
      <c r="KWP131" s="717"/>
      <c r="KWQ131" s="717"/>
      <c r="KWR131" s="717"/>
      <c r="KWS131" s="717"/>
      <c r="KWT131" s="717"/>
      <c r="KWU131" s="717"/>
      <c r="KWV131" s="717"/>
      <c r="KWW131" s="717"/>
      <c r="KWX131" s="717"/>
      <c r="KWY131" s="717"/>
      <c r="KWZ131" s="717"/>
      <c r="KXA131" s="717"/>
      <c r="KXB131" s="717"/>
      <c r="KXC131" s="717"/>
      <c r="KXD131" s="717"/>
      <c r="KXE131" s="717"/>
      <c r="KXF131" s="717"/>
      <c r="KXG131" s="717"/>
      <c r="KXH131" s="717"/>
      <c r="KXI131" s="717"/>
      <c r="KXJ131" s="717"/>
      <c r="KXK131" s="717"/>
      <c r="KXL131" s="717"/>
      <c r="KXM131" s="717"/>
      <c r="KXN131" s="717"/>
      <c r="KXO131" s="717"/>
      <c r="KXP131" s="717"/>
      <c r="KXQ131" s="717"/>
      <c r="KXR131" s="717"/>
      <c r="KXS131" s="717"/>
      <c r="KXT131" s="717"/>
      <c r="KXU131" s="717"/>
      <c r="KXV131" s="717"/>
      <c r="KXW131" s="717"/>
      <c r="KXX131" s="717"/>
      <c r="KXY131" s="717"/>
      <c r="KXZ131" s="717"/>
      <c r="KYA131" s="717"/>
      <c r="KYB131" s="717"/>
      <c r="KYC131" s="717"/>
      <c r="KYD131" s="717"/>
      <c r="KYE131" s="717"/>
      <c r="KYF131" s="717"/>
      <c r="KYG131" s="717"/>
      <c r="KYH131" s="717"/>
      <c r="KYI131" s="717"/>
      <c r="KYJ131" s="717"/>
      <c r="KYK131" s="717"/>
      <c r="KYL131" s="717"/>
      <c r="KYM131" s="717"/>
      <c r="KYN131" s="717"/>
      <c r="KYO131" s="717"/>
      <c r="KYP131" s="717"/>
      <c r="KYQ131" s="717"/>
      <c r="KYR131" s="717"/>
      <c r="KYS131" s="717"/>
      <c r="KYT131" s="717"/>
      <c r="KYU131" s="717"/>
      <c r="KYV131" s="717"/>
      <c r="KYW131" s="717"/>
      <c r="KYX131" s="717"/>
      <c r="KYY131" s="717"/>
      <c r="KYZ131" s="717"/>
      <c r="KZA131" s="717"/>
      <c r="KZB131" s="717"/>
      <c r="KZC131" s="717"/>
      <c r="KZD131" s="717"/>
      <c r="KZE131" s="717"/>
      <c r="KZF131" s="717"/>
      <c r="KZG131" s="717"/>
      <c r="KZH131" s="717"/>
      <c r="KZI131" s="717"/>
      <c r="KZJ131" s="717"/>
      <c r="KZK131" s="717"/>
      <c r="KZL131" s="717"/>
      <c r="KZM131" s="717"/>
      <c r="KZN131" s="717"/>
      <c r="KZO131" s="717"/>
      <c r="KZP131" s="717"/>
      <c r="KZQ131" s="717"/>
      <c r="KZR131" s="717"/>
      <c r="KZS131" s="717"/>
      <c r="KZT131" s="717"/>
      <c r="KZU131" s="717"/>
      <c r="KZV131" s="717"/>
      <c r="KZW131" s="717"/>
      <c r="KZX131" s="717"/>
      <c r="KZY131" s="717"/>
      <c r="KZZ131" s="717"/>
      <c r="LAA131" s="717"/>
      <c r="LAB131" s="717"/>
      <c r="LAC131" s="717"/>
      <c r="LAD131" s="717"/>
      <c r="LAE131" s="717"/>
      <c r="LAF131" s="717"/>
      <c r="LAG131" s="717"/>
      <c r="LAH131" s="717"/>
      <c r="LAI131" s="717"/>
      <c r="LAJ131" s="717"/>
      <c r="LAK131" s="717"/>
      <c r="LAL131" s="717"/>
      <c r="LAM131" s="717"/>
      <c r="LAN131" s="717"/>
      <c r="LAO131" s="717"/>
      <c r="LAP131" s="717"/>
      <c r="LAQ131" s="717"/>
      <c r="LAR131" s="717"/>
      <c r="LAS131" s="717"/>
      <c r="LAT131" s="717"/>
      <c r="LAU131" s="717"/>
      <c r="LAV131" s="717"/>
      <c r="LAW131" s="717"/>
      <c r="LAX131" s="717"/>
      <c r="LAY131" s="717"/>
      <c r="LAZ131" s="717"/>
      <c r="LBA131" s="717"/>
      <c r="LBB131" s="717"/>
      <c r="LBC131" s="717"/>
      <c r="LBD131" s="717"/>
      <c r="LBE131" s="717"/>
      <c r="LBF131" s="717"/>
      <c r="LBG131" s="717"/>
      <c r="LBH131" s="717"/>
      <c r="LBI131" s="717"/>
      <c r="LBJ131" s="717"/>
      <c r="LBK131" s="717"/>
      <c r="LBL131" s="717"/>
      <c r="LBM131" s="717"/>
      <c r="LBN131" s="717"/>
      <c r="LBO131" s="717"/>
      <c r="LBP131" s="717"/>
      <c r="LBQ131" s="717"/>
      <c r="LBR131" s="717"/>
      <c r="LBS131" s="717"/>
      <c r="LBT131" s="717"/>
      <c r="LBU131" s="717"/>
      <c r="LBV131" s="717"/>
      <c r="LBW131" s="717"/>
      <c r="LBX131" s="717"/>
      <c r="LBY131" s="717"/>
      <c r="LBZ131" s="717"/>
      <c r="LCA131" s="717"/>
      <c r="LCB131" s="717"/>
      <c r="LCC131" s="717"/>
      <c r="LCD131" s="717"/>
      <c r="LCE131" s="717"/>
      <c r="LCF131" s="717"/>
      <c r="LCG131" s="717"/>
      <c r="LCH131" s="717"/>
      <c r="LCI131" s="717"/>
      <c r="LCJ131" s="717"/>
      <c r="LCK131" s="717"/>
      <c r="LCL131" s="717"/>
      <c r="LCM131" s="717"/>
      <c r="LCN131" s="717"/>
      <c r="LCO131" s="717"/>
      <c r="LCP131" s="717"/>
      <c r="LCQ131" s="717"/>
      <c r="LCR131" s="717"/>
      <c r="LCS131" s="717"/>
      <c r="LCT131" s="717"/>
      <c r="LCU131" s="717"/>
      <c r="LCV131" s="717"/>
      <c r="LCW131" s="717"/>
      <c r="LCX131" s="717"/>
      <c r="LCY131" s="717"/>
      <c r="LCZ131" s="717"/>
      <c r="LDA131" s="717"/>
      <c r="LDB131" s="717"/>
      <c r="LDC131" s="717"/>
      <c r="LDD131" s="717"/>
      <c r="LDE131" s="717"/>
      <c r="LDF131" s="717"/>
      <c r="LDG131" s="717"/>
      <c r="LDH131" s="717"/>
      <c r="LDI131" s="717"/>
      <c r="LDJ131" s="717"/>
      <c r="LDK131" s="717"/>
      <c r="LDL131" s="717"/>
      <c r="LDM131" s="717"/>
      <c r="LDN131" s="717"/>
      <c r="LDO131" s="717"/>
      <c r="LDP131" s="717"/>
      <c r="LDQ131" s="717"/>
      <c r="LDR131" s="717"/>
      <c r="LDS131" s="717"/>
      <c r="LDT131" s="717"/>
      <c r="LDU131" s="717"/>
      <c r="LDV131" s="717"/>
      <c r="LDW131" s="717"/>
      <c r="LDX131" s="717"/>
      <c r="LDY131" s="717"/>
      <c r="LDZ131" s="717"/>
      <c r="LEA131" s="717"/>
      <c r="LEB131" s="717"/>
      <c r="LEC131" s="717"/>
      <c r="LED131" s="717"/>
      <c r="LEE131" s="717"/>
      <c r="LEF131" s="717"/>
      <c r="LEG131" s="717"/>
      <c r="LEH131" s="717"/>
      <c r="LEI131" s="717"/>
      <c r="LEJ131" s="717"/>
      <c r="LEK131" s="717"/>
      <c r="LEL131" s="717"/>
      <c r="LEM131" s="717"/>
      <c r="LEN131" s="717"/>
      <c r="LEO131" s="717"/>
      <c r="LEP131" s="717"/>
      <c r="LEQ131" s="717"/>
      <c r="LER131" s="717"/>
      <c r="LES131" s="717"/>
      <c r="LET131" s="717"/>
      <c r="LEU131" s="717"/>
      <c r="LEV131" s="717"/>
      <c r="LEW131" s="717"/>
      <c r="LEX131" s="717"/>
      <c r="LEY131" s="717"/>
      <c r="LEZ131" s="717"/>
      <c r="LFA131" s="717"/>
      <c r="LFB131" s="717"/>
      <c r="LFC131" s="717"/>
      <c r="LFD131" s="717"/>
      <c r="LFE131" s="717"/>
      <c r="LFF131" s="717"/>
      <c r="LFG131" s="717"/>
      <c r="LFH131" s="717"/>
      <c r="LFI131" s="717"/>
      <c r="LFJ131" s="717"/>
      <c r="LFK131" s="717"/>
      <c r="LFL131" s="717"/>
      <c r="LFM131" s="717"/>
      <c r="LFN131" s="717"/>
      <c r="LFO131" s="717"/>
      <c r="LFP131" s="717"/>
      <c r="LFQ131" s="717"/>
      <c r="LFR131" s="717"/>
      <c r="LFS131" s="717"/>
      <c r="LFT131" s="717"/>
      <c r="LFU131" s="717"/>
      <c r="LFV131" s="717"/>
      <c r="LFW131" s="717"/>
      <c r="LFX131" s="717"/>
      <c r="LFY131" s="717"/>
      <c r="LFZ131" s="717"/>
      <c r="LGA131" s="717"/>
      <c r="LGB131" s="717"/>
      <c r="LGC131" s="717"/>
      <c r="LGD131" s="717"/>
      <c r="LGE131" s="717"/>
      <c r="LGF131" s="717"/>
      <c r="LGG131" s="717"/>
      <c r="LGH131" s="717"/>
      <c r="LGI131" s="717"/>
      <c r="LGJ131" s="717"/>
      <c r="LGK131" s="717"/>
      <c r="LGL131" s="717"/>
      <c r="LGM131" s="717"/>
      <c r="LGN131" s="717"/>
      <c r="LGO131" s="717"/>
      <c r="LGP131" s="717"/>
      <c r="LGQ131" s="717"/>
      <c r="LGR131" s="717"/>
      <c r="LGS131" s="717"/>
      <c r="LGT131" s="717"/>
      <c r="LGU131" s="717"/>
      <c r="LGV131" s="717"/>
      <c r="LGW131" s="717"/>
      <c r="LGX131" s="717"/>
      <c r="LGY131" s="717"/>
      <c r="LGZ131" s="717"/>
      <c r="LHA131" s="717"/>
      <c r="LHB131" s="717"/>
      <c r="LHC131" s="717"/>
      <c r="LHD131" s="717"/>
      <c r="LHE131" s="717"/>
      <c r="LHF131" s="717"/>
      <c r="LHG131" s="717"/>
      <c r="LHH131" s="717"/>
      <c r="LHI131" s="717"/>
      <c r="LHJ131" s="717"/>
      <c r="LHK131" s="717"/>
      <c r="LHL131" s="717"/>
      <c r="LHM131" s="717"/>
      <c r="LHN131" s="717"/>
      <c r="LHO131" s="717"/>
      <c r="LHP131" s="717"/>
      <c r="LHQ131" s="717"/>
      <c r="LHR131" s="717"/>
      <c r="LHS131" s="717"/>
      <c r="LHT131" s="717"/>
      <c r="LHU131" s="717"/>
      <c r="LHV131" s="717"/>
      <c r="LHW131" s="717"/>
      <c r="LHX131" s="717"/>
      <c r="LHY131" s="717"/>
      <c r="LHZ131" s="717"/>
      <c r="LIA131" s="717"/>
      <c r="LIB131" s="717"/>
      <c r="LIC131" s="717"/>
      <c r="LID131" s="717"/>
      <c r="LIE131" s="717"/>
      <c r="LIF131" s="717"/>
      <c r="LIG131" s="717"/>
      <c r="LIH131" s="717"/>
      <c r="LII131" s="717"/>
      <c r="LIJ131" s="717"/>
      <c r="LIK131" s="717"/>
      <c r="LIL131" s="717"/>
      <c r="LIM131" s="717"/>
      <c r="LIN131" s="717"/>
      <c r="LIO131" s="717"/>
      <c r="LIP131" s="717"/>
      <c r="LIQ131" s="717"/>
      <c r="LIR131" s="717"/>
      <c r="LIS131" s="717"/>
      <c r="LIT131" s="717"/>
      <c r="LIU131" s="717"/>
      <c r="LIV131" s="717"/>
      <c r="LIW131" s="717"/>
      <c r="LIX131" s="717"/>
      <c r="LIY131" s="717"/>
      <c r="LIZ131" s="717"/>
      <c r="LJA131" s="717"/>
      <c r="LJB131" s="717"/>
      <c r="LJC131" s="717"/>
      <c r="LJD131" s="717"/>
      <c r="LJE131" s="717"/>
      <c r="LJF131" s="717"/>
      <c r="LJG131" s="717"/>
      <c r="LJH131" s="717"/>
      <c r="LJI131" s="717"/>
      <c r="LJJ131" s="717"/>
      <c r="LJK131" s="717"/>
      <c r="LJL131" s="717"/>
      <c r="LJM131" s="717"/>
      <c r="LJN131" s="717"/>
      <c r="LJO131" s="717"/>
      <c r="LJP131" s="717"/>
      <c r="LJQ131" s="717"/>
      <c r="LJR131" s="717"/>
      <c r="LJS131" s="717"/>
      <c r="LJT131" s="717"/>
      <c r="LJU131" s="717"/>
      <c r="LJV131" s="717"/>
      <c r="LJW131" s="717"/>
      <c r="LJX131" s="717"/>
      <c r="LJY131" s="717"/>
      <c r="LJZ131" s="717"/>
      <c r="LKA131" s="717"/>
      <c r="LKB131" s="717"/>
      <c r="LKC131" s="717"/>
      <c r="LKD131" s="717"/>
      <c r="LKE131" s="717"/>
      <c r="LKF131" s="717"/>
      <c r="LKG131" s="717"/>
      <c r="LKH131" s="717"/>
      <c r="LKI131" s="717"/>
      <c r="LKJ131" s="717"/>
      <c r="LKK131" s="717"/>
      <c r="LKL131" s="717"/>
      <c r="LKM131" s="717"/>
      <c r="LKN131" s="717"/>
      <c r="LKO131" s="717"/>
      <c r="LKP131" s="717"/>
      <c r="LKQ131" s="717"/>
      <c r="LKR131" s="717"/>
      <c r="LKS131" s="717"/>
      <c r="LKT131" s="717"/>
      <c r="LKU131" s="717"/>
      <c r="LKV131" s="717"/>
      <c r="LKW131" s="717"/>
      <c r="LKX131" s="717"/>
      <c r="LKY131" s="717"/>
      <c r="LKZ131" s="717"/>
      <c r="LLA131" s="717"/>
      <c r="LLB131" s="717"/>
      <c r="LLC131" s="717"/>
      <c r="LLD131" s="717"/>
      <c r="LLE131" s="717"/>
      <c r="LLF131" s="717"/>
      <c r="LLG131" s="717"/>
      <c r="LLH131" s="717"/>
      <c r="LLI131" s="717"/>
      <c r="LLJ131" s="717"/>
      <c r="LLK131" s="717"/>
      <c r="LLL131" s="717"/>
      <c r="LLM131" s="717"/>
      <c r="LLN131" s="717"/>
      <c r="LLO131" s="717"/>
      <c r="LLP131" s="717"/>
      <c r="LLQ131" s="717"/>
      <c r="LLR131" s="717"/>
      <c r="LLS131" s="717"/>
      <c r="LLT131" s="717"/>
      <c r="LLU131" s="717"/>
      <c r="LLV131" s="717"/>
      <c r="LLW131" s="717"/>
      <c r="LLX131" s="717"/>
      <c r="LLY131" s="717"/>
      <c r="LLZ131" s="717"/>
      <c r="LMA131" s="717"/>
      <c r="LMB131" s="717"/>
      <c r="LMC131" s="717"/>
      <c r="LMD131" s="717"/>
      <c r="LME131" s="717"/>
      <c r="LMF131" s="717"/>
      <c r="LMG131" s="717"/>
      <c r="LMH131" s="717"/>
      <c r="LMI131" s="717"/>
      <c r="LMJ131" s="717"/>
      <c r="LMK131" s="717"/>
      <c r="LML131" s="717"/>
      <c r="LMM131" s="717"/>
      <c r="LMN131" s="717"/>
      <c r="LMO131" s="717"/>
      <c r="LMP131" s="717"/>
      <c r="LMQ131" s="717"/>
      <c r="LMR131" s="717"/>
      <c r="LMS131" s="717"/>
      <c r="LMT131" s="717"/>
      <c r="LMU131" s="717"/>
      <c r="LMV131" s="717"/>
      <c r="LMW131" s="717"/>
      <c r="LMX131" s="717"/>
      <c r="LMY131" s="717"/>
      <c r="LMZ131" s="717"/>
      <c r="LNA131" s="717"/>
      <c r="LNB131" s="717"/>
      <c r="LNC131" s="717"/>
      <c r="LND131" s="717"/>
      <c r="LNE131" s="717"/>
      <c r="LNF131" s="717"/>
      <c r="LNG131" s="717"/>
      <c r="LNH131" s="717"/>
      <c r="LNI131" s="717"/>
      <c r="LNJ131" s="717"/>
      <c r="LNK131" s="717"/>
      <c r="LNL131" s="717"/>
      <c r="LNM131" s="717"/>
      <c r="LNN131" s="717"/>
      <c r="LNO131" s="717"/>
      <c r="LNP131" s="717"/>
      <c r="LNQ131" s="717"/>
      <c r="LNR131" s="717"/>
      <c r="LNS131" s="717"/>
      <c r="LNT131" s="717"/>
      <c r="LNU131" s="717"/>
      <c r="LNV131" s="717"/>
      <c r="LNW131" s="717"/>
      <c r="LNX131" s="717"/>
      <c r="LNY131" s="717"/>
      <c r="LNZ131" s="717"/>
      <c r="LOA131" s="717"/>
      <c r="LOB131" s="717"/>
      <c r="LOC131" s="717"/>
      <c r="LOD131" s="717"/>
      <c r="LOE131" s="717"/>
      <c r="LOF131" s="717"/>
      <c r="LOG131" s="717"/>
      <c r="LOH131" s="717"/>
      <c r="LOI131" s="717"/>
      <c r="LOJ131" s="717"/>
      <c r="LOK131" s="717"/>
      <c r="LOL131" s="717"/>
      <c r="LOM131" s="717"/>
      <c r="LON131" s="717"/>
      <c r="LOO131" s="717"/>
      <c r="LOP131" s="717"/>
      <c r="LOQ131" s="717"/>
      <c r="LOR131" s="717"/>
      <c r="LOS131" s="717"/>
      <c r="LOT131" s="717"/>
      <c r="LOU131" s="717"/>
      <c r="LOV131" s="717"/>
      <c r="LOW131" s="717"/>
      <c r="LOX131" s="717"/>
      <c r="LOY131" s="717"/>
      <c r="LOZ131" s="717"/>
      <c r="LPA131" s="717"/>
      <c r="LPB131" s="717"/>
      <c r="LPC131" s="717"/>
      <c r="LPD131" s="717"/>
      <c r="LPE131" s="717"/>
      <c r="LPF131" s="717"/>
      <c r="LPG131" s="717"/>
      <c r="LPH131" s="717"/>
      <c r="LPI131" s="717"/>
      <c r="LPJ131" s="717"/>
      <c r="LPK131" s="717"/>
      <c r="LPL131" s="717"/>
      <c r="LPM131" s="717"/>
      <c r="LPN131" s="717"/>
      <c r="LPO131" s="717"/>
      <c r="LPP131" s="717"/>
      <c r="LPQ131" s="717"/>
      <c r="LPR131" s="717"/>
      <c r="LPS131" s="717"/>
      <c r="LPT131" s="717"/>
      <c r="LPU131" s="717"/>
      <c r="LPV131" s="717"/>
      <c r="LPW131" s="717"/>
      <c r="LPX131" s="717"/>
      <c r="LPY131" s="717"/>
      <c r="LPZ131" s="717"/>
      <c r="LQA131" s="717"/>
      <c r="LQB131" s="717"/>
      <c r="LQC131" s="717"/>
      <c r="LQD131" s="717"/>
      <c r="LQE131" s="717"/>
      <c r="LQF131" s="717"/>
      <c r="LQG131" s="717"/>
      <c r="LQH131" s="717"/>
      <c r="LQI131" s="717"/>
      <c r="LQJ131" s="717"/>
      <c r="LQK131" s="717"/>
      <c r="LQL131" s="717"/>
      <c r="LQM131" s="717"/>
      <c r="LQN131" s="717"/>
      <c r="LQO131" s="717"/>
      <c r="LQP131" s="717"/>
      <c r="LQQ131" s="717"/>
      <c r="LQR131" s="717"/>
      <c r="LQS131" s="717"/>
      <c r="LQT131" s="717"/>
      <c r="LQU131" s="717"/>
      <c r="LQV131" s="717"/>
      <c r="LQW131" s="717"/>
      <c r="LQX131" s="717"/>
      <c r="LQY131" s="717"/>
      <c r="LQZ131" s="717"/>
      <c r="LRA131" s="717"/>
      <c r="LRB131" s="717"/>
      <c r="LRC131" s="717"/>
      <c r="LRD131" s="717"/>
      <c r="LRE131" s="717"/>
      <c r="LRF131" s="717"/>
      <c r="LRG131" s="717"/>
      <c r="LRH131" s="717"/>
      <c r="LRI131" s="717"/>
      <c r="LRJ131" s="717"/>
      <c r="LRK131" s="717"/>
      <c r="LRL131" s="717"/>
      <c r="LRM131" s="717"/>
      <c r="LRN131" s="717"/>
      <c r="LRO131" s="717"/>
      <c r="LRP131" s="717"/>
      <c r="LRQ131" s="717"/>
      <c r="LRR131" s="717"/>
      <c r="LRS131" s="717"/>
      <c r="LRT131" s="717"/>
      <c r="LRU131" s="717"/>
      <c r="LRV131" s="717"/>
      <c r="LRW131" s="717"/>
      <c r="LRX131" s="717"/>
      <c r="LRY131" s="717"/>
      <c r="LRZ131" s="717"/>
      <c r="LSA131" s="717"/>
      <c r="LSB131" s="717"/>
      <c r="LSC131" s="717"/>
      <c r="LSD131" s="717"/>
      <c r="LSE131" s="717"/>
      <c r="LSF131" s="717"/>
      <c r="LSG131" s="717"/>
      <c r="LSH131" s="717"/>
      <c r="LSI131" s="717"/>
      <c r="LSJ131" s="717"/>
      <c r="LSK131" s="717"/>
      <c r="LSL131" s="717"/>
      <c r="LSM131" s="717"/>
      <c r="LSN131" s="717"/>
      <c r="LSO131" s="717"/>
      <c r="LSP131" s="717"/>
      <c r="LSQ131" s="717"/>
      <c r="LSR131" s="717"/>
      <c r="LSS131" s="717"/>
      <c r="LST131" s="717"/>
      <c r="LSU131" s="717"/>
      <c r="LSV131" s="717"/>
      <c r="LSW131" s="717"/>
      <c r="LSX131" s="717"/>
      <c r="LSY131" s="717"/>
      <c r="LSZ131" s="717"/>
      <c r="LTA131" s="717"/>
      <c r="LTB131" s="717"/>
      <c r="LTC131" s="717"/>
      <c r="LTD131" s="717"/>
      <c r="LTE131" s="717"/>
      <c r="LTF131" s="717"/>
      <c r="LTG131" s="717"/>
      <c r="LTH131" s="717"/>
      <c r="LTI131" s="717"/>
      <c r="LTJ131" s="717"/>
      <c r="LTK131" s="717"/>
      <c r="LTL131" s="717"/>
      <c r="LTM131" s="717"/>
      <c r="LTN131" s="717"/>
      <c r="LTO131" s="717"/>
      <c r="LTP131" s="717"/>
      <c r="LTQ131" s="717"/>
      <c r="LTR131" s="717"/>
      <c r="LTS131" s="717"/>
      <c r="LTT131" s="717"/>
      <c r="LTU131" s="717"/>
      <c r="LTV131" s="717"/>
      <c r="LTW131" s="717"/>
      <c r="LTX131" s="717"/>
      <c r="LTY131" s="717"/>
      <c r="LTZ131" s="717"/>
      <c r="LUA131" s="717"/>
      <c r="LUB131" s="717"/>
      <c r="LUC131" s="717"/>
      <c r="LUD131" s="717"/>
      <c r="LUE131" s="717"/>
      <c r="LUF131" s="717"/>
      <c r="LUG131" s="717"/>
      <c r="LUH131" s="717"/>
      <c r="LUI131" s="717"/>
      <c r="LUJ131" s="717"/>
      <c r="LUK131" s="717"/>
      <c r="LUL131" s="717"/>
      <c r="LUM131" s="717"/>
      <c r="LUN131" s="717"/>
      <c r="LUO131" s="717"/>
      <c r="LUP131" s="717"/>
      <c r="LUQ131" s="717"/>
      <c r="LUR131" s="717"/>
      <c r="LUS131" s="717"/>
      <c r="LUT131" s="717"/>
      <c r="LUU131" s="717"/>
      <c r="LUV131" s="717"/>
      <c r="LUW131" s="717"/>
      <c r="LUX131" s="717"/>
      <c r="LUY131" s="717"/>
      <c r="LUZ131" s="717"/>
      <c r="LVA131" s="717"/>
      <c r="LVB131" s="717"/>
      <c r="LVC131" s="717"/>
      <c r="LVD131" s="717"/>
      <c r="LVE131" s="717"/>
      <c r="LVF131" s="717"/>
      <c r="LVG131" s="717"/>
      <c r="LVH131" s="717"/>
      <c r="LVI131" s="717"/>
      <c r="LVJ131" s="717"/>
      <c r="LVK131" s="717"/>
      <c r="LVL131" s="717"/>
      <c r="LVM131" s="717"/>
      <c r="LVN131" s="717"/>
      <c r="LVO131" s="717"/>
      <c r="LVP131" s="717"/>
      <c r="LVQ131" s="717"/>
      <c r="LVR131" s="717"/>
      <c r="LVS131" s="717"/>
      <c r="LVT131" s="717"/>
      <c r="LVU131" s="717"/>
      <c r="LVV131" s="717"/>
      <c r="LVW131" s="717"/>
      <c r="LVX131" s="717"/>
      <c r="LVY131" s="717"/>
      <c r="LVZ131" s="717"/>
      <c r="LWA131" s="717"/>
      <c r="LWB131" s="717"/>
      <c r="LWC131" s="717"/>
      <c r="LWD131" s="717"/>
      <c r="LWE131" s="717"/>
      <c r="LWF131" s="717"/>
      <c r="LWG131" s="717"/>
      <c r="LWH131" s="717"/>
      <c r="LWI131" s="717"/>
      <c r="LWJ131" s="717"/>
      <c r="LWK131" s="717"/>
      <c r="LWL131" s="717"/>
      <c r="LWM131" s="717"/>
      <c r="LWN131" s="717"/>
      <c r="LWO131" s="717"/>
      <c r="LWP131" s="717"/>
      <c r="LWQ131" s="717"/>
      <c r="LWR131" s="717"/>
      <c r="LWS131" s="717"/>
      <c r="LWT131" s="717"/>
      <c r="LWU131" s="717"/>
      <c r="LWV131" s="717"/>
      <c r="LWW131" s="717"/>
      <c r="LWX131" s="717"/>
      <c r="LWY131" s="717"/>
      <c r="LWZ131" s="717"/>
      <c r="LXA131" s="717"/>
      <c r="LXB131" s="717"/>
      <c r="LXC131" s="717"/>
      <c r="LXD131" s="717"/>
      <c r="LXE131" s="717"/>
      <c r="LXF131" s="717"/>
      <c r="LXG131" s="717"/>
      <c r="LXH131" s="717"/>
      <c r="LXI131" s="717"/>
      <c r="LXJ131" s="717"/>
      <c r="LXK131" s="717"/>
      <c r="LXL131" s="717"/>
      <c r="LXM131" s="717"/>
      <c r="LXN131" s="717"/>
      <c r="LXO131" s="717"/>
      <c r="LXP131" s="717"/>
      <c r="LXQ131" s="717"/>
      <c r="LXR131" s="717"/>
      <c r="LXS131" s="717"/>
      <c r="LXT131" s="717"/>
      <c r="LXU131" s="717"/>
      <c r="LXV131" s="717"/>
      <c r="LXW131" s="717"/>
      <c r="LXX131" s="717"/>
      <c r="LXY131" s="717"/>
      <c r="LXZ131" s="717"/>
      <c r="LYA131" s="717"/>
      <c r="LYB131" s="717"/>
      <c r="LYC131" s="717"/>
      <c r="LYD131" s="717"/>
      <c r="LYE131" s="717"/>
      <c r="LYF131" s="717"/>
      <c r="LYG131" s="717"/>
      <c r="LYH131" s="717"/>
      <c r="LYI131" s="717"/>
      <c r="LYJ131" s="717"/>
      <c r="LYK131" s="717"/>
      <c r="LYL131" s="717"/>
      <c r="LYM131" s="717"/>
      <c r="LYN131" s="717"/>
      <c r="LYO131" s="717"/>
      <c r="LYP131" s="717"/>
      <c r="LYQ131" s="717"/>
      <c r="LYR131" s="717"/>
      <c r="LYS131" s="717"/>
      <c r="LYT131" s="717"/>
      <c r="LYU131" s="717"/>
      <c r="LYV131" s="717"/>
      <c r="LYW131" s="717"/>
      <c r="LYX131" s="717"/>
      <c r="LYY131" s="717"/>
      <c r="LYZ131" s="717"/>
      <c r="LZA131" s="717"/>
      <c r="LZB131" s="717"/>
      <c r="LZC131" s="717"/>
      <c r="LZD131" s="717"/>
      <c r="LZE131" s="717"/>
      <c r="LZF131" s="717"/>
      <c r="LZG131" s="717"/>
      <c r="LZH131" s="717"/>
      <c r="LZI131" s="717"/>
      <c r="LZJ131" s="717"/>
      <c r="LZK131" s="717"/>
      <c r="LZL131" s="717"/>
      <c r="LZM131" s="717"/>
      <c r="LZN131" s="717"/>
      <c r="LZO131" s="717"/>
      <c r="LZP131" s="717"/>
      <c r="LZQ131" s="717"/>
      <c r="LZR131" s="717"/>
      <c r="LZS131" s="717"/>
      <c r="LZT131" s="717"/>
      <c r="LZU131" s="717"/>
      <c r="LZV131" s="717"/>
      <c r="LZW131" s="717"/>
      <c r="LZX131" s="717"/>
      <c r="LZY131" s="717"/>
      <c r="LZZ131" s="717"/>
      <c r="MAA131" s="717"/>
      <c r="MAB131" s="717"/>
      <c r="MAC131" s="717"/>
      <c r="MAD131" s="717"/>
      <c r="MAE131" s="717"/>
      <c r="MAF131" s="717"/>
      <c r="MAG131" s="717"/>
      <c r="MAH131" s="717"/>
      <c r="MAI131" s="717"/>
      <c r="MAJ131" s="717"/>
      <c r="MAK131" s="717"/>
      <c r="MAL131" s="717"/>
      <c r="MAM131" s="717"/>
      <c r="MAN131" s="717"/>
      <c r="MAO131" s="717"/>
      <c r="MAP131" s="717"/>
      <c r="MAQ131" s="717"/>
      <c r="MAR131" s="717"/>
      <c r="MAS131" s="717"/>
      <c r="MAT131" s="717"/>
      <c r="MAU131" s="717"/>
      <c r="MAV131" s="717"/>
      <c r="MAW131" s="717"/>
      <c r="MAX131" s="717"/>
      <c r="MAY131" s="717"/>
      <c r="MAZ131" s="717"/>
      <c r="MBA131" s="717"/>
      <c r="MBB131" s="717"/>
      <c r="MBC131" s="717"/>
      <c r="MBD131" s="717"/>
      <c r="MBE131" s="717"/>
      <c r="MBF131" s="717"/>
      <c r="MBG131" s="717"/>
      <c r="MBH131" s="717"/>
      <c r="MBI131" s="717"/>
      <c r="MBJ131" s="717"/>
      <c r="MBK131" s="717"/>
      <c r="MBL131" s="717"/>
      <c r="MBM131" s="717"/>
      <c r="MBN131" s="717"/>
      <c r="MBO131" s="717"/>
      <c r="MBP131" s="717"/>
      <c r="MBQ131" s="717"/>
      <c r="MBR131" s="717"/>
      <c r="MBS131" s="717"/>
      <c r="MBT131" s="717"/>
      <c r="MBU131" s="717"/>
      <c r="MBV131" s="717"/>
      <c r="MBW131" s="717"/>
      <c r="MBX131" s="717"/>
      <c r="MBY131" s="717"/>
      <c r="MBZ131" s="717"/>
      <c r="MCA131" s="717"/>
      <c r="MCB131" s="717"/>
      <c r="MCC131" s="717"/>
      <c r="MCD131" s="717"/>
      <c r="MCE131" s="717"/>
      <c r="MCF131" s="717"/>
      <c r="MCG131" s="717"/>
      <c r="MCH131" s="717"/>
      <c r="MCI131" s="717"/>
      <c r="MCJ131" s="717"/>
      <c r="MCK131" s="717"/>
      <c r="MCL131" s="717"/>
      <c r="MCM131" s="717"/>
      <c r="MCN131" s="717"/>
      <c r="MCO131" s="717"/>
      <c r="MCP131" s="717"/>
      <c r="MCQ131" s="717"/>
      <c r="MCR131" s="717"/>
      <c r="MCS131" s="717"/>
      <c r="MCT131" s="717"/>
      <c r="MCU131" s="717"/>
      <c r="MCV131" s="717"/>
      <c r="MCW131" s="717"/>
      <c r="MCX131" s="717"/>
      <c r="MCY131" s="717"/>
      <c r="MCZ131" s="717"/>
      <c r="MDA131" s="717"/>
      <c r="MDB131" s="717"/>
      <c r="MDC131" s="717"/>
      <c r="MDD131" s="717"/>
      <c r="MDE131" s="717"/>
      <c r="MDF131" s="717"/>
      <c r="MDG131" s="717"/>
      <c r="MDH131" s="717"/>
      <c r="MDI131" s="717"/>
      <c r="MDJ131" s="717"/>
      <c r="MDK131" s="717"/>
      <c r="MDL131" s="717"/>
      <c r="MDM131" s="717"/>
      <c r="MDN131" s="717"/>
      <c r="MDO131" s="717"/>
      <c r="MDP131" s="717"/>
      <c r="MDQ131" s="717"/>
      <c r="MDR131" s="717"/>
      <c r="MDS131" s="717"/>
      <c r="MDT131" s="717"/>
      <c r="MDU131" s="717"/>
      <c r="MDV131" s="717"/>
      <c r="MDW131" s="717"/>
      <c r="MDX131" s="717"/>
      <c r="MDY131" s="717"/>
      <c r="MDZ131" s="717"/>
      <c r="MEA131" s="717"/>
      <c r="MEB131" s="717"/>
      <c r="MEC131" s="717"/>
      <c r="MED131" s="717"/>
      <c r="MEE131" s="717"/>
      <c r="MEF131" s="717"/>
      <c r="MEG131" s="717"/>
      <c r="MEH131" s="717"/>
      <c r="MEI131" s="717"/>
      <c r="MEJ131" s="717"/>
      <c r="MEK131" s="717"/>
      <c r="MEL131" s="717"/>
      <c r="MEM131" s="717"/>
      <c r="MEN131" s="717"/>
      <c r="MEO131" s="717"/>
      <c r="MEP131" s="717"/>
      <c r="MEQ131" s="717"/>
      <c r="MER131" s="717"/>
      <c r="MES131" s="717"/>
      <c r="MET131" s="717"/>
      <c r="MEU131" s="717"/>
      <c r="MEV131" s="717"/>
      <c r="MEW131" s="717"/>
      <c r="MEX131" s="717"/>
      <c r="MEY131" s="717"/>
      <c r="MEZ131" s="717"/>
      <c r="MFA131" s="717"/>
      <c r="MFB131" s="717"/>
      <c r="MFC131" s="717"/>
      <c r="MFD131" s="717"/>
      <c r="MFE131" s="717"/>
      <c r="MFF131" s="717"/>
      <c r="MFG131" s="717"/>
      <c r="MFH131" s="717"/>
      <c r="MFI131" s="717"/>
      <c r="MFJ131" s="717"/>
      <c r="MFK131" s="717"/>
      <c r="MFL131" s="717"/>
      <c r="MFM131" s="717"/>
      <c r="MFN131" s="717"/>
      <c r="MFO131" s="717"/>
      <c r="MFP131" s="717"/>
      <c r="MFQ131" s="717"/>
      <c r="MFR131" s="717"/>
      <c r="MFS131" s="717"/>
      <c r="MFT131" s="717"/>
      <c r="MFU131" s="717"/>
      <c r="MFV131" s="717"/>
      <c r="MFW131" s="717"/>
      <c r="MFX131" s="717"/>
      <c r="MFY131" s="717"/>
      <c r="MFZ131" s="717"/>
      <c r="MGA131" s="717"/>
      <c r="MGB131" s="717"/>
      <c r="MGC131" s="717"/>
      <c r="MGD131" s="717"/>
      <c r="MGE131" s="717"/>
      <c r="MGF131" s="717"/>
      <c r="MGG131" s="717"/>
      <c r="MGH131" s="717"/>
      <c r="MGI131" s="717"/>
      <c r="MGJ131" s="717"/>
      <c r="MGK131" s="717"/>
      <c r="MGL131" s="717"/>
      <c r="MGM131" s="717"/>
      <c r="MGN131" s="717"/>
      <c r="MGO131" s="717"/>
      <c r="MGP131" s="717"/>
      <c r="MGQ131" s="717"/>
      <c r="MGR131" s="717"/>
      <c r="MGS131" s="717"/>
      <c r="MGT131" s="717"/>
      <c r="MGU131" s="717"/>
      <c r="MGV131" s="717"/>
      <c r="MGW131" s="717"/>
      <c r="MGX131" s="717"/>
      <c r="MGY131" s="717"/>
      <c r="MGZ131" s="717"/>
      <c r="MHA131" s="717"/>
      <c r="MHB131" s="717"/>
      <c r="MHC131" s="717"/>
      <c r="MHD131" s="717"/>
      <c r="MHE131" s="717"/>
      <c r="MHF131" s="717"/>
      <c r="MHG131" s="717"/>
      <c r="MHH131" s="717"/>
      <c r="MHI131" s="717"/>
      <c r="MHJ131" s="717"/>
      <c r="MHK131" s="717"/>
      <c r="MHL131" s="717"/>
      <c r="MHM131" s="717"/>
      <c r="MHN131" s="717"/>
      <c r="MHO131" s="717"/>
      <c r="MHP131" s="717"/>
      <c r="MHQ131" s="717"/>
      <c r="MHR131" s="717"/>
      <c r="MHS131" s="717"/>
      <c r="MHT131" s="717"/>
      <c r="MHU131" s="717"/>
      <c r="MHV131" s="717"/>
      <c r="MHW131" s="717"/>
      <c r="MHX131" s="717"/>
      <c r="MHY131" s="717"/>
      <c r="MHZ131" s="717"/>
      <c r="MIA131" s="717"/>
      <c r="MIB131" s="717"/>
      <c r="MIC131" s="717"/>
      <c r="MID131" s="717"/>
      <c r="MIE131" s="717"/>
      <c r="MIF131" s="717"/>
      <c r="MIG131" s="717"/>
      <c r="MIH131" s="717"/>
      <c r="MII131" s="717"/>
      <c r="MIJ131" s="717"/>
      <c r="MIK131" s="717"/>
      <c r="MIL131" s="717"/>
      <c r="MIM131" s="717"/>
      <c r="MIN131" s="717"/>
      <c r="MIO131" s="717"/>
      <c r="MIP131" s="717"/>
      <c r="MIQ131" s="717"/>
      <c r="MIR131" s="717"/>
      <c r="MIS131" s="717"/>
      <c r="MIT131" s="717"/>
      <c r="MIU131" s="717"/>
      <c r="MIV131" s="717"/>
      <c r="MIW131" s="717"/>
      <c r="MIX131" s="717"/>
      <c r="MIY131" s="717"/>
      <c r="MIZ131" s="717"/>
      <c r="MJA131" s="717"/>
      <c r="MJB131" s="717"/>
      <c r="MJC131" s="717"/>
      <c r="MJD131" s="717"/>
      <c r="MJE131" s="717"/>
      <c r="MJF131" s="717"/>
      <c r="MJG131" s="717"/>
      <c r="MJH131" s="717"/>
      <c r="MJI131" s="717"/>
      <c r="MJJ131" s="717"/>
      <c r="MJK131" s="717"/>
      <c r="MJL131" s="717"/>
      <c r="MJM131" s="717"/>
      <c r="MJN131" s="717"/>
      <c r="MJO131" s="717"/>
      <c r="MJP131" s="717"/>
      <c r="MJQ131" s="717"/>
      <c r="MJR131" s="717"/>
      <c r="MJS131" s="717"/>
      <c r="MJT131" s="717"/>
      <c r="MJU131" s="717"/>
      <c r="MJV131" s="717"/>
      <c r="MJW131" s="717"/>
      <c r="MJX131" s="717"/>
      <c r="MJY131" s="717"/>
      <c r="MJZ131" s="717"/>
      <c r="MKA131" s="717"/>
      <c r="MKB131" s="717"/>
      <c r="MKC131" s="717"/>
      <c r="MKD131" s="717"/>
      <c r="MKE131" s="717"/>
      <c r="MKF131" s="717"/>
      <c r="MKG131" s="717"/>
      <c r="MKH131" s="717"/>
      <c r="MKI131" s="717"/>
      <c r="MKJ131" s="717"/>
      <c r="MKK131" s="717"/>
      <c r="MKL131" s="717"/>
      <c r="MKM131" s="717"/>
      <c r="MKN131" s="717"/>
      <c r="MKO131" s="717"/>
      <c r="MKP131" s="717"/>
      <c r="MKQ131" s="717"/>
      <c r="MKR131" s="717"/>
      <c r="MKS131" s="717"/>
      <c r="MKT131" s="717"/>
      <c r="MKU131" s="717"/>
      <c r="MKV131" s="717"/>
      <c r="MKW131" s="717"/>
      <c r="MKX131" s="717"/>
      <c r="MKY131" s="717"/>
      <c r="MKZ131" s="717"/>
      <c r="MLA131" s="717"/>
      <c r="MLB131" s="717"/>
      <c r="MLC131" s="717"/>
      <c r="MLD131" s="717"/>
      <c r="MLE131" s="717"/>
      <c r="MLF131" s="717"/>
      <c r="MLG131" s="717"/>
      <c r="MLH131" s="717"/>
      <c r="MLI131" s="717"/>
      <c r="MLJ131" s="717"/>
      <c r="MLK131" s="717"/>
      <c r="MLL131" s="717"/>
      <c r="MLM131" s="717"/>
      <c r="MLN131" s="717"/>
      <c r="MLO131" s="717"/>
      <c r="MLP131" s="717"/>
      <c r="MLQ131" s="717"/>
      <c r="MLR131" s="717"/>
      <c r="MLS131" s="717"/>
      <c r="MLT131" s="717"/>
      <c r="MLU131" s="717"/>
      <c r="MLV131" s="717"/>
      <c r="MLW131" s="717"/>
      <c r="MLX131" s="717"/>
      <c r="MLY131" s="717"/>
      <c r="MLZ131" s="717"/>
      <c r="MMA131" s="717"/>
      <c r="MMB131" s="717"/>
      <c r="MMC131" s="717"/>
      <c r="MMD131" s="717"/>
      <c r="MME131" s="717"/>
      <c r="MMF131" s="717"/>
      <c r="MMG131" s="717"/>
      <c r="MMH131" s="717"/>
      <c r="MMI131" s="717"/>
      <c r="MMJ131" s="717"/>
      <c r="MMK131" s="717"/>
      <c r="MML131" s="717"/>
      <c r="MMM131" s="717"/>
      <c r="MMN131" s="717"/>
      <c r="MMO131" s="717"/>
      <c r="MMP131" s="717"/>
      <c r="MMQ131" s="717"/>
      <c r="MMR131" s="717"/>
      <c r="MMS131" s="717"/>
      <c r="MMT131" s="717"/>
      <c r="MMU131" s="717"/>
      <c r="MMV131" s="717"/>
      <c r="MMW131" s="717"/>
      <c r="MMX131" s="717"/>
      <c r="MMY131" s="717"/>
      <c r="MMZ131" s="717"/>
      <c r="MNA131" s="717"/>
      <c r="MNB131" s="717"/>
      <c r="MNC131" s="717"/>
      <c r="MND131" s="717"/>
      <c r="MNE131" s="717"/>
      <c r="MNF131" s="717"/>
      <c r="MNG131" s="717"/>
      <c r="MNH131" s="717"/>
      <c r="MNI131" s="717"/>
      <c r="MNJ131" s="717"/>
      <c r="MNK131" s="717"/>
      <c r="MNL131" s="717"/>
      <c r="MNM131" s="717"/>
      <c r="MNN131" s="717"/>
      <c r="MNO131" s="717"/>
      <c r="MNP131" s="717"/>
      <c r="MNQ131" s="717"/>
      <c r="MNR131" s="717"/>
      <c r="MNS131" s="717"/>
      <c r="MNT131" s="717"/>
      <c r="MNU131" s="717"/>
      <c r="MNV131" s="717"/>
      <c r="MNW131" s="717"/>
      <c r="MNX131" s="717"/>
      <c r="MNY131" s="717"/>
      <c r="MNZ131" s="717"/>
      <c r="MOA131" s="717"/>
      <c r="MOB131" s="717"/>
      <c r="MOC131" s="717"/>
      <c r="MOD131" s="717"/>
      <c r="MOE131" s="717"/>
      <c r="MOF131" s="717"/>
      <c r="MOG131" s="717"/>
      <c r="MOH131" s="717"/>
      <c r="MOI131" s="717"/>
      <c r="MOJ131" s="717"/>
      <c r="MOK131" s="717"/>
      <c r="MOL131" s="717"/>
      <c r="MOM131" s="717"/>
      <c r="MON131" s="717"/>
      <c r="MOO131" s="717"/>
      <c r="MOP131" s="717"/>
      <c r="MOQ131" s="717"/>
      <c r="MOR131" s="717"/>
      <c r="MOS131" s="717"/>
      <c r="MOT131" s="717"/>
      <c r="MOU131" s="717"/>
      <c r="MOV131" s="717"/>
      <c r="MOW131" s="717"/>
      <c r="MOX131" s="717"/>
      <c r="MOY131" s="717"/>
      <c r="MOZ131" s="717"/>
      <c r="MPA131" s="717"/>
      <c r="MPB131" s="717"/>
      <c r="MPC131" s="717"/>
      <c r="MPD131" s="717"/>
      <c r="MPE131" s="717"/>
      <c r="MPF131" s="717"/>
      <c r="MPG131" s="717"/>
      <c r="MPH131" s="717"/>
      <c r="MPI131" s="717"/>
      <c r="MPJ131" s="717"/>
      <c r="MPK131" s="717"/>
      <c r="MPL131" s="717"/>
      <c r="MPM131" s="717"/>
      <c r="MPN131" s="717"/>
      <c r="MPO131" s="717"/>
      <c r="MPP131" s="717"/>
      <c r="MPQ131" s="717"/>
      <c r="MPR131" s="717"/>
      <c r="MPS131" s="717"/>
      <c r="MPT131" s="717"/>
      <c r="MPU131" s="717"/>
      <c r="MPV131" s="717"/>
      <c r="MPW131" s="717"/>
      <c r="MPX131" s="717"/>
      <c r="MPY131" s="717"/>
      <c r="MPZ131" s="717"/>
      <c r="MQA131" s="717"/>
      <c r="MQB131" s="717"/>
      <c r="MQC131" s="717"/>
      <c r="MQD131" s="717"/>
      <c r="MQE131" s="717"/>
      <c r="MQF131" s="717"/>
      <c r="MQG131" s="717"/>
      <c r="MQH131" s="717"/>
      <c r="MQI131" s="717"/>
      <c r="MQJ131" s="717"/>
      <c r="MQK131" s="717"/>
      <c r="MQL131" s="717"/>
      <c r="MQM131" s="717"/>
      <c r="MQN131" s="717"/>
      <c r="MQO131" s="717"/>
      <c r="MQP131" s="717"/>
      <c r="MQQ131" s="717"/>
      <c r="MQR131" s="717"/>
      <c r="MQS131" s="717"/>
      <c r="MQT131" s="717"/>
      <c r="MQU131" s="717"/>
      <c r="MQV131" s="717"/>
      <c r="MQW131" s="717"/>
      <c r="MQX131" s="717"/>
      <c r="MQY131" s="717"/>
      <c r="MQZ131" s="717"/>
      <c r="MRA131" s="717"/>
      <c r="MRB131" s="717"/>
      <c r="MRC131" s="717"/>
      <c r="MRD131" s="717"/>
      <c r="MRE131" s="717"/>
      <c r="MRF131" s="717"/>
      <c r="MRG131" s="717"/>
      <c r="MRH131" s="717"/>
      <c r="MRI131" s="717"/>
      <c r="MRJ131" s="717"/>
      <c r="MRK131" s="717"/>
      <c r="MRL131" s="717"/>
      <c r="MRM131" s="717"/>
      <c r="MRN131" s="717"/>
      <c r="MRO131" s="717"/>
      <c r="MRP131" s="717"/>
      <c r="MRQ131" s="717"/>
      <c r="MRR131" s="717"/>
      <c r="MRS131" s="717"/>
      <c r="MRT131" s="717"/>
      <c r="MRU131" s="717"/>
      <c r="MRV131" s="717"/>
      <c r="MRW131" s="717"/>
      <c r="MRX131" s="717"/>
      <c r="MRY131" s="717"/>
      <c r="MRZ131" s="717"/>
      <c r="MSA131" s="717"/>
      <c r="MSB131" s="717"/>
      <c r="MSC131" s="717"/>
      <c r="MSD131" s="717"/>
      <c r="MSE131" s="717"/>
      <c r="MSF131" s="717"/>
      <c r="MSG131" s="717"/>
      <c r="MSH131" s="717"/>
      <c r="MSI131" s="717"/>
      <c r="MSJ131" s="717"/>
      <c r="MSK131" s="717"/>
      <c r="MSL131" s="717"/>
      <c r="MSM131" s="717"/>
      <c r="MSN131" s="717"/>
      <c r="MSO131" s="717"/>
      <c r="MSP131" s="717"/>
      <c r="MSQ131" s="717"/>
      <c r="MSR131" s="717"/>
      <c r="MSS131" s="717"/>
      <c r="MST131" s="717"/>
      <c r="MSU131" s="717"/>
      <c r="MSV131" s="717"/>
      <c r="MSW131" s="717"/>
      <c r="MSX131" s="717"/>
      <c r="MSY131" s="717"/>
      <c r="MSZ131" s="717"/>
      <c r="MTA131" s="717"/>
      <c r="MTB131" s="717"/>
      <c r="MTC131" s="717"/>
      <c r="MTD131" s="717"/>
      <c r="MTE131" s="717"/>
      <c r="MTF131" s="717"/>
      <c r="MTG131" s="717"/>
      <c r="MTH131" s="717"/>
      <c r="MTI131" s="717"/>
      <c r="MTJ131" s="717"/>
      <c r="MTK131" s="717"/>
      <c r="MTL131" s="717"/>
      <c r="MTM131" s="717"/>
      <c r="MTN131" s="717"/>
      <c r="MTO131" s="717"/>
      <c r="MTP131" s="717"/>
      <c r="MTQ131" s="717"/>
      <c r="MTR131" s="717"/>
      <c r="MTS131" s="717"/>
      <c r="MTT131" s="717"/>
      <c r="MTU131" s="717"/>
      <c r="MTV131" s="717"/>
      <c r="MTW131" s="717"/>
      <c r="MTX131" s="717"/>
      <c r="MTY131" s="717"/>
      <c r="MTZ131" s="717"/>
      <c r="MUA131" s="717"/>
      <c r="MUB131" s="717"/>
      <c r="MUC131" s="717"/>
      <c r="MUD131" s="717"/>
      <c r="MUE131" s="717"/>
      <c r="MUF131" s="717"/>
      <c r="MUG131" s="717"/>
      <c r="MUH131" s="717"/>
      <c r="MUI131" s="717"/>
      <c r="MUJ131" s="717"/>
      <c r="MUK131" s="717"/>
      <c r="MUL131" s="717"/>
      <c r="MUM131" s="717"/>
      <c r="MUN131" s="717"/>
      <c r="MUO131" s="717"/>
      <c r="MUP131" s="717"/>
      <c r="MUQ131" s="717"/>
      <c r="MUR131" s="717"/>
      <c r="MUS131" s="717"/>
      <c r="MUT131" s="717"/>
      <c r="MUU131" s="717"/>
      <c r="MUV131" s="717"/>
      <c r="MUW131" s="717"/>
      <c r="MUX131" s="717"/>
      <c r="MUY131" s="717"/>
      <c r="MUZ131" s="717"/>
      <c r="MVA131" s="717"/>
      <c r="MVB131" s="717"/>
      <c r="MVC131" s="717"/>
      <c r="MVD131" s="717"/>
      <c r="MVE131" s="717"/>
      <c r="MVF131" s="717"/>
      <c r="MVG131" s="717"/>
      <c r="MVH131" s="717"/>
      <c r="MVI131" s="717"/>
      <c r="MVJ131" s="717"/>
      <c r="MVK131" s="717"/>
      <c r="MVL131" s="717"/>
      <c r="MVM131" s="717"/>
      <c r="MVN131" s="717"/>
      <c r="MVO131" s="717"/>
      <c r="MVP131" s="717"/>
      <c r="MVQ131" s="717"/>
      <c r="MVR131" s="717"/>
      <c r="MVS131" s="717"/>
      <c r="MVT131" s="717"/>
      <c r="MVU131" s="717"/>
      <c r="MVV131" s="717"/>
      <c r="MVW131" s="717"/>
      <c r="MVX131" s="717"/>
      <c r="MVY131" s="717"/>
      <c r="MVZ131" s="717"/>
      <c r="MWA131" s="717"/>
      <c r="MWB131" s="717"/>
      <c r="MWC131" s="717"/>
      <c r="MWD131" s="717"/>
      <c r="MWE131" s="717"/>
      <c r="MWF131" s="717"/>
      <c r="MWG131" s="717"/>
      <c r="MWH131" s="717"/>
      <c r="MWI131" s="717"/>
      <c r="MWJ131" s="717"/>
      <c r="MWK131" s="717"/>
      <c r="MWL131" s="717"/>
      <c r="MWM131" s="717"/>
      <c r="MWN131" s="717"/>
      <c r="MWO131" s="717"/>
      <c r="MWP131" s="717"/>
      <c r="MWQ131" s="717"/>
      <c r="MWR131" s="717"/>
      <c r="MWS131" s="717"/>
      <c r="MWT131" s="717"/>
      <c r="MWU131" s="717"/>
      <c r="MWV131" s="717"/>
      <c r="MWW131" s="717"/>
      <c r="MWX131" s="717"/>
      <c r="MWY131" s="717"/>
      <c r="MWZ131" s="717"/>
      <c r="MXA131" s="717"/>
      <c r="MXB131" s="717"/>
      <c r="MXC131" s="717"/>
      <c r="MXD131" s="717"/>
      <c r="MXE131" s="717"/>
      <c r="MXF131" s="717"/>
      <c r="MXG131" s="717"/>
      <c r="MXH131" s="717"/>
      <c r="MXI131" s="717"/>
      <c r="MXJ131" s="717"/>
      <c r="MXK131" s="717"/>
      <c r="MXL131" s="717"/>
      <c r="MXM131" s="717"/>
      <c r="MXN131" s="717"/>
      <c r="MXO131" s="717"/>
      <c r="MXP131" s="717"/>
      <c r="MXQ131" s="717"/>
      <c r="MXR131" s="717"/>
      <c r="MXS131" s="717"/>
      <c r="MXT131" s="717"/>
      <c r="MXU131" s="717"/>
      <c r="MXV131" s="717"/>
      <c r="MXW131" s="717"/>
      <c r="MXX131" s="717"/>
      <c r="MXY131" s="717"/>
      <c r="MXZ131" s="717"/>
      <c r="MYA131" s="717"/>
      <c r="MYB131" s="717"/>
      <c r="MYC131" s="717"/>
      <c r="MYD131" s="717"/>
      <c r="MYE131" s="717"/>
      <c r="MYF131" s="717"/>
      <c r="MYG131" s="717"/>
      <c r="MYH131" s="717"/>
      <c r="MYI131" s="717"/>
      <c r="MYJ131" s="717"/>
      <c r="MYK131" s="717"/>
      <c r="MYL131" s="717"/>
      <c r="MYM131" s="717"/>
      <c r="MYN131" s="717"/>
      <c r="MYO131" s="717"/>
      <c r="MYP131" s="717"/>
      <c r="MYQ131" s="717"/>
      <c r="MYR131" s="717"/>
      <c r="MYS131" s="717"/>
      <c r="MYT131" s="717"/>
      <c r="MYU131" s="717"/>
      <c r="MYV131" s="717"/>
      <c r="MYW131" s="717"/>
      <c r="MYX131" s="717"/>
      <c r="MYY131" s="717"/>
      <c r="MYZ131" s="717"/>
      <c r="MZA131" s="717"/>
      <c r="MZB131" s="717"/>
      <c r="MZC131" s="717"/>
      <c r="MZD131" s="717"/>
      <c r="MZE131" s="717"/>
      <c r="MZF131" s="717"/>
      <c r="MZG131" s="717"/>
      <c r="MZH131" s="717"/>
      <c r="MZI131" s="717"/>
      <c r="MZJ131" s="717"/>
      <c r="MZK131" s="717"/>
      <c r="MZL131" s="717"/>
      <c r="MZM131" s="717"/>
      <c r="MZN131" s="717"/>
      <c r="MZO131" s="717"/>
      <c r="MZP131" s="717"/>
      <c r="MZQ131" s="717"/>
      <c r="MZR131" s="717"/>
      <c r="MZS131" s="717"/>
      <c r="MZT131" s="717"/>
      <c r="MZU131" s="717"/>
      <c r="MZV131" s="717"/>
      <c r="MZW131" s="717"/>
      <c r="MZX131" s="717"/>
      <c r="MZY131" s="717"/>
      <c r="MZZ131" s="717"/>
      <c r="NAA131" s="717"/>
      <c r="NAB131" s="717"/>
      <c r="NAC131" s="717"/>
      <c r="NAD131" s="717"/>
      <c r="NAE131" s="717"/>
      <c r="NAF131" s="717"/>
      <c r="NAG131" s="717"/>
      <c r="NAH131" s="717"/>
      <c r="NAI131" s="717"/>
      <c r="NAJ131" s="717"/>
      <c r="NAK131" s="717"/>
      <c r="NAL131" s="717"/>
      <c r="NAM131" s="717"/>
      <c r="NAN131" s="717"/>
      <c r="NAO131" s="717"/>
      <c r="NAP131" s="717"/>
      <c r="NAQ131" s="717"/>
      <c r="NAR131" s="717"/>
      <c r="NAS131" s="717"/>
      <c r="NAT131" s="717"/>
      <c r="NAU131" s="717"/>
      <c r="NAV131" s="717"/>
      <c r="NAW131" s="717"/>
      <c r="NAX131" s="717"/>
      <c r="NAY131" s="717"/>
      <c r="NAZ131" s="717"/>
      <c r="NBA131" s="717"/>
      <c r="NBB131" s="717"/>
      <c r="NBC131" s="717"/>
      <c r="NBD131" s="717"/>
      <c r="NBE131" s="717"/>
      <c r="NBF131" s="717"/>
      <c r="NBG131" s="717"/>
      <c r="NBH131" s="717"/>
      <c r="NBI131" s="717"/>
      <c r="NBJ131" s="717"/>
      <c r="NBK131" s="717"/>
      <c r="NBL131" s="717"/>
      <c r="NBM131" s="717"/>
      <c r="NBN131" s="717"/>
      <c r="NBO131" s="717"/>
      <c r="NBP131" s="717"/>
      <c r="NBQ131" s="717"/>
      <c r="NBR131" s="717"/>
      <c r="NBS131" s="717"/>
      <c r="NBT131" s="717"/>
      <c r="NBU131" s="717"/>
      <c r="NBV131" s="717"/>
      <c r="NBW131" s="717"/>
      <c r="NBX131" s="717"/>
      <c r="NBY131" s="717"/>
      <c r="NBZ131" s="717"/>
      <c r="NCA131" s="717"/>
      <c r="NCB131" s="717"/>
      <c r="NCC131" s="717"/>
      <c r="NCD131" s="717"/>
      <c r="NCE131" s="717"/>
      <c r="NCF131" s="717"/>
      <c r="NCG131" s="717"/>
      <c r="NCH131" s="717"/>
      <c r="NCI131" s="717"/>
      <c r="NCJ131" s="717"/>
      <c r="NCK131" s="717"/>
      <c r="NCL131" s="717"/>
      <c r="NCM131" s="717"/>
      <c r="NCN131" s="717"/>
      <c r="NCO131" s="717"/>
      <c r="NCP131" s="717"/>
      <c r="NCQ131" s="717"/>
      <c r="NCR131" s="717"/>
      <c r="NCS131" s="717"/>
      <c r="NCT131" s="717"/>
      <c r="NCU131" s="717"/>
      <c r="NCV131" s="717"/>
      <c r="NCW131" s="717"/>
      <c r="NCX131" s="717"/>
      <c r="NCY131" s="717"/>
      <c r="NCZ131" s="717"/>
      <c r="NDA131" s="717"/>
      <c r="NDB131" s="717"/>
      <c r="NDC131" s="717"/>
      <c r="NDD131" s="717"/>
      <c r="NDE131" s="717"/>
      <c r="NDF131" s="717"/>
      <c r="NDG131" s="717"/>
      <c r="NDH131" s="717"/>
      <c r="NDI131" s="717"/>
      <c r="NDJ131" s="717"/>
      <c r="NDK131" s="717"/>
      <c r="NDL131" s="717"/>
      <c r="NDM131" s="717"/>
      <c r="NDN131" s="717"/>
      <c r="NDO131" s="717"/>
      <c r="NDP131" s="717"/>
      <c r="NDQ131" s="717"/>
      <c r="NDR131" s="717"/>
      <c r="NDS131" s="717"/>
      <c r="NDT131" s="717"/>
      <c r="NDU131" s="717"/>
      <c r="NDV131" s="717"/>
      <c r="NDW131" s="717"/>
      <c r="NDX131" s="717"/>
      <c r="NDY131" s="717"/>
      <c r="NDZ131" s="717"/>
      <c r="NEA131" s="717"/>
      <c r="NEB131" s="717"/>
      <c r="NEC131" s="717"/>
      <c r="NED131" s="717"/>
      <c r="NEE131" s="717"/>
      <c r="NEF131" s="717"/>
      <c r="NEG131" s="717"/>
      <c r="NEH131" s="717"/>
      <c r="NEI131" s="717"/>
      <c r="NEJ131" s="717"/>
      <c r="NEK131" s="717"/>
      <c r="NEL131" s="717"/>
      <c r="NEM131" s="717"/>
      <c r="NEN131" s="717"/>
      <c r="NEO131" s="717"/>
      <c r="NEP131" s="717"/>
      <c r="NEQ131" s="717"/>
      <c r="NER131" s="717"/>
      <c r="NES131" s="717"/>
      <c r="NET131" s="717"/>
      <c r="NEU131" s="717"/>
      <c r="NEV131" s="717"/>
      <c r="NEW131" s="717"/>
      <c r="NEX131" s="717"/>
      <c r="NEY131" s="717"/>
      <c r="NEZ131" s="717"/>
      <c r="NFA131" s="717"/>
      <c r="NFB131" s="717"/>
      <c r="NFC131" s="717"/>
      <c r="NFD131" s="717"/>
      <c r="NFE131" s="717"/>
      <c r="NFF131" s="717"/>
      <c r="NFG131" s="717"/>
      <c r="NFH131" s="717"/>
      <c r="NFI131" s="717"/>
      <c r="NFJ131" s="717"/>
      <c r="NFK131" s="717"/>
      <c r="NFL131" s="717"/>
      <c r="NFM131" s="717"/>
      <c r="NFN131" s="717"/>
      <c r="NFO131" s="717"/>
      <c r="NFP131" s="717"/>
      <c r="NFQ131" s="717"/>
      <c r="NFR131" s="717"/>
      <c r="NFS131" s="717"/>
      <c r="NFT131" s="717"/>
      <c r="NFU131" s="717"/>
      <c r="NFV131" s="717"/>
      <c r="NFW131" s="717"/>
      <c r="NFX131" s="717"/>
      <c r="NFY131" s="717"/>
      <c r="NFZ131" s="717"/>
      <c r="NGA131" s="717"/>
      <c r="NGB131" s="717"/>
      <c r="NGC131" s="717"/>
      <c r="NGD131" s="717"/>
      <c r="NGE131" s="717"/>
      <c r="NGF131" s="717"/>
      <c r="NGG131" s="717"/>
      <c r="NGH131" s="717"/>
      <c r="NGI131" s="717"/>
      <c r="NGJ131" s="717"/>
      <c r="NGK131" s="717"/>
      <c r="NGL131" s="717"/>
      <c r="NGM131" s="717"/>
      <c r="NGN131" s="717"/>
      <c r="NGO131" s="717"/>
      <c r="NGP131" s="717"/>
      <c r="NGQ131" s="717"/>
      <c r="NGR131" s="717"/>
      <c r="NGS131" s="717"/>
      <c r="NGT131" s="717"/>
      <c r="NGU131" s="717"/>
      <c r="NGV131" s="717"/>
      <c r="NGW131" s="717"/>
      <c r="NGX131" s="717"/>
      <c r="NGY131" s="717"/>
      <c r="NGZ131" s="717"/>
      <c r="NHA131" s="717"/>
      <c r="NHB131" s="717"/>
      <c r="NHC131" s="717"/>
      <c r="NHD131" s="717"/>
      <c r="NHE131" s="717"/>
      <c r="NHF131" s="717"/>
      <c r="NHG131" s="717"/>
      <c r="NHH131" s="717"/>
      <c r="NHI131" s="717"/>
      <c r="NHJ131" s="717"/>
      <c r="NHK131" s="717"/>
      <c r="NHL131" s="717"/>
      <c r="NHM131" s="717"/>
      <c r="NHN131" s="717"/>
      <c r="NHO131" s="717"/>
      <c r="NHP131" s="717"/>
      <c r="NHQ131" s="717"/>
      <c r="NHR131" s="717"/>
      <c r="NHS131" s="717"/>
      <c r="NHT131" s="717"/>
      <c r="NHU131" s="717"/>
      <c r="NHV131" s="717"/>
      <c r="NHW131" s="717"/>
      <c r="NHX131" s="717"/>
      <c r="NHY131" s="717"/>
      <c r="NHZ131" s="717"/>
      <c r="NIA131" s="717"/>
      <c r="NIB131" s="717"/>
      <c r="NIC131" s="717"/>
      <c r="NID131" s="717"/>
      <c r="NIE131" s="717"/>
      <c r="NIF131" s="717"/>
      <c r="NIG131" s="717"/>
      <c r="NIH131" s="717"/>
      <c r="NII131" s="717"/>
      <c r="NIJ131" s="717"/>
      <c r="NIK131" s="717"/>
      <c r="NIL131" s="717"/>
      <c r="NIM131" s="717"/>
      <c r="NIN131" s="717"/>
      <c r="NIO131" s="717"/>
      <c r="NIP131" s="717"/>
      <c r="NIQ131" s="717"/>
      <c r="NIR131" s="717"/>
      <c r="NIS131" s="717"/>
      <c r="NIT131" s="717"/>
      <c r="NIU131" s="717"/>
      <c r="NIV131" s="717"/>
      <c r="NIW131" s="717"/>
      <c r="NIX131" s="717"/>
      <c r="NIY131" s="717"/>
      <c r="NIZ131" s="717"/>
      <c r="NJA131" s="717"/>
      <c r="NJB131" s="717"/>
      <c r="NJC131" s="717"/>
      <c r="NJD131" s="717"/>
      <c r="NJE131" s="717"/>
      <c r="NJF131" s="717"/>
      <c r="NJG131" s="717"/>
      <c r="NJH131" s="717"/>
      <c r="NJI131" s="717"/>
      <c r="NJJ131" s="717"/>
      <c r="NJK131" s="717"/>
      <c r="NJL131" s="717"/>
      <c r="NJM131" s="717"/>
      <c r="NJN131" s="717"/>
      <c r="NJO131" s="717"/>
      <c r="NJP131" s="717"/>
      <c r="NJQ131" s="717"/>
      <c r="NJR131" s="717"/>
      <c r="NJS131" s="717"/>
      <c r="NJT131" s="717"/>
      <c r="NJU131" s="717"/>
      <c r="NJV131" s="717"/>
      <c r="NJW131" s="717"/>
      <c r="NJX131" s="717"/>
      <c r="NJY131" s="717"/>
      <c r="NJZ131" s="717"/>
      <c r="NKA131" s="717"/>
      <c r="NKB131" s="717"/>
      <c r="NKC131" s="717"/>
      <c r="NKD131" s="717"/>
      <c r="NKE131" s="717"/>
      <c r="NKF131" s="717"/>
      <c r="NKG131" s="717"/>
      <c r="NKH131" s="717"/>
      <c r="NKI131" s="717"/>
      <c r="NKJ131" s="717"/>
      <c r="NKK131" s="717"/>
      <c r="NKL131" s="717"/>
      <c r="NKM131" s="717"/>
      <c r="NKN131" s="717"/>
      <c r="NKO131" s="717"/>
      <c r="NKP131" s="717"/>
      <c r="NKQ131" s="717"/>
      <c r="NKR131" s="717"/>
      <c r="NKS131" s="717"/>
      <c r="NKT131" s="717"/>
      <c r="NKU131" s="717"/>
      <c r="NKV131" s="717"/>
      <c r="NKW131" s="717"/>
      <c r="NKX131" s="717"/>
      <c r="NKY131" s="717"/>
      <c r="NKZ131" s="717"/>
      <c r="NLA131" s="717"/>
      <c r="NLB131" s="717"/>
      <c r="NLC131" s="717"/>
      <c r="NLD131" s="717"/>
      <c r="NLE131" s="717"/>
      <c r="NLF131" s="717"/>
      <c r="NLG131" s="717"/>
      <c r="NLH131" s="717"/>
      <c r="NLI131" s="717"/>
      <c r="NLJ131" s="717"/>
      <c r="NLK131" s="717"/>
      <c r="NLL131" s="717"/>
      <c r="NLM131" s="717"/>
      <c r="NLN131" s="717"/>
      <c r="NLO131" s="717"/>
      <c r="NLP131" s="717"/>
      <c r="NLQ131" s="717"/>
      <c r="NLR131" s="717"/>
      <c r="NLS131" s="717"/>
      <c r="NLT131" s="717"/>
      <c r="NLU131" s="717"/>
      <c r="NLV131" s="717"/>
      <c r="NLW131" s="717"/>
      <c r="NLX131" s="717"/>
      <c r="NLY131" s="717"/>
      <c r="NLZ131" s="717"/>
      <c r="NMA131" s="717"/>
      <c r="NMB131" s="717"/>
      <c r="NMC131" s="717"/>
      <c r="NMD131" s="717"/>
      <c r="NME131" s="717"/>
      <c r="NMF131" s="717"/>
      <c r="NMG131" s="717"/>
      <c r="NMH131" s="717"/>
      <c r="NMI131" s="717"/>
      <c r="NMJ131" s="717"/>
      <c r="NMK131" s="717"/>
      <c r="NML131" s="717"/>
      <c r="NMM131" s="717"/>
      <c r="NMN131" s="717"/>
      <c r="NMO131" s="717"/>
      <c r="NMP131" s="717"/>
      <c r="NMQ131" s="717"/>
      <c r="NMR131" s="717"/>
      <c r="NMS131" s="717"/>
      <c r="NMT131" s="717"/>
      <c r="NMU131" s="717"/>
      <c r="NMV131" s="717"/>
      <c r="NMW131" s="717"/>
      <c r="NMX131" s="717"/>
      <c r="NMY131" s="717"/>
      <c r="NMZ131" s="717"/>
      <c r="NNA131" s="717"/>
      <c r="NNB131" s="717"/>
      <c r="NNC131" s="717"/>
      <c r="NND131" s="717"/>
      <c r="NNE131" s="717"/>
      <c r="NNF131" s="717"/>
      <c r="NNG131" s="717"/>
      <c r="NNH131" s="717"/>
      <c r="NNI131" s="717"/>
      <c r="NNJ131" s="717"/>
      <c r="NNK131" s="717"/>
      <c r="NNL131" s="717"/>
      <c r="NNM131" s="717"/>
      <c r="NNN131" s="717"/>
      <c r="NNO131" s="717"/>
      <c r="NNP131" s="717"/>
      <c r="NNQ131" s="717"/>
      <c r="NNR131" s="717"/>
      <c r="NNS131" s="717"/>
      <c r="NNT131" s="717"/>
      <c r="NNU131" s="717"/>
      <c r="NNV131" s="717"/>
      <c r="NNW131" s="717"/>
      <c r="NNX131" s="717"/>
      <c r="NNY131" s="717"/>
      <c r="NNZ131" s="717"/>
      <c r="NOA131" s="717"/>
      <c r="NOB131" s="717"/>
      <c r="NOC131" s="717"/>
      <c r="NOD131" s="717"/>
      <c r="NOE131" s="717"/>
      <c r="NOF131" s="717"/>
      <c r="NOG131" s="717"/>
      <c r="NOH131" s="717"/>
      <c r="NOI131" s="717"/>
      <c r="NOJ131" s="717"/>
      <c r="NOK131" s="717"/>
      <c r="NOL131" s="717"/>
      <c r="NOM131" s="717"/>
      <c r="NON131" s="717"/>
      <c r="NOO131" s="717"/>
      <c r="NOP131" s="717"/>
      <c r="NOQ131" s="717"/>
      <c r="NOR131" s="717"/>
      <c r="NOS131" s="717"/>
      <c r="NOT131" s="717"/>
      <c r="NOU131" s="717"/>
      <c r="NOV131" s="717"/>
      <c r="NOW131" s="717"/>
      <c r="NOX131" s="717"/>
      <c r="NOY131" s="717"/>
      <c r="NOZ131" s="717"/>
      <c r="NPA131" s="717"/>
      <c r="NPB131" s="717"/>
      <c r="NPC131" s="717"/>
      <c r="NPD131" s="717"/>
      <c r="NPE131" s="717"/>
      <c r="NPF131" s="717"/>
      <c r="NPG131" s="717"/>
      <c r="NPH131" s="717"/>
      <c r="NPI131" s="717"/>
      <c r="NPJ131" s="717"/>
      <c r="NPK131" s="717"/>
      <c r="NPL131" s="717"/>
      <c r="NPM131" s="717"/>
      <c r="NPN131" s="717"/>
      <c r="NPO131" s="717"/>
      <c r="NPP131" s="717"/>
      <c r="NPQ131" s="717"/>
      <c r="NPR131" s="717"/>
      <c r="NPS131" s="717"/>
      <c r="NPT131" s="717"/>
      <c r="NPU131" s="717"/>
      <c r="NPV131" s="717"/>
      <c r="NPW131" s="717"/>
      <c r="NPX131" s="717"/>
      <c r="NPY131" s="717"/>
      <c r="NPZ131" s="717"/>
      <c r="NQA131" s="717"/>
      <c r="NQB131" s="717"/>
      <c r="NQC131" s="717"/>
      <c r="NQD131" s="717"/>
      <c r="NQE131" s="717"/>
      <c r="NQF131" s="717"/>
      <c r="NQG131" s="717"/>
      <c r="NQH131" s="717"/>
      <c r="NQI131" s="717"/>
      <c r="NQJ131" s="717"/>
      <c r="NQK131" s="717"/>
      <c r="NQL131" s="717"/>
      <c r="NQM131" s="717"/>
      <c r="NQN131" s="717"/>
      <c r="NQO131" s="717"/>
      <c r="NQP131" s="717"/>
      <c r="NQQ131" s="717"/>
      <c r="NQR131" s="717"/>
      <c r="NQS131" s="717"/>
      <c r="NQT131" s="717"/>
      <c r="NQU131" s="717"/>
      <c r="NQV131" s="717"/>
      <c r="NQW131" s="717"/>
      <c r="NQX131" s="717"/>
      <c r="NQY131" s="717"/>
      <c r="NQZ131" s="717"/>
      <c r="NRA131" s="717"/>
      <c r="NRB131" s="717"/>
      <c r="NRC131" s="717"/>
      <c r="NRD131" s="717"/>
      <c r="NRE131" s="717"/>
      <c r="NRF131" s="717"/>
      <c r="NRG131" s="717"/>
      <c r="NRH131" s="717"/>
      <c r="NRI131" s="717"/>
      <c r="NRJ131" s="717"/>
      <c r="NRK131" s="717"/>
      <c r="NRL131" s="717"/>
      <c r="NRM131" s="717"/>
      <c r="NRN131" s="717"/>
      <c r="NRO131" s="717"/>
      <c r="NRP131" s="717"/>
      <c r="NRQ131" s="717"/>
      <c r="NRR131" s="717"/>
      <c r="NRS131" s="717"/>
      <c r="NRT131" s="717"/>
      <c r="NRU131" s="717"/>
      <c r="NRV131" s="717"/>
      <c r="NRW131" s="717"/>
      <c r="NRX131" s="717"/>
      <c r="NRY131" s="717"/>
      <c r="NRZ131" s="717"/>
      <c r="NSA131" s="717"/>
      <c r="NSB131" s="717"/>
      <c r="NSC131" s="717"/>
      <c r="NSD131" s="717"/>
      <c r="NSE131" s="717"/>
      <c r="NSF131" s="717"/>
      <c r="NSG131" s="717"/>
      <c r="NSH131" s="717"/>
      <c r="NSI131" s="717"/>
      <c r="NSJ131" s="717"/>
      <c r="NSK131" s="717"/>
      <c r="NSL131" s="717"/>
      <c r="NSM131" s="717"/>
      <c r="NSN131" s="717"/>
      <c r="NSO131" s="717"/>
      <c r="NSP131" s="717"/>
      <c r="NSQ131" s="717"/>
      <c r="NSR131" s="717"/>
      <c r="NSS131" s="717"/>
      <c r="NST131" s="717"/>
      <c r="NSU131" s="717"/>
      <c r="NSV131" s="717"/>
      <c r="NSW131" s="717"/>
      <c r="NSX131" s="717"/>
      <c r="NSY131" s="717"/>
      <c r="NSZ131" s="717"/>
      <c r="NTA131" s="717"/>
      <c r="NTB131" s="717"/>
      <c r="NTC131" s="717"/>
      <c r="NTD131" s="717"/>
      <c r="NTE131" s="717"/>
      <c r="NTF131" s="717"/>
      <c r="NTG131" s="717"/>
      <c r="NTH131" s="717"/>
      <c r="NTI131" s="717"/>
      <c r="NTJ131" s="717"/>
      <c r="NTK131" s="717"/>
      <c r="NTL131" s="717"/>
      <c r="NTM131" s="717"/>
      <c r="NTN131" s="717"/>
      <c r="NTO131" s="717"/>
      <c r="NTP131" s="717"/>
      <c r="NTQ131" s="717"/>
      <c r="NTR131" s="717"/>
      <c r="NTS131" s="717"/>
      <c r="NTT131" s="717"/>
      <c r="NTU131" s="717"/>
      <c r="NTV131" s="717"/>
      <c r="NTW131" s="717"/>
      <c r="NTX131" s="717"/>
      <c r="NTY131" s="717"/>
      <c r="NTZ131" s="717"/>
      <c r="NUA131" s="717"/>
      <c r="NUB131" s="717"/>
      <c r="NUC131" s="717"/>
      <c r="NUD131" s="717"/>
      <c r="NUE131" s="717"/>
      <c r="NUF131" s="717"/>
      <c r="NUG131" s="717"/>
      <c r="NUH131" s="717"/>
      <c r="NUI131" s="717"/>
      <c r="NUJ131" s="717"/>
      <c r="NUK131" s="717"/>
      <c r="NUL131" s="717"/>
      <c r="NUM131" s="717"/>
      <c r="NUN131" s="717"/>
      <c r="NUO131" s="717"/>
      <c r="NUP131" s="717"/>
      <c r="NUQ131" s="717"/>
      <c r="NUR131" s="717"/>
      <c r="NUS131" s="717"/>
      <c r="NUT131" s="717"/>
      <c r="NUU131" s="717"/>
      <c r="NUV131" s="717"/>
      <c r="NUW131" s="717"/>
      <c r="NUX131" s="717"/>
      <c r="NUY131" s="717"/>
      <c r="NUZ131" s="717"/>
      <c r="NVA131" s="717"/>
      <c r="NVB131" s="717"/>
      <c r="NVC131" s="717"/>
      <c r="NVD131" s="717"/>
      <c r="NVE131" s="717"/>
      <c r="NVF131" s="717"/>
      <c r="NVG131" s="717"/>
      <c r="NVH131" s="717"/>
      <c r="NVI131" s="717"/>
      <c r="NVJ131" s="717"/>
      <c r="NVK131" s="717"/>
      <c r="NVL131" s="717"/>
      <c r="NVM131" s="717"/>
      <c r="NVN131" s="717"/>
      <c r="NVO131" s="717"/>
      <c r="NVP131" s="717"/>
      <c r="NVQ131" s="717"/>
      <c r="NVR131" s="717"/>
      <c r="NVS131" s="717"/>
      <c r="NVT131" s="717"/>
      <c r="NVU131" s="717"/>
      <c r="NVV131" s="717"/>
      <c r="NVW131" s="717"/>
      <c r="NVX131" s="717"/>
      <c r="NVY131" s="717"/>
      <c r="NVZ131" s="717"/>
      <c r="NWA131" s="717"/>
      <c r="NWB131" s="717"/>
      <c r="NWC131" s="717"/>
      <c r="NWD131" s="717"/>
      <c r="NWE131" s="717"/>
      <c r="NWF131" s="717"/>
      <c r="NWG131" s="717"/>
      <c r="NWH131" s="717"/>
      <c r="NWI131" s="717"/>
      <c r="NWJ131" s="717"/>
      <c r="NWK131" s="717"/>
      <c r="NWL131" s="717"/>
      <c r="NWM131" s="717"/>
      <c r="NWN131" s="717"/>
      <c r="NWO131" s="717"/>
      <c r="NWP131" s="717"/>
      <c r="NWQ131" s="717"/>
      <c r="NWR131" s="717"/>
      <c r="NWS131" s="717"/>
      <c r="NWT131" s="717"/>
      <c r="NWU131" s="717"/>
      <c r="NWV131" s="717"/>
      <c r="NWW131" s="717"/>
      <c r="NWX131" s="717"/>
      <c r="NWY131" s="717"/>
      <c r="NWZ131" s="717"/>
      <c r="NXA131" s="717"/>
      <c r="NXB131" s="717"/>
      <c r="NXC131" s="717"/>
      <c r="NXD131" s="717"/>
      <c r="NXE131" s="717"/>
      <c r="NXF131" s="717"/>
      <c r="NXG131" s="717"/>
      <c r="NXH131" s="717"/>
      <c r="NXI131" s="717"/>
      <c r="NXJ131" s="717"/>
      <c r="NXK131" s="717"/>
      <c r="NXL131" s="717"/>
      <c r="NXM131" s="717"/>
      <c r="NXN131" s="717"/>
      <c r="NXO131" s="717"/>
      <c r="NXP131" s="717"/>
      <c r="NXQ131" s="717"/>
      <c r="NXR131" s="717"/>
      <c r="NXS131" s="717"/>
      <c r="NXT131" s="717"/>
      <c r="NXU131" s="717"/>
      <c r="NXV131" s="717"/>
      <c r="NXW131" s="717"/>
      <c r="NXX131" s="717"/>
      <c r="NXY131" s="717"/>
      <c r="NXZ131" s="717"/>
      <c r="NYA131" s="717"/>
      <c r="NYB131" s="717"/>
      <c r="NYC131" s="717"/>
      <c r="NYD131" s="717"/>
      <c r="NYE131" s="717"/>
      <c r="NYF131" s="717"/>
      <c r="NYG131" s="717"/>
      <c r="NYH131" s="717"/>
      <c r="NYI131" s="717"/>
      <c r="NYJ131" s="717"/>
      <c r="NYK131" s="717"/>
      <c r="NYL131" s="717"/>
      <c r="NYM131" s="717"/>
      <c r="NYN131" s="717"/>
      <c r="NYO131" s="717"/>
      <c r="NYP131" s="717"/>
      <c r="NYQ131" s="717"/>
      <c r="NYR131" s="717"/>
      <c r="NYS131" s="717"/>
      <c r="NYT131" s="717"/>
      <c r="NYU131" s="717"/>
      <c r="NYV131" s="717"/>
      <c r="NYW131" s="717"/>
      <c r="NYX131" s="717"/>
      <c r="NYY131" s="717"/>
      <c r="NYZ131" s="717"/>
      <c r="NZA131" s="717"/>
      <c r="NZB131" s="717"/>
      <c r="NZC131" s="717"/>
      <c r="NZD131" s="717"/>
      <c r="NZE131" s="717"/>
      <c r="NZF131" s="717"/>
      <c r="NZG131" s="717"/>
      <c r="NZH131" s="717"/>
      <c r="NZI131" s="717"/>
      <c r="NZJ131" s="717"/>
      <c r="NZK131" s="717"/>
      <c r="NZL131" s="717"/>
      <c r="NZM131" s="717"/>
      <c r="NZN131" s="717"/>
      <c r="NZO131" s="717"/>
      <c r="NZP131" s="717"/>
      <c r="NZQ131" s="717"/>
      <c r="NZR131" s="717"/>
      <c r="NZS131" s="717"/>
      <c r="NZT131" s="717"/>
      <c r="NZU131" s="717"/>
      <c r="NZV131" s="717"/>
      <c r="NZW131" s="717"/>
      <c r="NZX131" s="717"/>
      <c r="NZY131" s="717"/>
      <c r="NZZ131" s="717"/>
      <c r="OAA131" s="717"/>
      <c r="OAB131" s="717"/>
      <c r="OAC131" s="717"/>
      <c r="OAD131" s="717"/>
      <c r="OAE131" s="717"/>
      <c r="OAF131" s="717"/>
      <c r="OAG131" s="717"/>
      <c r="OAH131" s="717"/>
      <c r="OAI131" s="717"/>
      <c r="OAJ131" s="717"/>
      <c r="OAK131" s="717"/>
      <c r="OAL131" s="717"/>
      <c r="OAM131" s="717"/>
      <c r="OAN131" s="717"/>
      <c r="OAO131" s="717"/>
      <c r="OAP131" s="717"/>
      <c r="OAQ131" s="717"/>
      <c r="OAR131" s="717"/>
      <c r="OAS131" s="717"/>
      <c r="OAT131" s="717"/>
      <c r="OAU131" s="717"/>
      <c r="OAV131" s="717"/>
      <c r="OAW131" s="717"/>
      <c r="OAX131" s="717"/>
      <c r="OAY131" s="717"/>
      <c r="OAZ131" s="717"/>
      <c r="OBA131" s="717"/>
      <c r="OBB131" s="717"/>
      <c r="OBC131" s="717"/>
      <c r="OBD131" s="717"/>
      <c r="OBE131" s="717"/>
      <c r="OBF131" s="717"/>
      <c r="OBG131" s="717"/>
      <c r="OBH131" s="717"/>
      <c r="OBI131" s="717"/>
      <c r="OBJ131" s="717"/>
      <c r="OBK131" s="717"/>
      <c r="OBL131" s="717"/>
      <c r="OBM131" s="717"/>
      <c r="OBN131" s="717"/>
      <c r="OBO131" s="717"/>
      <c r="OBP131" s="717"/>
      <c r="OBQ131" s="717"/>
      <c r="OBR131" s="717"/>
      <c r="OBS131" s="717"/>
      <c r="OBT131" s="717"/>
      <c r="OBU131" s="717"/>
      <c r="OBV131" s="717"/>
      <c r="OBW131" s="717"/>
      <c r="OBX131" s="717"/>
      <c r="OBY131" s="717"/>
      <c r="OBZ131" s="717"/>
      <c r="OCA131" s="717"/>
      <c r="OCB131" s="717"/>
      <c r="OCC131" s="717"/>
      <c r="OCD131" s="717"/>
      <c r="OCE131" s="717"/>
      <c r="OCF131" s="717"/>
      <c r="OCG131" s="717"/>
      <c r="OCH131" s="717"/>
      <c r="OCI131" s="717"/>
      <c r="OCJ131" s="717"/>
      <c r="OCK131" s="717"/>
      <c r="OCL131" s="717"/>
      <c r="OCM131" s="717"/>
      <c r="OCN131" s="717"/>
      <c r="OCO131" s="717"/>
      <c r="OCP131" s="717"/>
      <c r="OCQ131" s="717"/>
      <c r="OCR131" s="717"/>
      <c r="OCS131" s="717"/>
      <c r="OCT131" s="717"/>
      <c r="OCU131" s="717"/>
      <c r="OCV131" s="717"/>
      <c r="OCW131" s="717"/>
      <c r="OCX131" s="717"/>
      <c r="OCY131" s="717"/>
      <c r="OCZ131" s="717"/>
      <c r="ODA131" s="717"/>
      <c r="ODB131" s="717"/>
      <c r="ODC131" s="717"/>
      <c r="ODD131" s="717"/>
      <c r="ODE131" s="717"/>
      <c r="ODF131" s="717"/>
      <c r="ODG131" s="717"/>
      <c r="ODH131" s="717"/>
      <c r="ODI131" s="717"/>
      <c r="ODJ131" s="717"/>
      <c r="ODK131" s="717"/>
      <c r="ODL131" s="717"/>
      <c r="ODM131" s="717"/>
      <c r="ODN131" s="717"/>
      <c r="ODO131" s="717"/>
      <c r="ODP131" s="717"/>
      <c r="ODQ131" s="717"/>
      <c r="ODR131" s="717"/>
      <c r="ODS131" s="717"/>
      <c r="ODT131" s="717"/>
      <c r="ODU131" s="717"/>
      <c r="ODV131" s="717"/>
      <c r="ODW131" s="717"/>
      <c r="ODX131" s="717"/>
      <c r="ODY131" s="717"/>
      <c r="ODZ131" s="717"/>
      <c r="OEA131" s="717"/>
      <c r="OEB131" s="717"/>
      <c r="OEC131" s="717"/>
      <c r="OED131" s="717"/>
      <c r="OEE131" s="717"/>
      <c r="OEF131" s="717"/>
      <c r="OEG131" s="717"/>
      <c r="OEH131" s="717"/>
      <c r="OEI131" s="717"/>
      <c r="OEJ131" s="717"/>
      <c r="OEK131" s="717"/>
      <c r="OEL131" s="717"/>
      <c r="OEM131" s="717"/>
      <c r="OEN131" s="717"/>
      <c r="OEO131" s="717"/>
      <c r="OEP131" s="717"/>
      <c r="OEQ131" s="717"/>
      <c r="OER131" s="717"/>
      <c r="OES131" s="717"/>
      <c r="OET131" s="717"/>
      <c r="OEU131" s="717"/>
      <c r="OEV131" s="717"/>
      <c r="OEW131" s="717"/>
      <c r="OEX131" s="717"/>
      <c r="OEY131" s="717"/>
      <c r="OEZ131" s="717"/>
      <c r="OFA131" s="717"/>
      <c r="OFB131" s="717"/>
      <c r="OFC131" s="717"/>
      <c r="OFD131" s="717"/>
      <c r="OFE131" s="717"/>
      <c r="OFF131" s="717"/>
      <c r="OFG131" s="717"/>
      <c r="OFH131" s="717"/>
      <c r="OFI131" s="717"/>
      <c r="OFJ131" s="717"/>
      <c r="OFK131" s="717"/>
      <c r="OFL131" s="717"/>
      <c r="OFM131" s="717"/>
      <c r="OFN131" s="717"/>
      <c r="OFO131" s="717"/>
      <c r="OFP131" s="717"/>
      <c r="OFQ131" s="717"/>
      <c r="OFR131" s="717"/>
      <c r="OFS131" s="717"/>
      <c r="OFT131" s="717"/>
      <c r="OFU131" s="717"/>
      <c r="OFV131" s="717"/>
      <c r="OFW131" s="717"/>
      <c r="OFX131" s="717"/>
      <c r="OFY131" s="717"/>
      <c r="OFZ131" s="717"/>
      <c r="OGA131" s="717"/>
      <c r="OGB131" s="717"/>
      <c r="OGC131" s="717"/>
      <c r="OGD131" s="717"/>
      <c r="OGE131" s="717"/>
      <c r="OGF131" s="717"/>
      <c r="OGG131" s="717"/>
      <c r="OGH131" s="717"/>
      <c r="OGI131" s="717"/>
      <c r="OGJ131" s="717"/>
      <c r="OGK131" s="717"/>
      <c r="OGL131" s="717"/>
      <c r="OGM131" s="717"/>
      <c r="OGN131" s="717"/>
      <c r="OGO131" s="717"/>
      <c r="OGP131" s="717"/>
      <c r="OGQ131" s="717"/>
      <c r="OGR131" s="717"/>
      <c r="OGS131" s="717"/>
      <c r="OGT131" s="717"/>
      <c r="OGU131" s="717"/>
      <c r="OGV131" s="717"/>
      <c r="OGW131" s="717"/>
      <c r="OGX131" s="717"/>
      <c r="OGY131" s="717"/>
      <c r="OGZ131" s="717"/>
      <c r="OHA131" s="717"/>
      <c r="OHB131" s="717"/>
      <c r="OHC131" s="717"/>
      <c r="OHD131" s="717"/>
      <c r="OHE131" s="717"/>
      <c r="OHF131" s="717"/>
      <c r="OHG131" s="717"/>
      <c r="OHH131" s="717"/>
      <c r="OHI131" s="717"/>
      <c r="OHJ131" s="717"/>
      <c r="OHK131" s="717"/>
      <c r="OHL131" s="717"/>
      <c r="OHM131" s="717"/>
      <c r="OHN131" s="717"/>
      <c r="OHO131" s="717"/>
      <c r="OHP131" s="717"/>
      <c r="OHQ131" s="717"/>
      <c r="OHR131" s="717"/>
      <c r="OHS131" s="717"/>
      <c r="OHT131" s="717"/>
      <c r="OHU131" s="717"/>
      <c r="OHV131" s="717"/>
      <c r="OHW131" s="717"/>
      <c r="OHX131" s="717"/>
      <c r="OHY131" s="717"/>
      <c r="OHZ131" s="717"/>
      <c r="OIA131" s="717"/>
      <c r="OIB131" s="717"/>
      <c r="OIC131" s="717"/>
      <c r="OID131" s="717"/>
      <c r="OIE131" s="717"/>
      <c r="OIF131" s="717"/>
      <c r="OIG131" s="717"/>
      <c r="OIH131" s="717"/>
      <c r="OII131" s="717"/>
      <c r="OIJ131" s="717"/>
      <c r="OIK131" s="717"/>
      <c r="OIL131" s="717"/>
      <c r="OIM131" s="717"/>
      <c r="OIN131" s="717"/>
      <c r="OIO131" s="717"/>
      <c r="OIP131" s="717"/>
      <c r="OIQ131" s="717"/>
      <c r="OIR131" s="717"/>
      <c r="OIS131" s="717"/>
      <c r="OIT131" s="717"/>
      <c r="OIU131" s="717"/>
      <c r="OIV131" s="717"/>
      <c r="OIW131" s="717"/>
      <c r="OIX131" s="717"/>
      <c r="OIY131" s="717"/>
      <c r="OIZ131" s="717"/>
      <c r="OJA131" s="717"/>
      <c r="OJB131" s="717"/>
      <c r="OJC131" s="717"/>
      <c r="OJD131" s="717"/>
      <c r="OJE131" s="717"/>
      <c r="OJF131" s="717"/>
      <c r="OJG131" s="717"/>
      <c r="OJH131" s="717"/>
      <c r="OJI131" s="717"/>
      <c r="OJJ131" s="717"/>
      <c r="OJK131" s="717"/>
      <c r="OJL131" s="717"/>
      <c r="OJM131" s="717"/>
      <c r="OJN131" s="717"/>
      <c r="OJO131" s="717"/>
      <c r="OJP131" s="717"/>
      <c r="OJQ131" s="717"/>
      <c r="OJR131" s="717"/>
      <c r="OJS131" s="717"/>
      <c r="OJT131" s="717"/>
      <c r="OJU131" s="717"/>
      <c r="OJV131" s="717"/>
      <c r="OJW131" s="717"/>
      <c r="OJX131" s="717"/>
      <c r="OJY131" s="717"/>
      <c r="OJZ131" s="717"/>
      <c r="OKA131" s="717"/>
      <c r="OKB131" s="717"/>
      <c r="OKC131" s="717"/>
      <c r="OKD131" s="717"/>
      <c r="OKE131" s="717"/>
      <c r="OKF131" s="717"/>
      <c r="OKG131" s="717"/>
      <c r="OKH131" s="717"/>
      <c r="OKI131" s="717"/>
      <c r="OKJ131" s="717"/>
      <c r="OKK131" s="717"/>
      <c r="OKL131" s="717"/>
      <c r="OKM131" s="717"/>
      <c r="OKN131" s="717"/>
      <c r="OKO131" s="717"/>
      <c r="OKP131" s="717"/>
      <c r="OKQ131" s="717"/>
      <c r="OKR131" s="717"/>
      <c r="OKS131" s="717"/>
      <c r="OKT131" s="717"/>
      <c r="OKU131" s="717"/>
      <c r="OKV131" s="717"/>
      <c r="OKW131" s="717"/>
      <c r="OKX131" s="717"/>
      <c r="OKY131" s="717"/>
      <c r="OKZ131" s="717"/>
      <c r="OLA131" s="717"/>
      <c r="OLB131" s="717"/>
      <c r="OLC131" s="717"/>
      <c r="OLD131" s="717"/>
      <c r="OLE131" s="717"/>
      <c r="OLF131" s="717"/>
      <c r="OLG131" s="717"/>
      <c r="OLH131" s="717"/>
      <c r="OLI131" s="717"/>
      <c r="OLJ131" s="717"/>
      <c r="OLK131" s="717"/>
      <c r="OLL131" s="717"/>
      <c r="OLM131" s="717"/>
      <c r="OLN131" s="717"/>
      <c r="OLO131" s="717"/>
      <c r="OLP131" s="717"/>
      <c r="OLQ131" s="717"/>
      <c r="OLR131" s="717"/>
      <c r="OLS131" s="717"/>
      <c r="OLT131" s="717"/>
      <c r="OLU131" s="717"/>
      <c r="OLV131" s="717"/>
      <c r="OLW131" s="717"/>
      <c r="OLX131" s="717"/>
      <c r="OLY131" s="717"/>
      <c r="OLZ131" s="717"/>
      <c r="OMA131" s="717"/>
      <c r="OMB131" s="717"/>
      <c r="OMC131" s="717"/>
      <c r="OMD131" s="717"/>
      <c r="OME131" s="717"/>
      <c r="OMF131" s="717"/>
      <c r="OMG131" s="717"/>
      <c r="OMH131" s="717"/>
      <c r="OMI131" s="717"/>
      <c r="OMJ131" s="717"/>
      <c r="OMK131" s="717"/>
      <c r="OML131" s="717"/>
      <c r="OMM131" s="717"/>
      <c r="OMN131" s="717"/>
      <c r="OMO131" s="717"/>
      <c r="OMP131" s="717"/>
      <c r="OMQ131" s="717"/>
      <c r="OMR131" s="717"/>
      <c r="OMS131" s="717"/>
      <c r="OMT131" s="717"/>
      <c r="OMU131" s="717"/>
      <c r="OMV131" s="717"/>
      <c r="OMW131" s="717"/>
      <c r="OMX131" s="717"/>
      <c r="OMY131" s="717"/>
      <c r="OMZ131" s="717"/>
      <c r="ONA131" s="717"/>
      <c r="ONB131" s="717"/>
      <c r="ONC131" s="717"/>
      <c r="OND131" s="717"/>
      <c r="ONE131" s="717"/>
      <c r="ONF131" s="717"/>
      <c r="ONG131" s="717"/>
      <c r="ONH131" s="717"/>
      <c r="ONI131" s="717"/>
      <c r="ONJ131" s="717"/>
      <c r="ONK131" s="717"/>
      <c r="ONL131" s="717"/>
      <c r="ONM131" s="717"/>
      <c r="ONN131" s="717"/>
      <c r="ONO131" s="717"/>
      <c r="ONP131" s="717"/>
      <c r="ONQ131" s="717"/>
      <c r="ONR131" s="717"/>
      <c r="ONS131" s="717"/>
      <c r="ONT131" s="717"/>
      <c r="ONU131" s="717"/>
      <c r="ONV131" s="717"/>
      <c r="ONW131" s="717"/>
      <c r="ONX131" s="717"/>
      <c r="ONY131" s="717"/>
      <c r="ONZ131" s="717"/>
      <c r="OOA131" s="717"/>
      <c r="OOB131" s="717"/>
      <c r="OOC131" s="717"/>
      <c r="OOD131" s="717"/>
      <c r="OOE131" s="717"/>
      <c r="OOF131" s="717"/>
      <c r="OOG131" s="717"/>
      <c r="OOH131" s="717"/>
      <c r="OOI131" s="717"/>
      <c r="OOJ131" s="717"/>
      <c r="OOK131" s="717"/>
      <c r="OOL131" s="717"/>
      <c r="OOM131" s="717"/>
      <c r="OON131" s="717"/>
      <c r="OOO131" s="717"/>
      <c r="OOP131" s="717"/>
      <c r="OOQ131" s="717"/>
      <c r="OOR131" s="717"/>
      <c r="OOS131" s="717"/>
      <c r="OOT131" s="717"/>
      <c r="OOU131" s="717"/>
      <c r="OOV131" s="717"/>
      <c r="OOW131" s="717"/>
      <c r="OOX131" s="717"/>
      <c r="OOY131" s="717"/>
      <c r="OOZ131" s="717"/>
      <c r="OPA131" s="717"/>
      <c r="OPB131" s="717"/>
      <c r="OPC131" s="717"/>
      <c r="OPD131" s="717"/>
      <c r="OPE131" s="717"/>
      <c r="OPF131" s="717"/>
      <c r="OPG131" s="717"/>
      <c r="OPH131" s="717"/>
      <c r="OPI131" s="717"/>
      <c r="OPJ131" s="717"/>
      <c r="OPK131" s="717"/>
      <c r="OPL131" s="717"/>
      <c r="OPM131" s="717"/>
      <c r="OPN131" s="717"/>
      <c r="OPO131" s="717"/>
      <c r="OPP131" s="717"/>
      <c r="OPQ131" s="717"/>
      <c r="OPR131" s="717"/>
      <c r="OPS131" s="717"/>
      <c r="OPT131" s="717"/>
      <c r="OPU131" s="717"/>
      <c r="OPV131" s="717"/>
      <c r="OPW131" s="717"/>
      <c r="OPX131" s="717"/>
      <c r="OPY131" s="717"/>
      <c r="OPZ131" s="717"/>
      <c r="OQA131" s="717"/>
      <c r="OQB131" s="717"/>
      <c r="OQC131" s="717"/>
      <c r="OQD131" s="717"/>
      <c r="OQE131" s="717"/>
      <c r="OQF131" s="717"/>
      <c r="OQG131" s="717"/>
      <c r="OQH131" s="717"/>
      <c r="OQI131" s="717"/>
      <c r="OQJ131" s="717"/>
      <c r="OQK131" s="717"/>
      <c r="OQL131" s="717"/>
      <c r="OQM131" s="717"/>
      <c r="OQN131" s="717"/>
      <c r="OQO131" s="717"/>
      <c r="OQP131" s="717"/>
      <c r="OQQ131" s="717"/>
      <c r="OQR131" s="717"/>
      <c r="OQS131" s="717"/>
      <c r="OQT131" s="717"/>
      <c r="OQU131" s="717"/>
      <c r="OQV131" s="717"/>
      <c r="OQW131" s="717"/>
      <c r="OQX131" s="717"/>
      <c r="OQY131" s="717"/>
      <c r="OQZ131" s="717"/>
      <c r="ORA131" s="717"/>
      <c r="ORB131" s="717"/>
      <c r="ORC131" s="717"/>
      <c r="ORD131" s="717"/>
      <c r="ORE131" s="717"/>
      <c r="ORF131" s="717"/>
      <c r="ORG131" s="717"/>
      <c r="ORH131" s="717"/>
      <c r="ORI131" s="717"/>
      <c r="ORJ131" s="717"/>
      <c r="ORK131" s="717"/>
      <c r="ORL131" s="717"/>
      <c r="ORM131" s="717"/>
      <c r="ORN131" s="717"/>
      <c r="ORO131" s="717"/>
      <c r="ORP131" s="717"/>
      <c r="ORQ131" s="717"/>
      <c r="ORR131" s="717"/>
      <c r="ORS131" s="717"/>
      <c r="ORT131" s="717"/>
      <c r="ORU131" s="717"/>
      <c r="ORV131" s="717"/>
      <c r="ORW131" s="717"/>
      <c r="ORX131" s="717"/>
      <c r="ORY131" s="717"/>
      <c r="ORZ131" s="717"/>
      <c r="OSA131" s="717"/>
      <c r="OSB131" s="717"/>
      <c r="OSC131" s="717"/>
      <c r="OSD131" s="717"/>
      <c r="OSE131" s="717"/>
      <c r="OSF131" s="717"/>
      <c r="OSG131" s="717"/>
      <c r="OSH131" s="717"/>
      <c r="OSI131" s="717"/>
      <c r="OSJ131" s="717"/>
      <c r="OSK131" s="717"/>
      <c r="OSL131" s="717"/>
      <c r="OSM131" s="717"/>
      <c r="OSN131" s="717"/>
      <c r="OSO131" s="717"/>
      <c r="OSP131" s="717"/>
      <c r="OSQ131" s="717"/>
      <c r="OSR131" s="717"/>
      <c r="OSS131" s="717"/>
      <c r="OST131" s="717"/>
      <c r="OSU131" s="717"/>
      <c r="OSV131" s="717"/>
      <c r="OSW131" s="717"/>
      <c r="OSX131" s="717"/>
      <c r="OSY131" s="717"/>
      <c r="OSZ131" s="717"/>
      <c r="OTA131" s="717"/>
      <c r="OTB131" s="717"/>
      <c r="OTC131" s="717"/>
      <c r="OTD131" s="717"/>
      <c r="OTE131" s="717"/>
      <c r="OTF131" s="717"/>
      <c r="OTG131" s="717"/>
      <c r="OTH131" s="717"/>
      <c r="OTI131" s="717"/>
      <c r="OTJ131" s="717"/>
      <c r="OTK131" s="717"/>
      <c r="OTL131" s="717"/>
      <c r="OTM131" s="717"/>
      <c r="OTN131" s="717"/>
      <c r="OTO131" s="717"/>
      <c r="OTP131" s="717"/>
      <c r="OTQ131" s="717"/>
      <c r="OTR131" s="717"/>
      <c r="OTS131" s="717"/>
      <c r="OTT131" s="717"/>
      <c r="OTU131" s="717"/>
      <c r="OTV131" s="717"/>
      <c r="OTW131" s="717"/>
      <c r="OTX131" s="717"/>
      <c r="OTY131" s="717"/>
      <c r="OTZ131" s="717"/>
      <c r="OUA131" s="717"/>
      <c r="OUB131" s="717"/>
      <c r="OUC131" s="717"/>
      <c r="OUD131" s="717"/>
      <c r="OUE131" s="717"/>
      <c r="OUF131" s="717"/>
      <c r="OUG131" s="717"/>
      <c r="OUH131" s="717"/>
      <c r="OUI131" s="717"/>
      <c r="OUJ131" s="717"/>
      <c r="OUK131" s="717"/>
      <c r="OUL131" s="717"/>
      <c r="OUM131" s="717"/>
      <c r="OUN131" s="717"/>
      <c r="OUO131" s="717"/>
      <c r="OUP131" s="717"/>
      <c r="OUQ131" s="717"/>
      <c r="OUR131" s="717"/>
      <c r="OUS131" s="717"/>
      <c r="OUT131" s="717"/>
      <c r="OUU131" s="717"/>
      <c r="OUV131" s="717"/>
      <c r="OUW131" s="717"/>
      <c r="OUX131" s="717"/>
      <c r="OUY131" s="717"/>
      <c r="OUZ131" s="717"/>
      <c r="OVA131" s="717"/>
      <c r="OVB131" s="717"/>
      <c r="OVC131" s="717"/>
      <c r="OVD131" s="717"/>
      <c r="OVE131" s="717"/>
      <c r="OVF131" s="717"/>
      <c r="OVG131" s="717"/>
      <c r="OVH131" s="717"/>
      <c r="OVI131" s="717"/>
      <c r="OVJ131" s="717"/>
      <c r="OVK131" s="717"/>
      <c r="OVL131" s="717"/>
      <c r="OVM131" s="717"/>
      <c r="OVN131" s="717"/>
      <c r="OVO131" s="717"/>
      <c r="OVP131" s="717"/>
      <c r="OVQ131" s="717"/>
      <c r="OVR131" s="717"/>
      <c r="OVS131" s="717"/>
      <c r="OVT131" s="717"/>
      <c r="OVU131" s="717"/>
      <c r="OVV131" s="717"/>
      <c r="OVW131" s="717"/>
      <c r="OVX131" s="717"/>
      <c r="OVY131" s="717"/>
      <c r="OVZ131" s="717"/>
      <c r="OWA131" s="717"/>
      <c r="OWB131" s="717"/>
      <c r="OWC131" s="717"/>
      <c r="OWD131" s="717"/>
      <c r="OWE131" s="717"/>
      <c r="OWF131" s="717"/>
      <c r="OWG131" s="717"/>
      <c r="OWH131" s="717"/>
      <c r="OWI131" s="717"/>
      <c r="OWJ131" s="717"/>
      <c r="OWK131" s="717"/>
      <c r="OWL131" s="717"/>
      <c r="OWM131" s="717"/>
      <c r="OWN131" s="717"/>
      <c r="OWO131" s="717"/>
      <c r="OWP131" s="717"/>
      <c r="OWQ131" s="717"/>
      <c r="OWR131" s="717"/>
      <c r="OWS131" s="717"/>
      <c r="OWT131" s="717"/>
      <c r="OWU131" s="717"/>
      <c r="OWV131" s="717"/>
      <c r="OWW131" s="717"/>
      <c r="OWX131" s="717"/>
      <c r="OWY131" s="717"/>
      <c r="OWZ131" s="717"/>
      <c r="OXA131" s="717"/>
      <c r="OXB131" s="717"/>
      <c r="OXC131" s="717"/>
      <c r="OXD131" s="717"/>
      <c r="OXE131" s="717"/>
      <c r="OXF131" s="717"/>
      <c r="OXG131" s="717"/>
      <c r="OXH131" s="717"/>
      <c r="OXI131" s="717"/>
      <c r="OXJ131" s="717"/>
      <c r="OXK131" s="717"/>
      <c r="OXL131" s="717"/>
      <c r="OXM131" s="717"/>
      <c r="OXN131" s="717"/>
      <c r="OXO131" s="717"/>
      <c r="OXP131" s="717"/>
      <c r="OXQ131" s="717"/>
      <c r="OXR131" s="717"/>
      <c r="OXS131" s="717"/>
      <c r="OXT131" s="717"/>
      <c r="OXU131" s="717"/>
      <c r="OXV131" s="717"/>
      <c r="OXW131" s="717"/>
      <c r="OXX131" s="717"/>
      <c r="OXY131" s="717"/>
      <c r="OXZ131" s="717"/>
      <c r="OYA131" s="717"/>
      <c r="OYB131" s="717"/>
      <c r="OYC131" s="717"/>
      <c r="OYD131" s="717"/>
      <c r="OYE131" s="717"/>
      <c r="OYF131" s="717"/>
      <c r="OYG131" s="717"/>
      <c r="OYH131" s="717"/>
      <c r="OYI131" s="717"/>
      <c r="OYJ131" s="717"/>
      <c r="OYK131" s="717"/>
      <c r="OYL131" s="717"/>
      <c r="OYM131" s="717"/>
      <c r="OYN131" s="717"/>
      <c r="OYO131" s="717"/>
      <c r="OYP131" s="717"/>
      <c r="OYQ131" s="717"/>
      <c r="OYR131" s="717"/>
      <c r="OYS131" s="717"/>
      <c r="OYT131" s="717"/>
      <c r="OYU131" s="717"/>
      <c r="OYV131" s="717"/>
      <c r="OYW131" s="717"/>
      <c r="OYX131" s="717"/>
      <c r="OYY131" s="717"/>
      <c r="OYZ131" s="717"/>
      <c r="OZA131" s="717"/>
      <c r="OZB131" s="717"/>
      <c r="OZC131" s="717"/>
      <c r="OZD131" s="717"/>
      <c r="OZE131" s="717"/>
      <c r="OZF131" s="717"/>
      <c r="OZG131" s="717"/>
      <c r="OZH131" s="717"/>
      <c r="OZI131" s="717"/>
      <c r="OZJ131" s="717"/>
      <c r="OZK131" s="717"/>
      <c r="OZL131" s="717"/>
      <c r="OZM131" s="717"/>
      <c r="OZN131" s="717"/>
      <c r="OZO131" s="717"/>
      <c r="OZP131" s="717"/>
      <c r="OZQ131" s="717"/>
      <c r="OZR131" s="717"/>
      <c r="OZS131" s="717"/>
      <c r="OZT131" s="717"/>
      <c r="OZU131" s="717"/>
      <c r="OZV131" s="717"/>
      <c r="OZW131" s="717"/>
      <c r="OZX131" s="717"/>
      <c r="OZY131" s="717"/>
      <c r="OZZ131" s="717"/>
      <c r="PAA131" s="717"/>
      <c r="PAB131" s="717"/>
      <c r="PAC131" s="717"/>
      <c r="PAD131" s="717"/>
      <c r="PAE131" s="717"/>
      <c r="PAF131" s="717"/>
      <c r="PAG131" s="717"/>
      <c r="PAH131" s="717"/>
      <c r="PAI131" s="717"/>
      <c r="PAJ131" s="717"/>
      <c r="PAK131" s="717"/>
      <c r="PAL131" s="717"/>
      <c r="PAM131" s="717"/>
      <c r="PAN131" s="717"/>
      <c r="PAO131" s="717"/>
      <c r="PAP131" s="717"/>
      <c r="PAQ131" s="717"/>
      <c r="PAR131" s="717"/>
      <c r="PAS131" s="717"/>
      <c r="PAT131" s="717"/>
      <c r="PAU131" s="717"/>
      <c r="PAV131" s="717"/>
      <c r="PAW131" s="717"/>
      <c r="PAX131" s="717"/>
      <c r="PAY131" s="717"/>
      <c r="PAZ131" s="717"/>
      <c r="PBA131" s="717"/>
      <c r="PBB131" s="717"/>
      <c r="PBC131" s="717"/>
      <c r="PBD131" s="717"/>
      <c r="PBE131" s="717"/>
      <c r="PBF131" s="717"/>
      <c r="PBG131" s="717"/>
      <c r="PBH131" s="717"/>
      <c r="PBI131" s="717"/>
      <c r="PBJ131" s="717"/>
      <c r="PBK131" s="717"/>
      <c r="PBL131" s="717"/>
      <c r="PBM131" s="717"/>
      <c r="PBN131" s="717"/>
      <c r="PBO131" s="717"/>
      <c r="PBP131" s="717"/>
      <c r="PBQ131" s="717"/>
      <c r="PBR131" s="717"/>
      <c r="PBS131" s="717"/>
      <c r="PBT131" s="717"/>
      <c r="PBU131" s="717"/>
      <c r="PBV131" s="717"/>
      <c r="PBW131" s="717"/>
      <c r="PBX131" s="717"/>
      <c r="PBY131" s="717"/>
      <c r="PBZ131" s="717"/>
      <c r="PCA131" s="717"/>
      <c r="PCB131" s="717"/>
      <c r="PCC131" s="717"/>
      <c r="PCD131" s="717"/>
      <c r="PCE131" s="717"/>
      <c r="PCF131" s="717"/>
      <c r="PCG131" s="717"/>
      <c r="PCH131" s="717"/>
      <c r="PCI131" s="717"/>
      <c r="PCJ131" s="717"/>
      <c r="PCK131" s="717"/>
      <c r="PCL131" s="717"/>
      <c r="PCM131" s="717"/>
      <c r="PCN131" s="717"/>
      <c r="PCO131" s="717"/>
      <c r="PCP131" s="717"/>
      <c r="PCQ131" s="717"/>
      <c r="PCR131" s="717"/>
      <c r="PCS131" s="717"/>
      <c r="PCT131" s="717"/>
      <c r="PCU131" s="717"/>
      <c r="PCV131" s="717"/>
      <c r="PCW131" s="717"/>
      <c r="PCX131" s="717"/>
      <c r="PCY131" s="717"/>
      <c r="PCZ131" s="717"/>
      <c r="PDA131" s="717"/>
      <c r="PDB131" s="717"/>
      <c r="PDC131" s="717"/>
      <c r="PDD131" s="717"/>
      <c r="PDE131" s="717"/>
      <c r="PDF131" s="717"/>
      <c r="PDG131" s="717"/>
      <c r="PDH131" s="717"/>
      <c r="PDI131" s="717"/>
      <c r="PDJ131" s="717"/>
      <c r="PDK131" s="717"/>
      <c r="PDL131" s="717"/>
      <c r="PDM131" s="717"/>
      <c r="PDN131" s="717"/>
      <c r="PDO131" s="717"/>
      <c r="PDP131" s="717"/>
      <c r="PDQ131" s="717"/>
      <c r="PDR131" s="717"/>
      <c r="PDS131" s="717"/>
      <c r="PDT131" s="717"/>
      <c r="PDU131" s="717"/>
      <c r="PDV131" s="717"/>
      <c r="PDW131" s="717"/>
      <c r="PDX131" s="717"/>
      <c r="PDY131" s="717"/>
      <c r="PDZ131" s="717"/>
      <c r="PEA131" s="717"/>
      <c r="PEB131" s="717"/>
      <c r="PEC131" s="717"/>
      <c r="PED131" s="717"/>
      <c r="PEE131" s="717"/>
      <c r="PEF131" s="717"/>
      <c r="PEG131" s="717"/>
      <c r="PEH131" s="717"/>
      <c r="PEI131" s="717"/>
      <c r="PEJ131" s="717"/>
      <c r="PEK131" s="717"/>
      <c r="PEL131" s="717"/>
      <c r="PEM131" s="717"/>
      <c r="PEN131" s="717"/>
      <c r="PEO131" s="717"/>
      <c r="PEP131" s="717"/>
      <c r="PEQ131" s="717"/>
      <c r="PER131" s="717"/>
      <c r="PES131" s="717"/>
      <c r="PET131" s="717"/>
      <c r="PEU131" s="717"/>
      <c r="PEV131" s="717"/>
      <c r="PEW131" s="717"/>
      <c r="PEX131" s="717"/>
      <c r="PEY131" s="717"/>
      <c r="PEZ131" s="717"/>
      <c r="PFA131" s="717"/>
      <c r="PFB131" s="717"/>
      <c r="PFC131" s="717"/>
      <c r="PFD131" s="717"/>
      <c r="PFE131" s="717"/>
      <c r="PFF131" s="717"/>
      <c r="PFG131" s="717"/>
      <c r="PFH131" s="717"/>
      <c r="PFI131" s="717"/>
      <c r="PFJ131" s="717"/>
      <c r="PFK131" s="717"/>
      <c r="PFL131" s="717"/>
      <c r="PFM131" s="717"/>
      <c r="PFN131" s="717"/>
      <c r="PFO131" s="717"/>
      <c r="PFP131" s="717"/>
      <c r="PFQ131" s="717"/>
      <c r="PFR131" s="717"/>
      <c r="PFS131" s="717"/>
      <c r="PFT131" s="717"/>
      <c r="PFU131" s="717"/>
      <c r="PFV131" s="717"/>
      <c r="PFW131" s="717"/>
      <c r="PFX131" s="717"/>
      <c r="PFY131" s="717"/>
      <c r="PFZ131" s="717"/>
      <c r="PGA131" s="717"/>
      <c r="PGB131" s="717"/>
      <c r="PGC131" s="717"/>
      <c r="PGD131" s="717"/>
      <c r="PGE131" s="717"/>
      <c r="PGF131" s="717"/>
      <c r="PGG131" s="717"/>
      <c r="PGH131" s="717"/>
      <c r="PGI131" s="717"/>
      <c r="PGJ131" s="717"/>
      <c r="PGK131" s="717"/>
      <c r="PGL131" s="717"/>
      <c r="PGM131" s="717"/>
      <c r="PGN131" s="717"/>
      <c r="PGO131" s="717"/>
      <c r="PGP131" s="717"/>
      <c r="PGQ131" s="717"/>
      <c r="PGR131" s="717"/>
      <c r="PGS131" s="717"/>
      <c r="PGT131" s="717"/>
      <c r="PGU131" s="717"/>
      <c r="PGV131" s="717"/>
      <c r="PGW131" s="717"/>
      <c r="PGX131" s="717"/>
      <c r="PGY131" s="717"/>
      <c r="PGZ131" s="717"/>
      <c r="PHA131" s="717"/>
      <c r="PHB131" s="717"/>
      <c r="PHC131" s="717"/>
      <c r="PHD131" s="717"/>
      <c r="PHE131" s="717"/>
      <c r="PHF131" s="717"/>
      <c r="PHG131" s="717"/>
      <c r="PHH131" s="717"/>
      <c r="PHI131" s="717"/>
      <c r="PHJ131" s="717"/>
      <c r="PHK131" s="717"/>
      <c r="PHL131" s="717"/>
      <c r="PHM131" s="717"/>
      <c r="PHN131" s="717"/>
      <c r="PHO131" s="717"/>
      <c r="PHP131" s="717"/>
      <c r="PHQ131" s="717"/>
      <c r="PHR131" s="717"/>
      <c r="PHS131" s="717"/>
      <c r="PHT131" s="717"/>
      <c r="PHU131" s="717"/>
      <c r="PHV131" s="717"/>
      <c r="PHW131" s="717"/>
      <c r="PHX131" s="717"/>
      <c r="PHY131" s="717"/>
      <c r="PHZ131" s="717"/>
      <c r="PIA131" s="717"/>
      <c r="PIB131" s="717"/>
      <c r="PIC131" s="717"/>
      <c r="PID131" s="717"/>
      <c r="PIE131" s="717"/>
      <c r="PIF131" s="717"/>
      <c r="PIG131" s="717"/>
      <c r="PIH131" s="717"/>
      <c r="PII131" s="717"/>
      <c r="PIJ131" s="717"/>
      <c r="PIK131" s="717"/>
      <c r="PIL131" s="717"/>
      <c r="PIM131" s="717"/>
      <c r="PIN131" s="717"/>
      <c r="PIO131" s="717"/>
      <c r="PIP131" s="717"/>
      <c r="PIQ131" s="717"/>
      <c r="PIR131" s="717"/>
      <c r="PIS131" s="717"/>
      <c r="PIT131" s="717"/>
      <c r="PIU131" s="717"/>
      <c r="PIV131" s="717"/>
      <c r="PIW131" s="717"/>
      <c r="PIX131" s="717"/>
      <c r="PIY131" s="717"/>
      <c r="PIZ131" s="717"/>
      <c r="PJA131" s="717"/>
      <c r="PJB131" s="717"/>
      <c r="PJC131" s="717"/>
      <c r="PJD131" s="717"/>
      <c r="PJE131" s="717"/>
      <c r="PJF131" s="717"/>
      <c r="PJG131" s="717"/>
      <c r="PJH131" s="717"/>
      <c r="PJI131" s="717"/>
      <c r="PJJ131" s="717"/>
      <c r="PJK131" s="717"/>
      <c r="PJL131" s="717"/>
      <c r="PJM131" s="717"/>
      <c r="PJN131" s="717"/>
      <c r="PJO131" s="717"/>
      <c r="PJP131" s="717"/>
      <c r="PJQ131" s="717"/>
      <c r="PJR131" s="717"/>
      <c r="PJS131" s="717"/>
      <c r="PJT131" s="717"/>
      <c r="PJU131" s="717"/>
      <c r="PJV131" s="717"/>
      <c r="PJW131" s="717"/>
      <c r="PJX131" s="717"/>
      <c r="PJY131" s="717"/>
      <c r="PJZ131" s="717"/>
      <c r="PKA131" s="717"/>
      <c r="PKB131" s="717"/>
      <c r="PKC131" s="717"/>
      <c r="PKD131" s="717"/>
      <c r="PKE131" s="717"/>
      <c r="PKF131" s="717"/>
      <c r="PKG131" s="717"/>
      <c r="PKH131" s="717"/>
      <c r="PKI131" s="717"/>
      <c r="PKJ131" s="717"/>
      <c r="PKK131" s="717"/>
      <c r="PKL131" s="717"/>
      <c r="PKM131" s="717"/>
      <c r="PKN131" s="717"/>
      <c r="PKO131" s="717"/>
      <c r="PKP131" s="717"/>
      <c r="PKQ131" s="717"/>
      <c r="PKR131" s="717"/>
      <c r="PKS131" s="717"/>
      <c r="PKT131" s="717"/>
      <c r="PKU131" s="717"/>
      <c r="PKV131" s="717"/>
      <c r="PKW131" s="717"/>
      <c r="PKX131" s="717"/>
      <c r="PKY131" s="717"/>
      <c r="PKZ131" s="717"/>
      <c r="PLA131" s="717"/>
      <c r="PLB131" s="717"/>
      <c r="PLC131" s="717"/>
      <c r="PLD131" s="717"/>
      <c r="PLE131" s="717"/>
      <c r="PLF131" s="717"/>
      <c r="PLG131" s="717"/>
      <c r="PLH131" s="717"/>
      <c r="PLI131" s="717"/>
      <c r="PLJ131" s="717"/>
      <c r="PLK131" s="717"/>
      <c r="PLL131" s="717"/>
      <c r="PLM131" s="717"/>
      <c r="PLN131" s="717"/>
      <c r="PLO131" s="717"/>
      <c r="PLP131" s="717"/>
      <c r="PLQ131" s="717"/>
      <c r="PLR131" s="717"/>
      <c r="PLS131" s="717"/>
      <c r="PLT131" s="717"/>
      <c r="PLU131" s="717"/>
      <c r="PLV131" s="717"/>
      <c r="PLW131" s="717"/>
      <c r="PLX131" s="717"/>
      <c r="PLY131" s="717"/>
      <c r="PLZ131" s="717"/>
      <c r="PMA131" s="717"/>
      <c r="PMB131" s="717"/>
      <c r="PMC131" s="717"/>
      <c r="PMD131" s="717"/>
      <c r="PME131" s="717"/>
      <c r="PMF131" s="717"/>
      <c r="PMG131" s="717"/>
      <c r="PMH131" s="717"/>
      <c r="PMI131" s="717"/>
      <c r="PMJ131" s="717"/>
      <c r="PMK131" s="717"/>
      <c r="PML131" s="717"/>
      <c r="PMM131" s="717"/>
      <c r="PMN131" s="717"/>
      <c r="PMO131" s="717"/>
      <c r="PMP131" s="717"/>
      <c r="PMQ131" s="717"/>
      <c r="PMR131" s="717"/>
      <c r="PMS131" s="717"/>
      <c r="PMT131" s="717"/>
      <c r="PMU131" s="717"/>
      <c r="PMV131" s="717"/>
      <c r="PMW131" s="717"/>
      <c r="PMX131" s="717"/>
      <c r="PMY131" s="717"/>
      <c r="PMZ131" s="717"/>
      <c r="PNA131" s="717"/>
      <c r="PNB131" s="717"/>
      <c r="PNC131" s="717"/>
      <c r="PND131" s="717"/>
      <c r="PNE131" s="717"/>
      <c r="PNF131" s="717"/>
      <c r="PNG131" s="717"/>
      <c r="PNH131" s="717"/>
      <c r="PNI131" s="717"/>
      <c r="PNJ131" s="717"/>
      <c r="PNK131" s="717"/>
      <c r="PNL131" s="717"/>
      <c r="PNM131" s="717"/>
      <c r="PNN131" s="717"/>
      <c r="PNO131" s="717"/>
      <c r="PNP131" s="717"/>
      <c r="PNQ131" s="717"/>
      <c r="PNR131" s="717"/>
      <c r="PNS131" s="717"/>
      <c r="PNT131" s="717"/>
      <c r="PNU131" s="717"/>
      <c r="PNV131" s="717"/>
      <c r="PNW131" s="717"/>
      <c r="PNX131" s="717"/>
      <c r="PNY131" s="717"/>
      <c r="PNZ131" s="717"/>
      <c r="POA131" s="717"/>
      <c r="POB131" s="717"/>
      <c r="POC131" s="717"/>
      <c r="POD131" s="717"/>
      <c r="POE131" s="717"/>
      <c r="POF131" s="717"/>
      <c r="POG131" s="717"/>
      <c r="POH131" s="717"/>
      <c r="POI131" s="717"/>
      <c r="POJ131" s="717"/>
      <c r="POK131" s="717"/>
      <c r="POL131" s="717"/>
      <c r="POM131" s="717"/>
      <c r="PON131" s="717"/>
      <c r="POO131" s="717"/>
      <c r="POP131" s="717"/>
      <c r="POQ131" s="717"/>
      <c r="POR131" s="717"/>
      <c r="POS131" s="717"/>
      <c r="POT131" s="717"/>
      <c r="POU131" s="717"/>
      <c r="POV131" s="717"/>
      <c r="POW131" s="717"/>
      <c r="POX131" s="717"/>
      <c r="POY131" s="717"/>
      <c r="POZ131" s="717"/>
      <c r="PPA131" s="717"/>
      <c r="PPB131" s="717"/>
      <c r="PPC131" s="717"/>
      <c r="PPD131" s="717"/>
      <c r="PPE131" s="717"/>
      <c r="PPF131" s="717"/>
      <c r="PPG131" s="717"/>
      <c r="PPH131" s="717"/>
      <c r="PPI131" s="717"/>
      <c r="PPJ131" s="717"/>
      <c r="PPK131" s="717"/>
      <c r="PPL131" s="717"/>
      <c r="PPM131" s="717"/>
      <c r="PPN131" s="717"/>
      <c r="PPO131" s="717"/>
      <c r="PPP131" s="717"/>
      <c r="PPQ131" s="717"/>
      <c r="PPR131" s="717"/>
      <c r="PPS131" s="717"/>
      <c r="PPT131" s="717"/>
      <c r="PPU131" s="717"/>
      <c r="PPV131" s="717"/>
      <c r="PPW131" s="717"/>
      <c r="PPX131" s="717"/>
      <c r="PPY131" s="717"/>
      <c r="PPZ131" s="717"/>
      <c r="PQA131" s="717"/>
      <c r="PQB131" s="717"/>
      <c r="PQC131" s="717"/>
      <c r="PQD131" s="717"/>
      <c r="PQE131" s="717"/>
      <c r="PQF131" s="717"/>
      <c r="PQG131" s="717"/>
      <c r="PQH131" s="717"/>
      <c r="PQI131" s="717"/>
      <c r="PQJ131" s="717"/>
      <c r="PQK131" s="717"/>
      <c r="PQL131" s="717"/>
      <c r="PQM131" s="717"/>
      <c r="PQN131" s="717"/>
      <c r="PQO131" s="717"/>
      <c r="PQP131" s="717"/>
      <c r="PQQ131" s="717"/>
      <c r="PQR131" s="717"/>
      <c r="PQS131" s="717"/>
      <c r="PQT131" s="717"/>
      <c r="PQU131" s="717"/>
      <c r="PQV131" s="717"/>
      <c r="PQW131" s="717"/>
      <c r="PQX131" s="717"/>
      <c r="PQY131" s="717"/>
      <c r="PQZ131" s="717"/>
      <c r="PRA131" s="717"/>
      <c r="PRB131" s="717"/>
      <c r="PRC131" s="717"/>
      <c r="PRD131" s="717"/>
      <c r="PRE131" s="717"/>
      <c r="PRF131" s="717"/>
      <c r="PRG131" s="717"/>
      <c r="PRH131" s="717"/>
      <c r="PRI131" s="717"/>
      <c r="PRJ131" s="717"/>
      <c r="PRK131" s="717"/>
      <c r="PRL131" s="717"/>
      <c r="PRM131" s="717"/>
      <c r="PRN131" s="717"/>
      <c r="PRO131" s="717"/>
      <c r="PRP131" s="717"/>
      <c r="PRQ131" s="717"/>
      <c r="PRR131" s="717"/>
      <c r="PRS131" s="717"/>
      <c r="PRT131" s="717"/>
      <c r="PRU131" s="717"/>
      <c r="PRV131" s="717"/>
      <c r="PRW131" s="717"/>
      <c r="PRX131" s="717"/>
      <c r="PRY131" s="717"/>
      <c r="PRZ131" s="717"/>
      <c r="PSA131" s="717"/>
      <c r="PSB131" s="717"/>
      <c r="PSC131" s="717"/>
      <c r="PSD131" s="717"/>
      <c r="PSE131" s="717"/>
      <c r="PSF131" s="717"/>
      <c r="PSG131" s="717"/>
      <c r="PSH131" s="717"/>
      <c r="PSI131" s="717"/>
      <c r="PSJ131" s="717"/>
      <c r="PSK131" s="717"/>
      <c r="PSL131" s="717"/>
      <c r="PSM131" s="717"/>
      <c r="PSN131" s="717"/>
      <c r="PSO131" s="717"/>
      <c r="PSP131" s="717"/>
      <c r="PSQ131" s="717"/>
      <c r="PSR131" s="717"/>
      <c r="PSS131" s="717"/>
      <c r="PST131" s="717"/>
      <c r="PSU131" s="717"/>
      <c r="PSV131" s="717"/>
      <c r="PSW131" s="717"/>
      <c r="PSX131" s="717"/>
      <c r="PSY131" s="717"/>
      <c r="PSZ131" s="717"/>
      <c r="PTA131" s="717"/>
      <c r="PTB131" s="717"/>
      <c r="PTC131" s="717"/>
      <c r="PTD131" s="717"/>
      <c r="PTE131" s="717"/>
      <c r="PTF131" s="717"/>
      <c r="PTG131" s="717"/>
      <c r="PTH131" s="717"/>
      <c r="PTI131" s="717"/>
      <c r="PTJ131" s="717"/>
      <c r="PTK131" s="717"/>
      <c r="PTL131" s="717"/>
      <c r="PTM131" s="717"/>
      <c r="PTN131" s="717"/>
      <c r="PTO131" s="717"/>
      <c r="PTP131" s="717"/>
      <c r="PTQ131" s="717"/>
      <c r="PTR131" s="717"/>
      <c r="PTS131" s="717"/>
      <c r="PTT131" s="717"/>
      <c r="PTU131" s="717"/>
      <c r="PTV131" s="717"/>
      <c r="PTW131" s="717"/>
      <c r="PTX131" s="717"/>
      <c r="PTY131" s="717"/>
      <c r="PTZ131" s="717"/>
      <c r="PUA131" s="717"/>
      <c r="PUB131" s="717"/>
      <c r="PUC131" s="717"/>
      <c r="PUD131" s="717"/>
      <c r="PUE131" s="717"/>
      <c r="PUF131" s="717"/>
      <c r="PUG131" s="717"/>
      <c r="PUH131" s="717"/>
      <c r="PUI131" s="717"/>
      <c r="PUJ131" s="717"/>
      <c r="PUK131" s="717"/>
      <c r="PUL131" s="717"/>
      <c r="PUM131" s="717"/>
      <c r="PUN131" s="717"/>
      <c r="PUO131" s="717"/>
      <c r="PUP131" s="717"/>
      <c r="PUQ131" s="717"/>
      <c r="PUR131" s="717"/>
      <c r="PUS131" s="717"/>
      <c r="PUT131" s="717"/>
      <c r="PUU131" s="717"/>
      <c r="PUV131" s="717"/>
      <c r="PUW131" s="717"/>
      <c r="PUX131" s="717"/>
      <c r="PUY131" s="717"/>
      <c r="PUZ131" s="717"/>
      <c r="PVA131" s="717"/>
      <c r="PVB131" s="717"/>
      <c r="PVC131" s="717"/>
      <c r="PVD131" s="717"/>
      <c r="PVE131" s="717"/>
      <c r="PVF131" s="717"/>
      <c r="PVG131" s="717"/>
      <c r="PVH131" s="717"/>
      <c r="PVI131" s="717"/>
      <c r="PVJ131" s="717"/>
      <c r="PVK131" s="717"/>
      <c r="PVL131" s="717"/>
      <c r="PVM131" s="717"/>
      <c r="PVN131" s="717"/>
      <c r="PVO131" s="717"/>
      <c r="PVP131" s="717"/>
      <c r="PVQ131" s="717"/>
      <c r="PVR131" s="717"/>
      <c r="PVS131" s="717"/>
      <c r="PVT131" s="717"/>
      <c r="PVU131" s="717"/>
      <c r="PVV131" s="717"/>
      <c r="PVW131" s="717"/>
      <c r="PVX131" s="717"/>
      <c r="PVY131" s="717"/>
      <c r="PVZ131" s="717"/>
      <c r="PWA131" s="717"/>
      <c r="PWB131" s="717"/>
      <c r="PWC131" s="717"/>
      <c r="PWD131" s="717"/>
      <c r="PWE131" s="717"/>
      <c r="PWF131" s="717"/>
      <c r="PWG131" s="717"/>
      <c r="PWH131" s="717"/>
      <c r="PWI131" s="717"/>
      <c r="PWJ131" s="717"/>
      <c r="PWK131" s="717"/>
      <c r="PWL131" s="717"/>
      <c r="PWM131" s="717"/>
      <c r="PWN131" s="717"/>
      <c r="PWO131" s="717"/>
      <c r="PWP131" s="717"/>
      <c r="PWQ131" s="717"/>
      <c r="PWR131" s="717"/>
      <c r="PWS131" s="717"/>
      <c r="PWT131" s="717"/>
      <c r="PWU131" s="717"/>
      <c r="PWV131" s="717"/>
      <c r="PWW131" s="717"/>
      <c r="PWX131" s="717"/>
      <c r="PWY131" s="717"/>
      <c r="PWZ131" s="717"/>
      <c r="PXA131" s="717"/>
      <c r="PXB131" s="717"/>
      <c r="PXC131" s="717"/>
      <c r="PXD131" s="717"/>
      <c r="PXE131" s="717"/>
      <c r="PXF131" s="717"/>
      <c r="PXG131" s="717"/>
      <c r="PXH131" s="717"/>
      <c r="PXI131" s="717"/>
      <c r="PXJ131" s="717"/>
      <c r="PXK131" s="717"/>
      <c r="PXL131" s="717"/>
      <c r="PXM131" s="717"/>
      <c r="PXN131" s="717"/>
      <c r="PXO131" s="717"/>
      <c r="PXP131" s="717"/>
      <c r="PXQ131" s="717"/>
      <c r="PXR131" s="717"/>
      <c r="PXS131" s="717"/>
      <c r="PXT131" s="717"/>
      <c r="PXU131" s="717"/>
      <c r="PXV131" s="717"/>
      <c r="PXW131" s="717"/>
      <c r="PXX131" s="717"/>
      <c r="PXY131" s="717"/>
      <c r="PXZ131" s="717"/>
      <c r="PYA131" s="717"/>
      <c r="PYB131" s="717"/>
      <c r="PYC131" s="717"/>
      <c r="PYD131" s="717"/>
      <c r="PYE131" s="717"/>
      <c r="PYF131" s="717"/>
      <c r="PYG131" s="717"/>
      <c r="PYH131" s="717"/>
      <c r="PYI131" s="717"/>
      <c r="PYJ131" s="717"/>
      <c r="PYK131" s="717"/>
      <c r="PYL131" s="717"/>
      <c r="PYM131" s="717"/>
      <c r="PYN131" s="717"/>
      <c r="PYO131" s="717"/>
      <c r="PYP131" s="717"/>
      <c r="PYQ131" s="717"/>
      <c r="PYR131" s="717"/>
      <c r="PYS131" s="717"/>
      <c r="PYT131" s="717"/>
      <c r="PYU131" s="717"/>
      <c r="PYV131" s="717"/>
      <c r="PYW131" s="717"/>
      <c r="PYX131" s="717"/>
      <c r="PYY131" s="717"/>
      <c r="PYZ131" s="717"/>
      <c r="PZA131" s="717"/>
      <c r="PZB131" s="717"/>
      <c r="PZC131" s="717"/>
      <c r="PZD131" s="717"/>
      <c r="PZE131" s="717"/>
      <c r="PZF131" s="717"/>
      <c r="PZG131" s="717"/>
      <c r="PZH131" s="717"/>
      <c r="PZI131" s="717"/>
      <c r="PZJ131" s="717"/>
      <c r="PZK131" s="717"/>
      <c r="PZL131" s="717"/>
      <c r="PZM131" s="717"/>
      <c r="PZN131" s="717"/>
      <c r="PZO131" s="717"/>
      <c r="PZP131" s="717"/>
      <c r="PZQ131" s="717"/>
      <c r="PZR131" s="717"/>
      <c r="PZS131" s="717"/>
      <c r="PZT131" s="717"/>
      <c r="PZU131" s="717"/>
      <c r="PZV131" s="717"/>
      <c r="PZW131" s="717"/>
      <c r="PZX131" s="717"/>
      <c r="PZY131" s="717"/>
      <c r="PZZ131" s="717"/>
      <c r="QAA131" s="717"/>
      <c r="QAB131" s="717"/>
      <c r="QAC131" s="717"/>
      <c r="QAD131" s="717"/>
      <c r="QAE131" s="717"/>
      <c r="QAF131" s="717"/>
      <c r="QAG131" s="717"/>
      <c r="QAH131" s="717"/>
      <c r="QAI131" s="717"/>
      <c r="QAJ131" s="717"/>
      <c r="QAK131" s="717"/>
      <c r="QAL131" s="717"/>
      <c r="QAM131" s="717"/>
      <c r="QAN131" s="717"/>
      <c r="QAO131" s="717"/>
      <c r="QAP131" s="717"/>
      <c r="QAQ131" s="717"/>
      <c r="QAR131" s="717"/>
      <c r="QAS131" s="717"/>
      <c r="QAT131" s="717"/>
      <c r="QAU131" s="717"/>
      <c r="QAV131" s="717"/>
      <c r="QAW131" s="717"/>
      <c r="QAX131" s="717"/>
      <c r="QAY131" s="717"/>
      <c r="QAZ131" s="717"/>
      <c r="QBA131" s="717"/>
      <c r="QBB131" s="717"/>
      <c r="QBC131" s="717"/>
      <c r="QBD131" s="717"/>
      <c r="QBE131" s="717"/>
      <c r="QBF131" s="717"/>
      <c r="QBG131" s="717"/>
      <c r="QBH131" s="717"/>
      <c r="QBI131" s="717"/>
      <c r="QBJ131" s="717"/>
      <c r="QBK131" s="717"/>
      <c r="QBL131" s="717"/>
      <c r="QBM131" s="717"/>
      <c r="QBN131" s="717"/>
      <c r="QBO131" s="717"/>
      <c r="QBP131" s="717"/>
      <c r="QBQ131" s="717"/>
      <c r="QBR131" s="717"/>
      <c r="QBS131" s="717"/>
      <c r="QBT131" s="717"/>
      <c r="QBU131" s="717"/>
      <c r="QBV131" s="717"/>
      <c r="QBW131" s="717"/>
      <c r="QBX131" s="717"/>
      <c r="QBY131" s="717"/>
      <c r="QBZ131" s="717"/>
      <c r="QCA131" s="717"/>
      <c r="QCB131" s="717"/>
      <c r="QCC131" s="717"/>
      <c r="QCD131" s="717"/>
      <c r="QCE131" s="717"/>
      <c r="QCF131" s="717"/>
      <c r="QCG131" s="717"/>
      <c r="QCH131" s="717"/>
      <c r="QCI131" s="717"/>
      <c r="QCJ131" s="717"/>
      <c r="QCK131" s="717"/>
      <c r="QCL131" s="717"/>
      <c r="QCM131" s="717"/>
      <c r="QCN131" s="717"/>
      <c r="QCO131" s="717"/>
      <c r="QCP131" s="717"/>
      <c r="QCQ131" s="717"/>
      <c r="QCR131" s="717"/>
      <c r="QCS131" s="717"/>
      <c r="QCT131" s="717"/>
      <c r="QCU131" s="717"/>
      <c r="QCV131" s="717"/>
      <c r="QCW131" s="717"/>
      <c r="QCX131" s="717"/>
      <c r="QCY131" s="717"/>
      <c r="QCZ131" s="717"/>
      <c r="QDA131" s="717"/>
      <c r="QDB131" s="717"/>
      <c r="QDC131" s="717"/>
      <c r="QDD131" s="717"/>
      <c r="QDE131" s="717"/>
      <c r="QDF131" s="717"/>
      <c r="QDG131" s="717"/>
      <c r="QDH131" s="717"/>
      <c r="QDI131" s="717"/>
      <c r="QDJ131" s="717"/>
      <c r="QDK131" s="717"/>
      <c r="QDL131" s="717"/>
      <c r="QDM131" s="717"/>
      <c r="QDN131" s="717"/>
      <c r="QDO131" s="717"/>
      <c r="QDP131" s="717"/>
      <c r="QDQ131" s="717"/>
      <c r="QDR131" s="717"/>
      <c r="QDS131" s="717"/>
      <c r="QDT131" s="717"/>
      <c r="QDU131" s="717"/>
      <c r="QDV131" s="717"/>
      <c r="QDW131" s="717"/>
      <c r="QDX131" s="717"/>
      <c r="QDY131" s="717"/>
      <c r="QDZ131" s="717"/>
      <c r="QEA131" s="717"/>
      <c r="QEB131" s="717"/>
      <c r="QEC131" s="717"/>
      <c r="QED131" s="717"/>
      <c r="QEE131" s="717"/>
      <c r="QEF131" s="717"/>
      <c r="QEG131" s="717"/>
      <c r="QEH131" s="717"/>
      <c r="QEI131" s="717"/>
      <c r="QEJ131" s="717"/>
      <c r="QEK131" s="717"/>
      <c r="QEL131" s="717"/>
      <c r="QEM131" s="717"/>
      <c r="QEN131" s="717"/>
      <c r="QEO131" s="717"/>
      <c r="QEP131" s="717"/>
      <c r="QEQ131" s="717"/>
      <c r="QER131" s="717"/>
      <c r="QES131" s="717"/>
      <c r="QET131" s="717"/>
      <c r="QEU131" s="717"/>
      <c r="QEV131" s="717"/>
      <c r="QEW131" s="717"/>
      <c r="QEX131" s="717"/>
      <c r="QEY131" s="717"/>
      <c r="QEZ131" s="717"/>
      <c r="QFA131" s="717"/>
      <c r="QFB131" s="717"/>
      <c r="QFC131" s="717"/>
      <c r="QFD131" s="717"/>
      <c r="QFE131" s="717"/>
      <c r="QFF131" s="717"/>
      <c r="QFG131" s="717"/>
      <c r="QFH131" s="717"/>
      <c r="QFI131" s="717"/>
      <c r="QFJ131" s="717"/>
      <c r="QFK131" s="717"/>
      <c r="QFL131" s="717"/>
      <c r="QFM131" s="717"/>
      <c r="QFN131" s="717"/>
      <c r="QFO131" s="717"/>
      <c r="QFP131" s="717"/>
      <c r="QFQ131" s="717"/>
      <c r="QFR131" s="717"/>
      <c r="QFS131" s="717"/>
      <c r="QFT131" s="717"/>
      <c r="QFU131" s="717"/>
      <c r="QFV131" s="717"/>
      <c r="QFW131" s="717"/>
      <c r="QFX131" s="717"/>
      <c r="QFY131" s="717"/>
      <c r="QFZ131" s="717"/>
      <c r="QGA131" s="717"/>
      <c r="QGB131" s="717"/>
      <c r="QGC131" s="717"/>
      <c r="QGD131" s="717"/>
      <c r="QGE131" s="717"/>
      <c r="QGF131" s="717"/>
      <c r="QGG131" s="717"/>
      <c r="QGH131" s="717"/>
      <c r="QGI131" s="717"/>
      <c r="QGJ131" s="717"/>
      <c r="QGK131" s="717"/>
      <c r="QGL131" s="717"/>
      <c r="QGM131" s="717"/>
      <c r="QGN131" s="717"/>
      <c r="QGO131" s="717"/>
      <c r="QGP131" s="717"/>
      <c r="QGQ131" s="717"/>
      <c r="QGR131" s="717"/>
      <c r="QGS131" s="717"/>
      <c r="QGT131" s="717"/>
      <c r="QGU131" s="717"/>
      <c r="QGV131" s="717"/>
      <c r="QGW131" s="717"/>
      <c r="QGX131" s="717"/>
      <c r="QGY131" s="717"/>
      <c r="QGZ131" s="717"/>
      <c r="QHA131" s="717"/>
      <c r="QHB131" s="717"/>
      <c r="QHC131" s="717"/>
      <c r="QHD131" s="717"/>
      <c r="QHE131" s="717"/>
      <c r="QHF131" s="717"/>
      <c r="QHG131" s="717"/>
      <c r="QHH131" s="717"/>
      <c r="QHI131" s="717"/>
      <c r="QHJ131" s="717"/>
      <c r="QHK131" s="717"/>
      <c r="QHL131" s="717"/>
      <c r="QHM131" s="717"/>
      <c r="QHN131" s="717"/>
      <c r="QHO131" s="717"/>
      <c r="QHP131" s="717"/>
      <c r="QHQ131" s="717"/>
      <c r="QHR131" s="717"/>
      <c r="QHS131" s="717"/>
      <c r="QHT131" s="717"/>
      <c r="QHU131" s="717"/>
      <c r="QHV131" s="717"/>
      <c r="QHW131" s="717"/>
      <c r="QHX131" s="717"/>
      <c r="QHY131" s="717"/>
      <c r="QHZ131" s="717"/>
      <c r="QIA131" s="717"/>
      <c r="QIB131" s="717"/>
      <c r="QIC131" s="717"/>
      <c r="QID131" s="717"/>
      <c r="QIE131" s="717"/>
      <c r="QIF131" s="717"/>
      <c r="QIG131" s="717"/>
      <c r="QIH131" s="717"/>
      <c r="QII131" s="717"/>
      <c r="QIJ131" s="717"/>
      <c r="QIK131" s="717"/>
      <c r="QIL131" s="717"/>
      <c r="QIM131" s="717"/>
      <c r="QIN131" s="717"/>
      <c r="QIO131" s="717"/>
      <c r="QIP131" s="717"/>
      <c r="QIQ131" s="717"/>
      <c r="QIR131" s="717"/>
      <c r="QIS131" s="717"/>
      <c r="QIT131" s="717"/>
      <c r="QIU131" s="717"/>
      <c r="QIV131" s="717"/>
      <c r="QIW131" s="717"/>
      <c r="QIX131" s="717"/>
      <c r="QIY131" s="717"/>
      <c r="QIZ131" s="717"/>
      <c r="QJA131" s="717"/>
      <c r="QJB131" s="717"/>
      <c r="QJC131" s="717"/>
      <c r="QJD131" s="717"/>
      <c r="QJE131" s="717"/>
      <c r="QJF131" s="717"/>
      <c r="QJG131" s="717"/>
      <c r="QJH131" s="717"/>
      <c r="QJI131" s="717"/>
      <c r="QJJ131" s="717"/>
      <c r="QJK131" s="717"/>
      <c r="QJL131" s="717"/>
      <c r="QJM131" s="717"/>
      <c r="QJN131" s="717"/>
      <c r="QJO131" s="717"/>
      <c r="QJP131" s="717"/>
      <c r="QJQ131" s="717"/>
      <c r="QJR131" s="717"/>
      <c r="QJS131" s="717"/>
      <c r="QJT131" s="717"/>
      <c r="QJU131" s="717"/>
      <c r="QJV131" s="717"/>
      <c r="QJW131" s="717"/>
      <c r="QJX131" s="717"/>
      <c r="QJY131" s="717"/>
      <c r="QJZ131" s="717"/>
      <c r="QKA131" s="717"/>
      <c r="QKB131" s="717"/>
      <c r="QKC131" s="717"/>
      <c r="QKD131" s="717"/>
      <c r="QKE131" s="717"/>
      <c r="QKF131" s="717"/>
      <c r="QKG131" s="717"/>
      <c r="QKH131" s="717"/>
      <c r="QKI131" s="717"/>
      <c r="QKJ131" s="717"/>
      <c r="QKK131" s="717"/>
      <c r="QKL131" s="717"/>
      <c r="QKM131" s="717"/>
      <c r="QKN131" s="717"/>
      <c r="QKO131" s="717"/>
      <c r="QKP131" s="717"/>
      <c r="QKQ131" s="717"/>
      <c r="QKR131" s="717"/>
      <c r="QKS131" s="717"/>
      <c r="QKT131" s="717"/>
      <c r="QKU131" s="717"/>
      <c r="QKV131" s="717"/>
      <c r="QKW131" s="717"/>
      <c r="QKX131" s="717"/>
      <c r="QKY131" s="717"/>
      <c r="QKZ131" s="717"/>
      <c r="QLA131" s="717"/>
      <c r="QLB131" s="717"/>
      <c r="QLC131" s="717"/>
      <c r="QLD131" s="717"/>
      <c r="QLE131" s="717"/>
      <c r="QLF131" s="717"/>
      <c r="QLG131" s="717"/>
      <c r="QLH131" s="717"/>
      <c r="QLI131" s="717"/>
      <c r="QLJ131" s="717"/>
      <c r="QLK131" s="717"/>
      <c r="QLL131" s="717"/>
      <c r="QLM131" s="717"/>
      <c r="QLN131" s="717"/>
      <c r="QLO131" s="717"/>
      <c r="QLP131" s="717"/>
      <c r="QLQ131" s="717"/>
      <c r="QLR131" s="717"/>
      <c r="QLS131" s="717"/>
      <c r="QLT131" s="717"/>
      <c r="QLU131" s="717"/>
      <c r="QLV131" s="717"/>
      <c r="QLW131" s="717"/>
      <c r="QLX131" s="717"/>
      <c r="QLY131" s="717"/>
      <c r="QLZ131" s="717"/>
      <c r="QMA131" s="717"/>
      <c r="QMB131" s="717"/>
      <c r="QMC131" s="717"/>
      <c r="QMD131" s="717"/>
      <c r="QME131" s="717"/>
      <c r="QMF131" s="717"/>
      <c r="QMG131" s="717"/>
      <c r="QMH131" s="717"/>
      <c r="QMI131" s="717"/>
      <c r="QMJ131" s="717"/>
      <c r="QMK131" s="717"/>
      <c r="QML131" s="717"/>
      <c r="QMM131" s="717"/>
      <c r="QMN131" s="717"/>
      <c r="QMO131" s="717"/>
      <c r="QMP131" s="717"/>
      <c r="QMQ131" s="717"/>
      <c r="QMR131" s="717"/>
      <c r="QMS131" s="717"/>
      <c r="QMT131" s="717"/>
      <c r="QMU131" s="717"/>
      <c r="QMV131" s="717"/>
      <c r="QMW131" s="717"/>
      <c r="QMX131" s="717"/>
      <c r="QMY131" s="717"/>
      <c r="QMZ131" s="717"/>
      <c r="QNA131" s="717"/>
      <c r="QNB131" s="717"/>
      <c r="QNC131" s="717"/>
      <c r="QND131" s="717"/>
      <c r="QNE131" s="717"/>
      <c r="QNF131" s="717"/>
      <c r="QNG131" s="717"/>
      <c r="QNH131" s="717"/>
      <c r="QNI131" s="717"/>
      <c r="QNJ131" s="717"/>
      <c r="QNK131" s="717"/>
      <c r="QNL131" s="717"/>
      <c r="QNM131" s="717"/>
      <c r="QNN131" s="717"/>
      <c r="QNO131" s="717"/>
      <c r="QNP131" s="717"/>
      <c r="QNQ131" s="717"/>
      <c r="QNR131" s="717"/>
      <c r="QNS131" s="717"/>
      <c r="QNT131" s="717"/>
      <c r="QNU131" s="717"/>
      <c r="QNV131" s="717"/>
      <c r="QNW131" s="717"/>
      <c r="QNX131" s="717"/>
      <c r="QNY131" s="717"/>
      <c r="QNZ131" s="717"/>
      <c r="QOA131" s="717"/>
      <c r="QOB131" s="717"/>
      <c r="QOC131" s="717"/>
      <c r="QOD131" s="717"/>
      <c r="QOE131" s="717"/>
      <c r="QOF131" s="717"/>
      <c r="QOG131" s="717"/>
      <c r="QOH131" s="717"/>
      <c r="QOI131" s="717"/>
      <c r="QOJ131" s="717"/>
      <c r="QOK131" s="717"/>
      <c r="QOL131" s="717"/>
      <c r="QOM131" s="717"/>
      <c r="QON131" s="717"/>
      <c r="QOO131" s="717"/>
      <c r="QOP131" s="717"/>
      <c r="QOQ131" s="717"/>
      <c r="QOR131" s="717"/>
      <c r="QOS131" s="717"/>
      <c r="QOT131" s="717"/>
      <c r="QOU131" s="717"/>
      <c r="QOV131" s="717"/>
      <c r="QOW131" s="717"/>
      <c r="QOX131" s="717"/>
      <c r="QOY131" s="717"/>
      <c r="QOZ131" s="717"/>
      <c r="QPA131" s="717"/>
      <c r="QPB131" s="717"/>
      <c r="QPC131" s="717"/>
      <c r="QPD131" s="717"/>
      <c r="QPE131" s="717"/>
      <c r="QPF131" s="717"/>
      <c r="QPG131" s="717"/>
      <c r="QPH131" s="717"/>
      <c r="QPI131" s="717"/>
      <c r="QPJ131" s="717"/>
      <c r="QPK131" s="717"/>
      <c r="QPL131" s="717"/>
      <c r="QPM131" s="717"/>
      <c r="QPN131" s="717"/>
      <c r="QPO131" s="717"/>
      <c r="QPP131" s="717"/>
      <c r="QPQ131" s="717"/>
      <c r="QPR131" s="717"/>
      <c r="QPS131" s="717"/>
      <c r="QPT131" s="717"/>
      <c r="QPU131" s="717"/>
      <c r="QPV131" s="717"/>
      <c r="QPW131" s="717"/>
      <c r="QPX131" s="717"/>
      <c r="QPY131" s="717"/>
      <c r="QPZ131" s="717"/>
      <c r="QQA131" s="717"/>
      <c r="QQB131" s="717"/>
      <c r="QQC131" s="717"/>
      <c r="QQD131" s="717"/>
      <c r="QQE131" s="717"/>
      <c r="QQF131" s="717"/>
      <c r="QQG131" s="717"/>
      <c r="QQH131" s="717"/>
      <c r="QQI131" s="717"/>
      <c r="QQJ131" s="717"/>
      <c r="QQK131" s="717"/>
      <c r="QQL131" s="717"/>
      <c r="QQM131" s="717"/>
      <c r="QQN131" s="717"/>
      <c r="QQO131" s="717"/>
      <c r="QQP131" s="717"/>
      <c r="QQQ131" s="717"/>
      <c r="QQR131" s="717"/>
      <c r="QQS131" s="717"/>
      <c r="QQT131" s="717"/>
      <c r="QQU131" s="717"/>
      <c r="QQV131" s="717"/>
      <c r="QQW131" s="717"/>
      <c r="QQX131" s="717"/>
      <c r="QQY131" s="717"/>
      <c r="QQZ131" s="717"/>
      <c r="QRA131" s="717"/>
      <c r="QRB131" s="717"/>
      <c r="QRC131" s="717"/>
      <c r="QRD131" s="717"/>
      <c r="QRE131" s="717"/>
      <c r="QRF131" s="717"/>
      <c r="QRG131" s="717"/>
      <c r="QRH131" s="717"/>
      <c r="QRI131" s="717"/>
      <c r="QRJ131" s="717"/>
      <c r="QRK131" s="717"/>
      <c r="QRL131" s="717"/>
      <c r="QRM131" s="717"/>
      <c r="QRN131" s="717"/>
      <c r="QRO131" s="717"/>
      <c r="QRP131" s="717"/>
      <c r="QRQ131" s="717"/>
      <c r="QRR131" s="717"/>
      <c r="QRS131" s="717"/>
      <c r="QRT131" s="717"/>
      <c r="QRU131" s="717"/>
      <c r="QRV131" s="717"/>
      <c r="QRW131" s="717"/>
      <c r="QRX131" s="717"/>
      <c r="QRY131" s="717"/>
      <c r="QRZ131" s="717"/>
      <c r="QSA131" s="717"/>
      <c r="QSB131" s="717"/>
      <c r="QSC131" s="717"/>
      <c r="QSD131" s="717"/>
      <c r="QSE131" s="717"/>
      <c r="QSF131" s="717"/>
      <c r="QSG131" s="717"/>
      <c r="QSH131" s="717"/>
      <c r="QSI131" s="717"/>
      <c r="QSJ131" s="717"/>
      <c r="QSK131" s="717"/>
      <c r="QSL131" s="717"/>
      <c r="QSM131" s="717"/>
      <c r="QSN131" s="717"/>
      <c r="QSO131" s="717"/>
      <c r="QSP131" s="717"/>
      <c r="QSQ131" s="717"/>
      <c r="QSR131" s="717"/>
      <c r="QSS131" s="717"/>
      <c r="QST131" s="717"/>
      <c r="QSU131" s="717"/>
      <c r="QSV131" s="717"/>
      <c r="QSW131" s="717"/>
      <c r="QSX131" s="717"/>
      <c r="QSY131" s="717"/>
      <c r="QSZ131" s="717"/>
      <c r="QTA131" s="717"/>
      <c r="QTB131" s="717"/>
      <c r="QTC131" s="717"/>
      <c r="QTD131" s="717"/>
      <c r="QTE131" s="717"/>
      <c r="QTF131" s="717"/>
      <c r="QTG131" s="717"/>
      <c r="QTH131" s="717"/>
      <c r="QTI131" s="717"/>
      <c r="QTJ131" s="717"/>
      <c r="QTK131" s="717"/>
      <c r="QTL131" s="717"/>
      <c r="QTM131" s="717"/>
      <c r="QTN131" s="717"/>
      <c r="QTO131" s="717"/>
      <c r="QTP131" s="717"/>
      <c r="QTQ131" s="717"/>
      <c r="QTR131" s="717"/>
      <c r="QTS131" s="717"/>
      <c r="QTT131" s="717"/>
      <c r="QTU131" s="717"/>
      <c r="QTV131" s="717"/>
      <c r="QTW131" s="717"/>
      <c r="QTX131" s="717"/>
      <c r="QTY131" s="717"/>
      <c r="QTZ131" s="717"/>
      <c r="QUA131" s="717"/>
      <c r="QUB131" s="717"/>
      <c r="QUC131" s="717"/>
      <c r="QUD131" s="717"/>
      <c r="QUE131" s="717"/>
      <c r="QUF131" s="717"/>
      <c r="QUG131" s="717"/>
      <c r="QUH131" s="717"/>
      <c r="QUI131" s="717"/>
      <c r="QUJ131" s="717"/>
      <c r="QUK131" s="717"/>
      <c r="QUL131" s="717"/>
      <c r="QUM131" s="717"/>
      <c r="QUN131" s="717"/>
      <c r="QUO131" s="717"/>
      <c r="QUP131" s="717"/>
      <c r="QUQ131" s="717"/>
      <c r="QUR131" s="717"/>
      <c r="QUS131" s="717"/>
      <c r="QUT131" s="717"/>
      <c r="QUU131" s="717"/>
      <c r="QUV131" s="717"/>
      <c r="QUW131" s="717"/>
      <c r="QUX131" s="717"/>
      <c r="QUY131" s="717"/>
      <c r="QUZ131" s="717"/>
      <c r="QVA131" s="717"/>
      <c r="QVB131" s="717"/>
      <c r="QVC131" s="717"/>
      <c r="QVD131" s="717"/>
      <c r="QVE131" s="717"/>
      <c r="QVF131" s="717"/>
      <c r="QVG131" s="717"/>
      <c r="QVH131" s="717"/>
      <c r="QVI131" s="717"/>
      <c r="QVJ131" s="717"/>
      <c r="QVK131" s="717"/>
      <c r="QVL131" s="717"/>
      <c r="QVM131" s="717"/>
      <c r="QVN131" s="717"/>
      <c r="QVO131" s="717"/>
      <c r="QVP131" s="717"/>
      <c r="QVQ131" s="717"/>
      <c r="QVR131" s="717"/>
      <c r="QVS131" s="717"/>
      <c r="QVT131" s="717"/>
      <c r="QVU131" s="717"/>
      <c r="QVV131" s="717"/>
      <c r="QVW131" s="717"/>
      <c r="QVX131" s="717"/>
      <c r="QVY131" s="717"/>
      <c r="QVZ131" s="717"/>
      <c r="QWA131" s="717"/>
      <c r="QWB131" s="717"/>
      <c r="QWC131" s="717"/>
      <c r="QWD131" s="717"/>
      <c r="QWE131" s="717"/>
      <c r="QWF131" s="717"/>
      <c r="QWG131" s="717"/>
      <c r="QWH131" s="717"/>
      <c r="QWI131" s="717"/>
      <c r="QWJ131" s="717"/>
      <c r="QWK131" s="717"/>
      <c r="QWL131" s="717"/>
      <c r="QWM131" s="717"/>
      <c r="QWN131" s="717"/>
      <c r="QWO131" s="717"/>
      <c r="QWP131" s="717"/>
      <c r="QWQ131" s="717"/>
      <c r="QWR131" s="717"/>
      <c r="QWS131" s="717"/>
      <c r="QWT131" s="717"/>
      <c r="QWU131" s="717"/>
      <c r="QWV131" s="717"/>
      <c r="QWW131" s="717"/>
      <c r="QWX131" s="717"/>
      <c r="QWY131" s="717"/>
      <c r="QWZ131" s="717"/>
      <c r="QXA131" s="717"/>
      <c r="QXB131" s="717"/>
      <c r="QXC131" s="717"/>
      <c r="QXD131" s="717"/>
      <c r="QXE131" s="717"/>
      <c r="QXF131" s="717"/>
      <c r="QXG131" s="717"/>
      <c r="QXH131" s="717"/>
      <c r="QXI131" s="717"/>
      <c r="QXJ131" s="717"/>
      <c r="QXK131" s="717"/>
      <c r="QXL131" s="717"/>
      <c r="QXM131" s="717"/>
      <c r="QXN131" s="717"/>
      <c r="QXO131" s="717"/>
      <c r="QXP131" s="717"/>
      <c r="QXQ131" s="717"/>
      <c r="QXR131" s="717"/>
      <c r="QXS131" s="717"/>
      <c r="QXT131" s="717"/>
      <c r="QXU131" s="717"/>
      <c r="QXV131" s="717"/>
      <c r="QXW131" s="717"/>
      <c r="QXX131" s="717"/>
      <c r="QXY131" s="717"/>
      <c r="QXZ131" s="717"/>
      <c r="QYA131" s="717"/>
      <c r="QYB131" s="717"/>
      <c r="QYC131" s="717"/>
      <c r="QYD131" s="717"/>
      <c r="QYE131" s="717"/>
      <c r="QYF131" s="717"/>
      <c r="QYG131" s="717"/>
      <c r="QYH131" s="717"/>
      <c r="QYI131" s="717"/>
      <c r="QYJ131" s="717"/>
      <c r="QYK131" s="717"/>
      <c r="QYL131" s="717"/>
      <c r="QYM131" s="717"/>
      <c r="QYN131" s="717"/>
      <c r="QYO131" s="717"/>
      <c r="QYP131" s="717"/>
      <c r="QYQ131" s="717"/>
      <c r="QYR131" s="717"/>
      <c r="QYS131" s="717"/>
      <c r="QYT131" s="717"/>
      <c r="QYU131" s="717"/>
      <c r="QYV131" s="717"/>
      <c r="QYW131" s="717"/>
      <c r="QYX131" s="717"/>
      <c r="QYY131" s="717"/>
      <c r="QYZ131" s="717"/>
      <c r="QZA131" s="717"/>
      <c r="QZB131" s="717"/>
      <c r="QZC131" s="717"/>
      <c r="QZD131" s="717"/>
      <c r="QZE131" s="717"/>
      <c r="QZF131" s="717"/>
      <c r="QZG131" s="717"/>
      <c r="QZH131" s="717"/>
      <c r="QZI131" s="717"/>
      <c r="QZJ131" s="717"/>
      <c r="QZK131" s="717"/>
      <c r="QZL131" s="717"/>
      <c r="QZM131" s="717"/>
      <c r="QZN131" s="717"/>
      <c r="QZO131" s="717"/>
      <c r="QZP131" s="717"/>
      <c r="QZQ131" s="717"/>
      <c r="QZR131" s="717"/>
      <c r="QZS131" s="717"/>
      <c r="QZT131" s="717"/>
      <c r="QZU131" s="717"/>
      <c r="QZV131" s="717"/>
      <c r="QZW131" s="717"/>
      <c r="QZX131" s="717"/>
      <c r="QZY131" s="717"/>
      <c r="QZZ131" s="717"/>
      <c r="RAA131" s="717"/>
      <c r="RAB131" s="717"/>
      <c r="RAC131" s="717"/>
      <c r="RAD131" s="717"/>
      <c r="RAE131" s="717"/>
      <c r="RAF131" s="717"/>
      <c r="RAG131" s="717"/>
      <c r="RAH131" s="717"/>
      <c r="RAI131" s="717"/>
      <c r="RAJ131" s="717"/>
      <c r="RAK131" s="717"/>
      <c r="RAL131" s="717"/>
      <c r="RAM131" s="717"/>
      <c r="RAN131" s="717"/>
      <c r="RAO131" s="717"/>
      <c r="RAP131" s="717"/>
      <c r="RAQ131" s="717"/>
      <c r="RAR131" s="717"/>
      <c r="RAS131" s="717"/>
      <c r="RAT131" s="717"/>
      <c r="RAU131" s="717"/>
      <c r="RAV131" s="717"/>
      <c r="RAW131" s="717"/>
      <c r="RAX131" s="717"/>
      <c r="RAY131" s="717"/>
      <c r="RAZ131" s="717"/>
      <c r="RBA131" s="717"/>
      <c r="RBB131" s="717"/>
      <c r="RBC131" s="717"/>
      <c r="RBD131" s="717"/>
      <c r="RBE131" s="717"/>
      <c r="RBF131" s="717"/>
      <c r="RBG131" s="717"/>
      <c r="RBH131" s="717"/>
      <c r="RBI131" s="717"/>
      <c r="RBJ131" s="717"/>
      <c r="RBK131" s="717"/>
      <c r="RBL131" s="717"/>
      <c r="RBM131" s="717"/>
      <c r="RBN131" s="717"/>
      <c r="RBO131" s="717"/>
      <c r="RBP131" s="717"/>
      <c r="RBQ131" s="717"/>
      <c r="RBR131" s="717"/>
      <c r="RBS131" s="717"/>
      <c r="RBT131" s="717"/>
      <c r="RBU131" s="717"/>
      <c r="RBV131" s="717"/>
      <c r="RBW131" s="717"/>
      <c r="RBX131" s="717"/>
      <c r="RBY131" s="717"/>
      <c r="RBZ131" s="717"/>
      <c r="RCA131" s="717"/>
      <c r="RCB131" s="717"/>
      <c r="RCC131" s="717"/>
      <c r="RCD131" s="717"/>
      <c r="RCE131" s="717"/>
      <c r="RCF131" s="717"/>
      <c r="RCG131" s="717"/>
      <c r="RCH131" s="717"/>
      <c r="RCI131" s="717"/>
      <c r="RCJ131" s="717"/>
      <c r="RCK131" s="717"/>
      <c r="RCL131" s="717"/>
      <c r="RCM131" s="717"/>
      <c r="RCN131" s="717"/>
      <c r="RCO131" s="717"/>
      <c r="RCP131" s="717"/>
      <c r="RCQ131" s="717"/>
      <c r="RCR131" s="717"/>
      <c r="RCS131" s="717"/>
      <c r="RCT131" s="717"/>
      <c r="RCU131" s="717"/>
      <c r="RCV131" s="717"/>
      <c r="RCW131" s="717"/>
      <c r="RCX131" s="717"/>
      <c r="RCY131" s="717"/>
      <c r="RCZ131" s="717"/>
      <c r="RDA131" s="717"/>
      <c r="RDB131" s="717"/>
      <c r="RDC131" s="717"/>
      <c r="RDD131" s="717"/>
      <c r="RDE131" s="717"/>
      <c r="RDF131" s="717"/>
      <c r="RDG131" s="717"/>
      <c r="RDH131" s="717"/>
      <c r="RDI131" s="717"/>
      <c r="RDJ131" s="717"/>
      <c r="RDK131" s="717"/>
      <c r="RDL131" s="717"/>
      <c r="RDM131" s="717"/>
      <c r="RDN131" s="717"/>
      <c r="RDO131" s="717"/>
      <c r="RDP131" s="717"/>
      <c r="RDQ131" s="717"/>
      <c r="RDR131" s="717"/>
      <c r="RDS131" s="717"/>
      <c r="RDT131" s="717"/>
      <c r="RDU131" s="717"/>
      <c r="RDV131" s="717"/>
      <c r="RDW131" s="717"/>
      <c r="RDX131" s="717"/>
      <c r="RDY131" s="717"/>
      <c r="RDZ131" s="717"/>
      <c r="REA131" s="717"/>
      <c r="REB131" s="717"/>
      <c r="REC131" s="717"/>
      <c r="RED131" s="717"/>
      <c r="REE131" s="717"/>
      <c r="REF131" s="717"/>
      <c r="REG131" s="717"/>
      <c r="REH131" s="717"/>
      <c r="REI131" s="717"/>
      <c r="REJ131" s="717"/>
      <c r="REK131" s="717"/>
      <c r="REL131" s="717"/>
      <c r="REM131" s="717"/>
      <c r="REN131" s="717"/>
      <c r="REO131" s="717"/>
      <c r="REP131" s="717"/>
      <c r="REQ131" s="717"/>
      <c r="RER131" s="717"/>
      <c r="RES131" s="717"/>
      <c r="RET131" s="717"/>
      <c r="REU131" s="717"/>
      <c r="REV131" s="717"/>
      <c r="REW131" s="717"/>
      <c r="REX131" s="717"/>
      <c r="REY131" s="717"/>
      <c r="REZ131" s="717"/>
      <c r="RFA131" s="717"/>
      <c r="RFB131" s="717"/>
      <c r="RFC131" s="717"/>
      <c r="RFD131" s="717"/>
      <c r="RFE131" s="717"/>
      <c r="RFF131" s="717"/>
      <c r="RFG131" s="717"/>
      <c r="RFH131" s="717"/>
      <c r="RFI131" s="717"/>
      <c r="RFJ131" s="717"/>
      <c r="RFK131" s="717"/>
      <c r="RFL131" s="717"/>
      <c r="RFM131" s="717"/>
      <c r="RFN131" s="717"/>
      <c r="RFO131" s="717"/>
      <c r="RFP131" s="717"/>
      <c r="RFQ131" s="717"/>
      <c r="RFR131" s="717"/>
      <c r="RFS131" s="717"/>
      <c r="RFT131" s="717"/>
      <c r="RFU131" s="717"/>
      <c r="RFV131" s="717"/>
      <c r="RFW131" s="717"/>
      <c r="RFX131" s="717"/>
      <c r="RFY131" s="717"/>
      <c r="RFZ131" s="717"/>
      <c r="RGA131" s="717"/>
      <c r="RGB131" s="717"/>
      <c r="RGC131" s="717"/>
      <c r="RGD131" s="717"/>
      <c r="RGE131" s="717"/>
      <c r="RGF131" s="717"/>
      <c r="RGG131" s="717"/>
      <c r="RGH131" s="717"/>
      <c r="RGI131" s="717"/>
      <c r="RGJ131" s="717"/>
      <c r="RGK131" s="717"/>
      <c r="RGL131" s="717"/>
      <c r="RGM131" s="717"/>
      <c r="RGN131" s="717"/>
      <c r="RGO131" s="717"/>
      <c r="RGP131" s="717"/>
      <c r="RGQ131" s="717"/>
      <c r="RGR131" s="717"/>
      <c r="RGS131" s="717"/>
      <c r="RGT131" s="717"/>
      <c r="RGU131" s="717"/>
      <c r="RGV131" s="717"/>
      <c r="RGW131" s="717"/>
      <c r="RGX131" s="717"/>
      <c r="RGY131" s="717"/>
      <c r="RGZ131" s="717"/>
      <c r="RHA131" s="717"/>
      <c r="RHB131" s="717"/>
      <c r="RHC131" s="717"/>
      <c r="RHD131" s="717"/>
      <c r="RHE131" s="717"/>
      <c r="RHF131" s="717"/>
      <c r="RHG131" s="717"/>
      <c r="RHH131" s="717"/>
      <c r="RHI131" s="717"/>
      <c r="RHJ131" s="717"/>
      <c r="RHK131" s="717"/>
      <c r="RHL131" s="717"/>
      <c r="RHM131" s="717"/>
      <c r="RHN131" s="717"/>
      <c r="RHO131" s="717"/>
      <c r="RHP131" s="717"/>
      <c r="RHQ131" s="717"/>
      <c r="RHR131" s="717"/>
      <c r="RHS131" s="717"/>
      <c r="RHT131" s="717"/>
      <c r="RHU131" s="717"/>
      <c r="RHV131" s="717"/>
      <c r="RHW131" s="717"/>
      <c r="RHX131" s="717"/>
      <c r="RHY131" s="717"/>
      <c r="RHZ131" s="717"/>
      <c r="RIA131" s="717"/>
      <c r="RIB131" s="717"/>
      <c r="RIC131" s="717"/>
      <c r="RID131" s="717"/>
      <c r="RIE131" s="717"/>
      <c r="RIF131" s="717"/>
      <c r="RIG131" s="717"/>
      <c r="RIH131" s="717"/>
      <c r="RII131" s="717"/>
      <c r="RIJ131" s="717"/>
      <c r="RIK131" s="717"/>
      <c r="RIL131" s="717"/>
      <c r="RIM131" s="717"/>
      <c r="RIN131" s="717"/>
      <c r="RIO131" s="717"/>
      <c r="RIP131" s="717"/>
      <c r="RIQ131" s="717"/>
      <c r="RIR131" s="717"/>
      <c r="RIS131" s="717"/>
      <c r="RIT131" s="717"/>
      <c r="RIU131" s="717"/>
      <c r="RIV131" s="717"/>
      <c r="RIW131" s="717"/>
      <c r="RIX131" s="717"/>
      <c r="RIY131" s="717"/>
      <c r="RIZ131" s="717"/>
      <c r="RJA131" s="717"/>
      <c r="RJB131" s="717"/>
      <c r="RJC131" s="717"/>
      <c r="RJD131" s="717"/>
      <c r="RJE131" s="717"/>
      <c r="RJF131" s="717"/>
      <c r="RJG131" s="717"/>
      <c r="RJH131" s="717"/>
      <c r="RJI131" s="717"/>
      <c r="RJJ131" s="717"/>
      <c r="RJK131" s="717"/>
      <c r="RJL131" s="717"/>
      <c r="RJM131" s="717"/>
      <c r="RJN131" s="717"/>
      <c r="RJO131" s="717"/>
      <c r="RJP131" s="717"/>
      <c r="RJQ131" s="717"/>
      <c r="RJR131" s="717"/>
      <c r="RJS131" s="717"/>
      <c r="RJT131" s="717"/>
      <c r="RJU131" s="717"/>
      <c r="RJV131" s="717"/>
      <c r="RJW131" s="717"/>
      <c r="RJX131" s="717"/>
      <c r="RJY131" s="717"/>
      <c r="RJZ131" s="717"/>
      <c r="RKA131" s="717"/>
      <c r="RKB131" s="717"/>
      <c r="RKC131" s="717"/>
      <c r="RKD131" s="717"/>
      <c r="RKE131" s="717"/>
      <c r="RKF131" s="717"/>
      <c r="RKG131" s="717"/>
      <c r="RKH131" s="717"/>
      <c r="RKI131" s="717"/>
      <c r="RKJ131" s="717"/>
      <c r="RKK131" s="717"/>
      <c r="RKL131" s="717"/>
      <c r="RKM131" s="717"/>
      <c r="RKN131" s="717"/>
      <c r="RKO131" s="717"/>
      <c r="RKP131" s="717"/>
      <c r="RKQ131" s="717"/>
      <c r="RKR131" s="717"/>
      <c r="RKS131" s="717"/>
      <c r="RKT131" s="717"/>
      <c r="RKU131" s="717"/>
      <c r="RKV131" s="717"/>
      <c r="RKW131" s="717"/>
      <c r="RKX131" s="717"/>
      <c r="RKY131" s="717"/>
      <c r="RKZ131" s="717"/>
      <c r="RLA131" s="717"/>
      <c r="RLB131" s="717"/>
      <c r="RLC131" s="717"/>
      <c r="RLD131" s="717"/>
      <c r="RLE131" s="717"/>
      <c r="RLF131" s="717"/>
      <c r="RLG131" s="717"/>
      <c r="RLH131" s="717"/>
      <c r="RLI131" s="717"/>
      <c r="RLJ131" s="717"/>
      <c r="RLK131" s="717"/>
      <c r="RLL131" s="717"/>
      <c r="RLM131" s="717"/>
      <c r="RLN131" s="717"/>
      <c r="RLO131" s="717"/>
      <c r="RLP131" s="717"/>
      <c r="RLQ131" s="717"/>
      <c r="RLR131" s="717"/>
      <c r="RLS131" s="717"/>
      <c r="RLT131" s="717"/>
      <c r="RLU131" s="717"/>
      <c r="RLV131" s="717"/>
      <c r="RLW131" s="717"/>
      <c r="RLX131" s="717"/>
      <c r="RLY131" s="717"/>
      <c r="RLZ131" s="717"/>
      <c r="RMA131" s="717"/>
      <c r="RMB131" s="717"/>
      <c r="RMC131" s="717"/>
      <c r="RMD131" s="717"/>
      <c r="RME131" s="717"/>
      <c r="RMF131" s="717"/>
      <c r="RMG131" s="717"/>
      <c r="RMH131" s="717"/>
      <c r="RMI131" s="717"/>
      <c r="RMJ131" s="717"/>
      <c r="RMK131" s="717"/>
      <c r="RML131" s="717"/>
      <c r="RMM131" s="717"/>
      <c r="RMN131" s="717"/>
      <c r="RMO131" s="717"/>
      <c r="RMP131" s="717"/>
      <c r="RMQ131" s="717"/>
      <c r="RMR131" s="717"/>
      <c r="RMS131" s="717"/>
      <c r="RMT131" s="717"/>
      <c r="RMU131" s="717"/>
      <c r="RMV131" s="717"/>
      <c r="RMW131" s="717"/>
      <c r="RMX131" s="717"/>
      <c r="RMY131" s="717"/>
      <c r="RMZ131" s="717"/>
      <c r="RNA131" s="717"/>
      <c r="RNB131" s="717"/>
      <c r="RNC131" s="717"/>
      <c r="RND131" s="717"/>
      <c r="RNE131" s="717"/>
      <c r="RNF131" s="717"/>
      <c r="RNG131" s="717"/>
      <c r="RNH131" s="717"/>
      <c r="RNI131" s="717"/>
      <c r="RNJ131" s="717"/>
      <c r="RNK131" s="717"/>
      <c r="RNL131" s="717"/>
      <c r="RNM131" s="717"/>
      <c r="RNN131" s="717"/>
      <c r="RNO131" s="717"/>
      <c r="RNP131" s="717"/>
      <c r="RNQ131" s="717"/>
      <c r="RNR131" s="717"/>
      <c r="RNS131" s="717"/>
      <c r="RNT131" s="717"/>
      <c r="RNU131" s="717"/>
      <c r="RNV131" s="717"/>
      <c r="RNW131" s="717"/>
      <c r="RNX131" s="717"/>
      <c r="RNY131" s="717"/>
      <c r="RNZ131" s="717"/>
      <c r="ROA131" s="717"/>
      <c r="ROB131" s="717"/>
      <c r="ROC131" s="717"/>
      <c r="ROD131" s="717"/>
      <c r="ROE131" s="717"/>
      <c r="ROF131" s="717"/>
      <c r="ROG131" s="717"/>
      <c r="ROH131" s="717"/>
      <c r="ROI131" s="717"/>
      <c r="ROJ131" s="717"/>
      <c r="ROK131" s="717"/>
      <c r="ROL131" s="717"/>
      <c r="ROM131" s="717"/>
      <c r="RON131" s="717"/>
      <c r="ROO131" s="717"/>
      <c r="ROP131" s="717"/>
      <c r="ROQ131" s="717"/>
      <c r="ROR131" s="717"/>
      <c r="ROS131" s="717"/>
      <c r="ROT131" s="717"/>
      <c r="ROU131" s="717"/>
      <c r="ROV131" s="717"/>
      <c r="ROW131" s="717"/>
      <c r="ROX131" s="717"/>
      <c r="ROY131" s="717"/>
      <c r="ROZ131" s="717"/>
      <c r="RPA131" s="717"/>
      <c r="RPB131" s="717"/>
      <c r="RPC131" s="717"/>
      <c r="RPD131" s="717"/>
      <c r="RPE131" s="717"/>
      <c r="RPF131" s="717"/>
      <c r="RPG131" s="717"/>
      <c r="RPH131" s="717"/>
      <c r="RPI131" s="717"/>
      <c r="RPJ131" s="717"/>
      <c r="RPK131" s="717"/>
      <c r="RPL131" s="717"/>
      <c r="RPM131" s="717"/>
      <c r="RPN131" s="717"/>
      <c r="RPO131" s="717"/>
      <c r="RPP131" s="717"/>
      <c r="RPQ131" s="717"/>
      <c r="RPR131" s="717"/>
      <c r="RPS131" s="717"/>
      <c r="RPT131" s="717"/>
      <c r="RPU131" s="717"/>
      <c r="RPV131" s="717"/>
      <c r="RPW131" s="717"/>
      <c r="RPX131" s="717"/>
      <c r="RPY131" s="717"/>
      <c r="RPZ131" s="717"/>
      <c r="RQA131" s="717"/>
      <c r="RQB131" s="717"/>
      <c r="RQC131" s="717"/>
      <c r="RQD131" s="717"/>
      <c r="RQE131" s="717"/>
      <c r="RQF131" s="717"/>
      <c r="RQG131" s="717"/>
      <c r="RQH131" s="717"/>
      <c r="RQI131" s="717"/>
      <c r="RQJ131" s="717"/>
      <c r="RQK131" s="717"/>
      <c r="RQL131" s="717"/>
      <c r="RQM131" s="717"/>
      <c r="RQN131" s="717"/>
      <c r="RQO131" s="717"/>
      <c r="RQP131" s="717"/>
      <c r="RQQ131" s="717"/>
      <c r="RQR131" s="717"/>
      <c r="RQS131" s="717"/>
      <c r="RQT131" s="717"/>
      <c r="RQU131" s="717"/>
      <c r="RQV131" s="717"/>
      <c r="RQW131" s="717"/>
      <c r="RQX131" s="717"/>
      <c r="RQY131" s="717"/>
      <c r="RQZ131" s="717"/>
      <c r="RRA131" s="717"/>
      <c r="RRB131" s="717"/>
      <c r="RRC131" s="717"/>
      <c r="RRD131" s="717"/>
      <c r="RRE131" s="717"/>
      <c r="RRF131" s="717"/>
      <c r="RRG131" s="717"/>
      <c r="RRH131" s="717"/>
      <c r="RRI131" s="717"/>
      <c r="RRJ131" s="717"/>
      <c r="RRK131" s="717"/>
      <c r="RRL131" s="717"/>
      <c r="RRM131" s="717"/>
      <c r="RRN131" s="717"/>
      <c r="RRO131" s="717"/>
      <c r="RRP131" s="717"/>
      <c r="RRQ131" s="717"/>
      <c r="RRR131" s="717"/>
      <c r="RRS131" s="717"/>
      <c r="RRT131" s="717"/>
      <c r="RRU131" s="717"/>
      <c r="RRV131" s="717"/>
      <c r="RRW131" s="717"/>
      <c r="RRX131" s="717"/>
      <c r="RRY131" s="717"/>
      <c r="RRZ131" s="717"/>
      <c r="RSA131" s="717"/>
      <c r="RSB131" s="717"/>
      <c r="RSC131" s="717"/>
      <c r="RSD131" s="717"/>
      <c r="RSE131" s="717"/>
      <c r="RSF131" s="717"/>
      <c r="RSG131" s="717"/>
      <c r="RSH131" s="717"/>
      <c r="RSI131" s="717"/>
      <c r="RSJ131" s="717"/>
      <c r="RSK131" s="717"/>
      <c r="RSL131" s="717"/>
      <c r="RSM131" s="717"/>
      <c r="RSN131" s="717"/>
      <c r="RSO131" s="717"/>
      <c r="RSP131" s="717"/>
      <c r="RSQ131" s="717"/>
      <c r="RSR131" s="717"/>
      <c r="RSS131" s="717"/>
      <c r="RST131" s="717"/>
      <c r="RSU131" s="717"/>
      <c r="RSV131" s="717"/>
      <c r="RSW131" s="717"/>
      <c r="RSX131" s="717"/>
      <c r="RSY131" s="717"/>
      <c r="RSZ131" s="717"/>
      <c r="RTA131" s="717"/>
      <c r="RTB131" s="717"/>
      <c r="RTC131" s="717"/>
      <c r="RTD131" s="717"/>
      <c r="RTE131" s="717"/>
      <c r="RTF131" s="717"/>
      <c r="RTG131" s="717"/>
      <c r="RTH131" s="717"/>
      <c r="RTI131" s="717"/>
      <c r="RTJ131" s="717"/>
      <c r="RTK131" s="717"/>
      <c r="RTL131" s="717"/>
      <c r="RTM131" s="717"/>
      <c r="RTN131" s="717"/>
      <c r="RTO131" s="717"/>
      <c r="RTP131" s="717"/>
      <c r="RTQ131" s="717"/>
      <c r="RTR131" s="717"/>
      <c r="RTS131" s="717"/>
      <c r="RTT131" s="717"/>
      <c r="RTU131" s="717"/>
      <c r="RTV131" s="717"/>
      <c r="RTW131" s="717"/>
      <c r="RTX131" s="717"/>
      <c r="RTY131" s="717"/>
      <c r="RTZ131" s="717"/>
      <c r="RUA131" s="717"/>
      <c r="RUB131" s="717"/>
      <c r="RUC131" s="717"/>
      <c r="RUD131" s="717"/>
      <c r="RUE131" s="717"/>
      <c r="RUF131" s="717"/>
      <c r="RUG131" s="717"/>
      <c r="RUH131" s="717"/>
      <c r="RUI131" s="717"/>
      <c r="RUJ131" s="717"/>
      <c r="RUK131" s="717"/>
      <c r="RUL131" s="717"/>
      <c r="RUM131" s="717"/>
      <c r="RUN131" s="717"/>
      <c r="RUO131" s="717"/>
      <c r="RUP131" s="717"/>
      <c r="RUQ131" s="717"/>
      <c r="RUR131" s="717"/>
      <c r="RUS131" s="717"/>
      <c r="RUT131" s="717"/>
      <c r="RUU131" s="717"/>
      <c r="RUV131" s="717"/>
      <c r="RUW131" s="717"/>
      <c r="RUX131" s="717"/>
      <c r="RUY131" s="717"/>
      <c r="RUZ131" s="717"/>
      <c r="RVA131" s="717"/>
      <c r="RVB131" s="717"/>
      <c r="RVC131" s="717"/>
      <c r="RVD131" s="717"/>
      <c r="RVE131" s="717"/>
      <c r="RVF131" s="717"/>
      <c r="RVG131" s="717"/>
      <c r="RVH131" s="717"/>
      <c r="RVI131" s="717"/>
      <c r="RVJ131" s="717"/>
      <c r="RVK131" s="717"/>
      <c r="RVL131" s="717"/>
      <c r="RVM131" s="717"/>
      <c r="RVN131" s="717"/>
      <c r="RVO131" s="717"/>
      <c r="RVP131" s="717"/>
      <c r="RVQ131" s="717"/>
      <c r="RVR131" s="717"/>
      <c r="RVS131" s="717"/>
      <c r="RVT131" s="717"/>
      <c r="RVU131" s="717"/>
      <c r="RVV131" s="717"/>
      <c r="RVW131" s="717"/>
      <c r="RVX131" s="717"/>
      <c r="RVY131" s="717"/>
      <c r="RVZ131" s="717"/>
      <c r="RWA131" s="717"/>
      <c r="RWB131" s="717"/>
      <c r="RWC131" s="717"/>
      <c r="RWD131" s="717"/>
      <c r="RWE131" s="717"/>
      <c r="RWF131" s="717"/>
      <c r="RWG131" s="717"/>
      <c r="RWH131" s="717"/>
      <c r="RWI131" s="717"/>
      <c r="RWJ131" s="717"/>
      <c r="RWK131" s="717"/>
      <c r="RWL131" s="717"/>
      <c r="RWM131" s="717"/>
      <c r="RWN131" s="717"/>
      <c r="RWO131" s="717"/>
      <c r="RWP131" s="717"/>
      <c r="RWQ131" s="717"/>
      <c r="RWR131" s="717"/>
      <c r="RWS131" s="717"/>
      <c r="RWT131" s="717"/>
      <c r="RWU131" s="717"/>
      <c r="RWV131" s="717"/>
      <c r="RWW131" s="717"/>
      <c r="RWX131" s="717"/>
      <c r="RWY131" s="717"/>
      <c r="RWZ131" s="717"/>
      <c r="RXA131" s="717"/>
      <c r="RXB131" s="717"/>
      <c r="RXC131" s="717"/>
      <c r="RXD131" s="717"/>
      <c r="RXE131" s="717"/>
      <c r="RXF131" s="717"/>
      <c r="RXG131" s="717"/>
      <c r="RXH131" s="717"/>
      <c r="RXI131" s="717"/>
      <c r="RXJ131" s="717"/>
      <c r="RXK131" s="717"/>
      <c r="RXL131" s="717"/>
      <c r="RXM131" s="717"/>
      <c r="RXN131" s="717"/>
      <c r="RXO131" s="717"/>
      <c r="RXP131" s="717"/>
      <c r="RXQ131" s="717"/>
      <c r="RXR131" s="717"/>
      <c r="RXS131" s="717"/>
      <c r="RXT131" s="717"/>
      <c r="RXU131" s="717"/>
      <c r="RXV131" s="717"/>
      <c r="RXW131" s="717"/>
      <c r="RXX131" s="717"/>
      <c r="RXY131" s="717"/>
      <c r="RXZ131" s="717"/>
      <c r="RYA131" s="717"/>
      <c r="RYB131" s="717"/>
      <c r="RYC131" s="717"/>
      <c r="RYD131" s="717"/>
      <c r="RYE131" s="717"/>
      <c r="RYF131" s="717"/>
      <c r="RYG131" s="717"/>
      <c r="RYH131" s="717"/>
      <c r="RYI131" s="717"/>
      <c r="RYJ131" s="717"/>
      <c r="RYK131" s="717"/>
      <c r="RYL131" s="717"/>
      <c r="RYM131" s="717"/>
      <c r="RYN131" s="717"/>
      <c r="RYO131" s="717"/>
      <c r="RYP131" s="717"/>
      <c r="RYQ131" s="717"/>
      <c r="RYR131" s="717"/>
      <c r="RYS131" s="717"/>
      <c r="RYT131" s="717"/>
      <c r="RYU131" s="717"/>
      <c r="RYV131" s="717"/>
      <c r="RYW131" s="717"/>
      <c r="RYX131" s="717"/>
      <c r="RYY131" s="717"/>
      <c r="RYZ131" s="717"/>
      <c r="RZA131" s="717"/>
      <c r="RZB131" s="717"/>
      <c r="RZC131" s="717"/>
      <c r="RZD131" s="717"/>
      <c r="RZE131" s="717"/>
      <c r="RZF131" s="717"/>
      <c r="RZG131" s="717"/>
      <c r="RZH131" s="717"/>
      <c r="RZI131" s="717"/>
      <c r="RZJ131" s="717"/>
      <c r="RZK131" s="717"/>
      <c r="RZL131" s="717"/>
      <c r="RZM131" s="717"/>
      <c r="RZN131" s="717"/>
      <c r="RZO131" s="717"/>
      <c r="RZP131" s="717"/>
      <c r="RZQ131" s="717"/>
      <c r="RZR131" s="717"/>
      <c r="RZS131" s="717"/>
      <c r="RZT131" s="717"/>
      <c r="RZU131" s="717"/>
      <c r="RZV131" s="717"/>
      <c r="RZW131" s="717"/>
      <c r="RZX131" s="717"/>
      <c r="RZY131" s="717"/>
      <c r="RZZ131" s="717"/>
      <c r="SAA131" s="717"/>
      <c r="SAB131" s="717"/>
      <c r="SAC131" s="717"/>
      <c r="SAD131" s="717"/>
      <c r="SAE131" s="717"/>
      <c r="SAF131" s="717"/>
      <c r="SAG131" s="717"/>
      <c r="SAH131" s="717"/>
      <c r="SAI131" s="717"/>
      <c r="SAJ131" s="717"/>
      <c r="SAK131" s="717"/>
      <c r="SAL131" s="717"/>
      <c r="SAM131" s="717"/>
      <c r="SAN131" s="717"/>
      <c r="SAO131" s="717"/>
      <c r="SAP131" s="717"/>
      <c r="SAQ131" s="717"/>
      <c r="SAR131" s="717"/>
      <c r="SAS131" s="717"/>
      <c r="SAT131" s="717"/>
      <c r="SAU131" s="717"/>
      <c r="SAV131" s="717"/>
      <c r="SAW131" s="717"/>
      <c r="SAX131" s="717"/>
      <c r="SAY131" s="717"/>
      <c r="SAZ131" s="717"/>
      <c r="SBA131" s="717"/>
      <c r="SBB131" s="717"/>
      <c r="SBC131" s="717"/>
      <c r="SBD131" s="717"/>
      <c r="SBE131" s="717"/>
      <c r="SBF131" s="717"/>
      <c r="SBG131" s="717"/>
      <c r="SBH131" s="717"/>
      <c r="SBI131" s="717"/>
      <c r="SBJ131" s="717"/>
      <c r="SBK131" s="717"/>
      <c r="SBL131" s="717"/>
      <c r="SBM131" s="717"/>
      <c r="SBN131" s="717"/>
      <c r="SBO131" s="717"/>
      <c r="SBP131" s="717"/>
      <c r="SBQ131" s="717"/>
      <c r="SBR131" s="717"/>
      <c r="SBS131" s="717"/>
      <c r="SBT131" s="717"/>
      <c r="SBU131" s="717"/>
      <c r="SBV131" s="717"/>
      <c r="SBW131" s="717"/>
      <c r="SBX131" s="717"/>
      <c r="SBY131" s="717"/>
      <c r="SBZ131" s="717"/>
      <c r="SCA131" s="717"/>
      <c r="SCB131" s="717"/>
      <c r="SCC131" s="717"/>
      <c r="SCD131" s="717"/>
      <c r="SCE131" s="717"/>
      <c r="SCF131" s="717"/>
      <c r="SCG131" s="717"/>
      <c r="SCH131" s="717"/>
      <c r="SCI131" s="717"/>
      <c r="SCJ131" s="717"/>
      <c r="SCK131" s="717"/>
      <c r="SCL131" s="717"/>
      <c r="SCM131" s="717"/>
      <c r="SCN131" s="717"/>
      <c r="SCO131" s="717"/>
      <c r="SCP131" s="717"/>
      <c r="SCQ131" s="717"/>
      <c r="SCR131" s="717"/>
      <c r="SCS131" s="717"/>
      <c r="SCT131" s="717"/>
      <c r="SCU131" s="717"/>
      <c r="SCV131" s="717"/>
      <c r="SCW131" s="717"/>
      <c r="SCX131" s="717"/>
      <c r="SCY131" s="717"/>
      <c r="SCZ131" s="717"/>
      <c r="SDA131" s="717"/>
      <c r="SDB131" s="717"/>
      <c r="SDC131" s="717"/>
      <c r="SDD131" s="717"/>
      <c r="SDE131" s="717"/>
      <c r="SDF131" s="717"/>
      <c r="SDG131" s="717"/>
      <c r="SDH131" s="717"/>
      <c r="SDI131" s="717"/>
      <c r="SDJ131" s="717"/>
      <c r="SDK131" s="717"/>
      <c r="SDL131" s="717"/>
      <c r="SDM131" s="717"/>
      <c r="SDN131" s="717"/>
      <c r="SDO131" s="717"/>
      <c r="SDP131" s="717"/>
      <c r="SDQ131" s="717"/>
      <c r="SDR131" s="717"/>
      <c r="SDS131" s="717"/>
      <c r="SDT131" s="717"/>
      <c r="SDU131" s="717"/>
      <c r="SDV131" s="717"/>
      <c r="SDW131" s="717"/>
      <c r="SDX131" s="717"/>
      <c r="SDY131" s="717"/>
      <c r="SDZ131" s="717"/>
      <c r="SEA131" s="717"/>
      <c r="SEB131" s="717"/>
      <c r="SEC131" s="717"/>
      <c r="SED131" s="717"/>
      <c r="SEE131" s="717"/>
      <c r="SEF131" s="717"/>
      <c r="SEG131" s="717"/>
      <c r="SEH131" s="717"/>
      <c r="SEI131" s="717"/>
      <c r="SEJ131" s="717"/>
      <c r="SEK131" s="717"/>
      <c r="SEL131" s="717"/>
      <c r="SEM131" s="717"/>
      <c r="SEN131" s="717"/>
      <c r="SEO131" s="717"/>
      <c r="SEP131" s="717"/>
      <c r="SEQ131" s="717"/>
      <c r="SER131" s="717"/>
      <c r="SES131" s="717"/>
      <c r="SET131" s="717"/>
      <c r="SEU131" s="717"/>
      <c r="SEV131" s="717"/>
      <c r="SEW131" s="717"/>
      <c r="SEX131" s="717"/>
      <c r="SEY131" s="717"/>
      <c r="SEZ131" s="717"/>
      <c r="SFA131" s="717"/>
      <c r="SFB131" s="717"/>
      <c r="SFC131" s="717"/>
      <c r="SFD131" s="717"/>
      <c r="SFE131" s="717"/>
      <c r="SFF131" s="717"/>
      <c r="SFG131" s="717"/>
      <c r="SFH131" s="717"/>
      <c r="SFI131" s="717"/>
      <c r="SFJ131" s="717"/>
      <c r="SFK131" s="717"/>
      <c r="SFL131" s="717"/>
      <c r="SFM131" s="717"/>
      <c r="SFN131" s="717"/>
      <c r="SFO131" s="717"/>
      <c r="SFP131" s="717"/>
      <c r="SFQ131" s="717"/>
      <c r="SFR131" s="717"/>
      <c r="SFS131" s="717"/>
      <c r="SFT131" s="717"/>
      <c r="SFU131" s="717"/>
      <c r="SFV131" s="717"/>
      <c r="SFW131" s="717"/>
      <c r="SFX131" s="717"/>
      <c r="SFY131" s="717"/>
      <c r="SFZ131" s="717"/>
      <c r="SGA131" s="717"/>
      <c r="SGB131" s="717"/>
      <c r="SGC131" s="717"/>
      <c r="SGD131" s="717"/>
      <c r="SGE131" s="717"/>
      <c r="SGF131" s="717"/>
      <c r="SGG131" s="717"/>
      <c r="SGH131" s="717"/>
      <c r="SGI131" s="717"/>
      <c r="SGJ131" s="717"/>
      <c r="SGK131" s="717"/>
      <c r="SGL131" s="717"/>
      <c r="SGM131" s="717"/>
      <c r="SGN131" s="717"/>
      <c r="SGO131" s="717"/>
      <c r="SGP131" s="717"/>
      <c r="SGQ131" s="717"/>
      <c r="SGR131" s="717"/>
      <c r="SGS131" s="717"/>
      <c r="SGT131" s="717"/>
      <c r="SGU131" s="717"/>
      <c r="SGV131" s="717"/>
      <c r="SGW131" s="717"/>
      <c r="SGX131" s="717"/>
      <c r="SGY131" s="717"/>
      <c r="SGZ131" s="717"/>
      <c r="SHA131" s="717"/>
      <c r="SHB131" s="717"/>
      <c r="SHC131" s="717"/>
      <c r="SHD131" s="717"/>
      <c r="SHE131" s="717"/>
      <c r="SHF131" s="717"/>
      <c r="SHG131" s="717"/>
      <c r="SHH131" s="717"/>
      <c r="SHI131" s="717"/>
      <c r="SHJ131" s="717"/>
      <c r="SHK131" s="717"/>
      <c r="SHL131" s="717"/>
      <c r="SHM131" s="717"/>
      <c r="SHN131" s="717"/>
      <c r="SHO131" s="717"/>
      <c r="SHP131" s="717"/>
      <c r="SHQ131" s="717"/>
      <c r="SHR131" s="717"/>
      <c r="SHS131" s="717"/>
      <c r="SHT131" s="717"/>
      <c r="SHU131" s="717"/>
      <c r="SHV131" s="717"/>
      <c r="SHW131" s="717"/>
      <c r="SHX131" s="717"/>
      <c r="SHY131" s="717"/>
      <c r="SHZ131" s="717"/>
      <c r="SIA131" s="717"/>
      <c r="SIB131" s="717"/>
      <c r="SIC131" s="717"/>
      <c r="SID131" s="717"/>
      <c r="SIE131" s="717"/>
      <c r="SIF131" s="717"/>
      <c r="SIG131" s="717"/>
      <c r="SIH131" s="717"/>
      <c r="SII131" s="717"/>
      <c r="SIJ131" s="717"/>
      <c r="SIK131" s="717"/>
      <c r="SIL131" s="717"/>
      <c r="SIM131" s="717"/>
      <c r="SIN131" s="717"/>
      <c r="SIO131" s="717"/>
      <c r="SIP131" s="717"/>
      <c r="SIQ131" s="717"/>
      <c r="SIR131" s="717"/>
      <c r="SIS131" s="717"/>
      <c r="SIT131" s="717"/>
      <c r="SIU131" s="717"/>
      <c r="SIV131" s="717"/>
      <c r="SIW131" s="717"/>
      <c r="SIX131" s="717"/>
      <c r="SIY131" s="717"/>
      <c r="SIZ131" s="717"/>
      <c r="SJA131" s="717"/>
      <c r="SJB131" s="717"/>
      <c r="SJC131" s="717"/>
      <c r="SJD131" s="717"/>
      <c r="SJE131" s="717"/>
      <c r="SJF131" s="717"/>
      <c r="SJG131" s="717"/>
      <c r="SJH131" s="717"/>
      <c r="SJI131" s="717"/>
      <c r="SJJ131" s="717"/>
      <c r="SJK131" s="717"/>
      <c r="SJL131" s="717"/>
      <c r="SJM131" s="717"/>
      <c r="SJN131" s="717"/>
      <c r="SJO131" s="717"/>
      <c r="SJP131" s="717"/>
      <c r="SJQ131" s="717"/>
      <c r="SJR131" s="717"/>
      <c r="SJS131" s="717"/>
      <c r="SJT131" s="717"/>
      <c r="SJU131" s="717"/>
      <c r="SJV131" s="717"/>
      <c r="SJW131" s="717"/>
      <c r="SJX131" s="717"/>
      <c r="SJY131" s="717"/>
      <c r="SJZ131" s="717"/>
      <c r="SKA131" s="717"/>
      <c r="SKB131" s="717"/>
      <c r="SKC131" s="717"/>
      <c r="SKD131" s="717"/>
      <c r="SKE131" s="717"/>
      <c r="SKF131" s="717"/>
      <c r="SKG131" s="717"/>
      <c r="SKH131" s="717"/>
      <c r="SKI131" s="717"/>
      <c r="SKJ131" s="717"/>
      <c r="SKK131" s="717"/>
      <c r="SKL131" s="717"/>
      <c r="SKM131" s="717"/>
      <c r="SKN131" s="717"/>
      <c r="SKO131" s="717"/>
      <c r="SKP131" s="717"/>
      <c r="SKQ131" s="717"/>
      <c r="SKR131" s="717"/>
      <c r="SKS131" s="717"/>
      <c r="SKT131" s="717"/>
      <c r="SKU131" s="717"/>
      <c r="SKV131" s="717"/>
      <c r="SKW131" s="717"/>
      <c r="SKX131" s="717"/>
      <c r="SKY131" s="717"/>
      <c r="SKZ131" s="717"/>
      <c r="SLA131" s="717"/>
      <c r="SLB131" s="717"/>
      <c r="SLC131" s="717"/>
      <c r="SLD131" s="717"/>
      <c r="SLE131" s="717"/>
      <c r="SLF131" s="717"/>
      <c r="SLG131" s="717"/>
      <c r="SLH131" s="717"/>
      <c r="SLI131" s="717"/>
      <c r="SLJ131" s="717"/>
      <c r="SLK131" s="717"/>
      <c r="SLL131" s="717"/>
      <c r="SLM131" s="717"/>
      <c r="SLN131" s="717"/>
      <c r="SLO131" s="717"/>
      <c r="SLP131" s="717"/>
      <c r="SLQ131" s="717"/>
      <c r="SLR131" s="717"/>
      <c r="SLS131" s="717"/>
      <c r="SLT131" s="717"/>
      <c r="SLU131" s="717"/>
      <c r="SLV131" s="717"/>
      <c r="SLW131" s="717"/>
      <c r="SLX131" s="717"/>
      <c r="SLY131" s="717"/>
      <c r="SLZ131" s="717"/>
      <c r="SMA131" s="717"/>
      <c r="SMB131" s="717"/>
      <c r="SMC131" s="717"/>
      <c r="SMD131" s="717"/>
      <c r="SME131" s="717"/>
      <c r="SMF131" s="717"/>
      <c r="SMG131" s="717"/>
      <c r="SMH131" s="717"/>
      <c r="SMI131" s="717"/>
      <c r="SMJ131" s="717"/>
      <c r="SMK131" s="717"/>
      <c r="SML131" s="717"/>
      <c r="SMM131" s="717"/>
      <c r="SMN131" s="717"/>
      <c r="SMO131" s="717"/>
      <c r="SMP131" s="717"/>
      <c r="SMQ131" s="717"/>
      <c r="SMR131" s="717"/>
      <c r="SMS131" s="717"/>
      <c r="SMT131" s="717"/>
      <c r="SMU131" s="717"/>
      <c r="SMV131" s="717"/>
      <c r="SMW131" s="717"/>
      <c r="SMX131" s="717"/>
      <c r="SMY131" s="717"/>
      <c r="SMZ131" s="717"/>
      <c r="SNA131" s="717"/>
      <c r="SNB131" s="717"/>
      <c r="SNC131" s="717"/>
      <c r="SND131" s="717"/>
      <c r="SNE131" s="717"/>
      <c r="SNF131" s="717"/>
      <c r="SNG131" s="717"/>
      <c r="SNH131" s="717"/>
      <c r="SNI131" s="717"/>
      <c r="SNJ131" s="717"/>
      <c r="SNK131" s="717"/>
      <c r="SNL131" s="717"/>
      <c r="SNM131" s="717"/>
      <c r="SNN131" s="717"/>
      <c r="SNO131" s="717"/>
      <c r="SNP131" s="717"/>
      <c r="SNQ131" s="717"/>
      <c r="SNR131" s="717"/>
      <c r="SNS131" s="717"/>
      <c r="SNT131" s="717"/>
      <c r="SNU131" s="717"/>
      <c r="SNV131" s="717"/>
      <c r="SNW131" s="717"/>
      <c r="SNX131" s="717"/>
      <c r="SNY131" s="717"/>
      <c r="SNZ131" s="717"/>
      <c r="SOA131" s="717"/>
      <c r="SOB131" s="717"/>
      <c r="SOC131" s="717"/>
      <c r="SOD131" s="717"/>
      <c r="SOE131" s="717"/>
      <c r="SOF131" s="717"/>
      <c r="SOG131" s="717"/>
      <c r="SOH131" s="717"/>
      <c r="SOI131" s="717"/>
      <c r="SOJ131" s="717"/>
      <c r="SOK131" s="717"/>
      <c r="SOL131" s="717"/>
      <c r="SOM131" s="717"/>
      <c r="SON131" s="717"/>
      <c r="SOO131" s="717"/>
      <c r="SOP131" s="717"/>
      <c r="SOQ131" s="717"/>
      <c r="SOR131" s="717"/>
      <c r="SOS131" s="717"/>
      <c r="SOT131" s="717"/>
      <c r="SOU131" s="717"/>
      <c r="SOV131" s="717"/>
      <c r="SOW131" s="717"/>
      <c r="SOX131" s="717"/>
      <c r="SOY131" s="717"/>
      <c r="SOZ131" s="717"/>
      <c r="SPA131" s="717"/>
      <c r="SPB131" s="717"/>
      <c r="SPC131" s="717"/>
      <c r="SPD131" s="717"/>
      <c r="SPE131" s="717"/>
      <c r="SPF131" s="717"/>
      <c r="SPG131" s="717"/>
      <c r="SPH131" s="717"/>
      <c r="SPI131" s="717"/>
      <c r="SPJ131" s="717"/>
      <c r="SPK131" s="717"/>
      <c r="SPL131" s="717"/>
      <c r="SPM131" s="717"/>
      <c r="SPN131" s="717"/>
      <c r="SPO131" s="717"/>
      <c r="SPP131" s="717"/>
      <c r="SPQ131" s="717"/>
      <c r="SPR131" s="717"/>
      <c r="SPS131" s="717"/>
      <c r="SPT131" s="717"/>
      <c r="SPU131" s="717"/>
      <c r="SPV131" s="717"/>
      <c r="SPW131" s="717"/>
      <c r="SPX131" s="717"/>
      <c r="SPY131" s="717"/>
      <c r="SPZ131" s="717"/>
      <c r="SQA131" s="717"/>
      <c r="SQB131" s="717"/>
      <c r="SQC131" s="717"/>
      <c r="SQD131" s="717"/>
      <c r="SQE131" s="717"/>
      <c r="SQF131" s="717"/>
      <c r="SQG131" s="717"/>
      <c r="SQH131" s="717"/>
      <c r="SQI131" s="717"/>
      <c r="SQJ131" s="717"/>
      <c r="SQK131" s="717"/>
      <c r="SQL131" s="717"/>
      <c r="SQM131" s="717"/>
      <c r="SQN131" s="717"/>
      <c r="SQO131" s="717"/>
      <c r="SQP131" s="717"/>
      <c r="SQQ131" s="717"/>
      <c r="SQR131" s="717"/>
      <c r="SQS131" s="717"/>
      <c r="SQT131" s="717"/>
      <c r="SQU131" s="717"/>
      <c r="SQV131" s="717"/>
      <c r="SQW131" s="717"/>
      <c r="SQX131" s="717"/>
      <c r="SQY131" s="717"/>
      <c r="SQZ131" s="717"/>
      <c r="SRA131" s="717"/>
      <c r="SRB131" s="717"/>
      <c r="SRC131" s="717"/>
      <c r="SRD131" s="717"/>
      <c r="SRE131" s="717"/>
      <c r="SRF131" s="717"/>
      <c r="SRG131" s="717"/>
      <c r="SRH131" s="717"/>
      <c r="SRI131" s="717"/>
      <c r="SRJ131" s="717"/>
      <c r="SRK131" s="717"/>
      <c r="SRL131" s="717"/>
      <c r="SRM131" s="717"/>
      <c r="SRN131" s="717"/>
      <c r="SRO131" s="717"/>
      <c r="SRP131" s="717"/>
      <c r="SRQ131" s="717"/>
      <c r="SRR131" s="717"/>
      <c r="SRS131" s="717"/>
      <c r="SRT131" s="717"/>
      <c r="SRU131" s="717"/>
      <c r="SRV131" s="717"/>
      <c r="SRW131" s="717"/>
      <c r="SRX131" s="717"/>
      <c r="SRY131" s="717"/>
      <c r="SRZ131" s="717"/>
      <c r="SSA131" s="717"/>
      <c r="SSB131" s="717"/>
      <c r="SSC131" s="717"/>
      <c r="SSD131" s="717"/>
      <c r="SSE131" s="717"/>
      <c r="SSF131" s="717"/>
      <c r="SSG131" s="717"/>
      <c r="SSH131" s="717"/>
      <c r="SSI131" s="717"/>
      <c r="SSJ131" s="717"/>
      <c r="SSK131" s="717"/>
      <c r="SSL131" s="717"/>
      <c r="SSM131" s="717"/>
      <c r="SSN131" s="717"/>
      <c r="SSO131" s="717"/>
      <c r="SSP131" s="717"/>
      <c r="SSQ131" s="717"/>
      <c r="SSR131" s="717"/>
      <c r="SSS131" s="717"/>
      <c r="SST131" s="717"/>
      <c r="SSU131" s="717"/>
      <c r="SSV131" s="717"/>
      <c r="SSW131" s="717"/>
      <c r="SSX131" s="717"/>
      <c r="SSY131" s="717"/>
      <c r="SSZ131" s="717"/>
      <c r="STA131" s="717"/>
      <c r="STB131" s="717"/>
      <c r="STC131" s="717"/>
      <c r="STD131" s="717"/>
      <c r="STE131" s="717"/>
      <c r="STF131" s="717"/>
      <c r="STG131" s="717"/>
      <c r="STH131" s="717"/>
      <c r="STI131" s="717"/>
      <c r="STJ131" s="717"/>
      <c r="STK131" s="717"/>
      <c r="STL131" s="717"/>
      <c r="STM131" s="717"/>
      <c r="STN131" s="717"/>
      <c r="STO131" s="717"/>
      <c r="STP131" s="717"/>
      <c r="STQ131" s="717"/>
      <c r="STR131" s="717"/>
      <c r="STS131" s="717"/>
      <c r="STT131" s="717"/>
      <c r="STU131" s="717"/>
      <c r="STV131" s="717"/>
      <c r="STW131" s="717"/>
      <c r="STX131" s="717"/>
      <c r="STY131" s="717"/>
      <c r="STZ131" s="717"/>
      <c r="SUA131" s="717"/>
      <c r="SUB131" s="717"/>
      <c r="SUC131" s="717"/>
      <c r="SUD131" s="717"/>
      <c r="SUE131" s="717"/>
      <c r="SUF131" s="717"/>
      <c r="SUG131" s="717"/>
      <c r="SUH131" s="717"/>
      <c r="SUI131" s="717"/>
      <c r="SUJ131" s="717"/>
      <c r="SUK131" s="717"/>
      <c r="SUL131" s="717"/>
      <c r="SUM131" s="717"/>
      <c r="SUN131" s="717"/>
      <c r="SUO131" s="717"/>
      <c r="SUP131" s="717"/>
      <c r="SUQ131" s="717"/>
      <c r="SUR131" s="717"/>
      <c r="SUS131" s="717"/>
      <c r="SUT131" s="717"/>
      <c r="SUU131" s="717"/>
      <c r="SUV131" s="717"/>
      <c r="SUW131" s="717"/>
      <c r="SUX131" s="717"/>
      <c r="SUY131" s="717"/>
      <c r="SUZ131" s="717"/>
      <c r="SVA131" s="717"/>
      <c r="SVB131" s="717"/>
      <c r="SVC131" s="717"/>
      <c r="SVD131" s="717"/>
      <c r="SVE131" s="717"/>
      <c r="SVF131" s="717"/>
      <c r="SVG131" s="717"/>
      <c r="SVH131" s="717"/>
      <c r="SVI131" s="717"/>
      <c r="SVJ131" s="717"/>
      <c r="SVK131" s="717"/>
      <c r="SVL131" s="717"/>
      <c r="SVM131" s="717"/>
      <c r="SVN131" s="717"/>
      <c r="SVO131" s="717"/>
      <c r="SVP131" s="717"/>
      <c r="SVQ131" s="717"/>
      <c r="SVR131" s="717"/>
      <c r="SVS131" s="717"/>
      <c r="SVT131" s="717"/>
      <c r="SVU131" s="717"/>
      <c r="SVV131" s="717"/>
      <c r="SVW131" s="717"/>
      <c r="SVX131" s="717"/>
      <c r="SVY131" s="717"/>
      <c r="SVZ131" s="717"/>
      <c r="SWA131" s="717"/>
      <c r="SWB131" s="717"/>
      <c r="SWC131" s="717"/>
      <c r="SWD131" s="717"/>
      <c r="SWE131" s="717"/>
      <c r="SWF131" s="717"/>
      <c r="SWG131" s="717"/>
      <c r="SWH131" s="717"/>
      <c r="SWI131" s="717"/>
      <c r="SWJ131" s="717"/>
      <c r="SWK131" s="717"/>
      <c r="SWL131" s="717"/>
      <c r="SWM131" s="717"/>
      <c r="SWN131" s="717"/>
      <c r="SWO131" s="717"/>
      <c r="SWP131" s="717"/>
      <c r="SWQ131" s="717"/>
      <c r="SWR131" s="717"/>
      <c r="SWS131" s="717"/>
      <c r="SWT131" s="717"/>
      <c r="SWU131" s="717"/>
      <c r="SWV131" s="717"/>
      <c r="SWW131" s="717"/>
      <c r="SWX131" s="717"/>
      <c r="SWY131" s="717"/>
      <c r="SWZ131" s="717"/>
      <c r="SXA131" s="717"/>
      <c r="SXB131" s="717"/>
      <c r="SXC131" s="717"/>
      <c r="SXD131" s="717"/>
      <c r="SXE131" s="717"/>
      <c r="SXF131" s="717"/>
      <c r="SXG131" s="717"/>
      <c r="SXH131" s="717"/>
      <c r="SXI131" s="717"/>
      <c r="SXJ131" s="717"/>
      <c r="SXK131" s="717"/>
      <c r="SXL131" s="717"/>
      <c r="SXM131" s="717"/>
      <c r="SXN131" s="717"/>
      <c r="SXO131" s="717"/>
      <c r="SXP131" s="717"/>
      <c r="SXQ131" s="717"/>
      <c r="SXR131" s="717"/>
      <c r="SXS131" s="717"/>
      <c r="SXT131" s="717"/>
      <c r="SXU131" s="717"/>
      <c r="SXV131" s="717"/>
      <c r="SXW131" s="717"/>
      <c r="SXX131" s="717"/>
      <c r="SXY131" s="717"/>
      <c r="SXZ131" s="717"/>
      <c r="SYA131" s="717"/>
      <c r="SYB131" s="717"/>
      <c r="SYC131" s="717"/>
      <c r="SYD131" s="717"/>
      <c r="SYE131" s="717"/>
      <c r="SYF131" s="717"/>
      <c r="SYG131" s="717"/>
      <c r="SYH131" s="717"/>
      <c r="SYI131" s="717"/>
      <c r="SYJ131" s="717"/>
      <c r="SYK131" s="717"/>
      <c r="SYL131" s="717"/>
      <c r="SYM131" s="717"/>
      <c r="SYN131" s="717"/>
      <c r="SYO131" s="717"/>
      <c r="SYP131" s="717"/>
      <c r="SYQ131" s="717"/>
      <c r="SYR131" s="717"/>
      <c r="SYS131" s="717"/>
      <c r="SYT131" s="717"/>
      <c r="SYU131" s="717"/>
      <c r="SYV131" s="717"/>
      <c r="SYW131" s="717"/>
      <c r="SYX131" s="717"/>
      <c r="SYY131" s="717"/>
      <c r="SYZ131" s="717"/>
      <c r="SZA131" s="717"/>
      <c r="SZB131" s="717"/>
      <c r="SZC131" s="717"/>
      <c r="SZD131" s="717"/>
      <c r="SZE131" s="717"/>
      <c r="SZF131" s="717"/>
      <c r="SZG131" s="717"/>
      <c r="SZH131" s="717"/>
      <c r="SZI131" s="717"/>
      <c r="SZJ131" s="717"/>
      <c r="SZK131" s="717"/>
      <c r="SZL131" s="717"/>
      <c r="SZM131" s="717"/>
      <c r="SZN131" s="717"/>
      <c r="SZO131" s="717"/>
      <c r="SZP131" s="717"/>
      <c r="SZQ131" s="717"/>
      <c r="SZR131" s="717"/>
      <c r="SZS131" s="717"/>
      <c r="SZT131" s="717"/>
      <c r="SZU131" s="717"/>
      <c r="SZV131" s="717"/>
      <c r="SZW131" s="717"/>
      <c r="SZX131" s="717"/>
      <c r="SZY131" s="717"/>
      <c r="SZZ131" s="717"/>
      <c r="TAA131" s="717"/>
      <c r="TAB131" s="717"/>
      <c r="TAC131" s="717"/>
      <c r="TAD131" s="717"/>
      <c r="TAE131" s="717"/>
      <c r="TAF131" s="717"/>
      <c r="TAG131" s="717"/>
      <c r="TAH131" s="717"/>
      <c r="TAI131" s="717"/>
      <c r="TAJ131" s="717"/>
      <c r="TAK131" s="717"/>
      <c r="TAL131" s="717"/>
      <c r="TAM131" s="717"/>
      <c r="TAN131" s="717"/>
      <c r="TAO131" s="717"/>
      <c r="TAP131" s="717"/>
      <c r="TAQ131" s="717"/>
      <c r="TAR131" s="717"/>
      <c r="TAS131" s="717"/>
      <c r="TAT131" s="717"/>
      <c r="TAU131" s="717"/>
      <c r="TAV131" s="717"/>
      <c r="TAW131" s="717"/>
      <c r="TAX131" s="717"/>
      <c r="TAY131" s="717"/>
      <c r="TAZ131" s="717"/>
      <c r="TBA131" s="717"/>
      <c r="TBB131" s="717"/>
      <c r="TBC131" s="717"/>
      <c r="TBD131" s="717"/>
      <c r="TBE131" s="717"/>
      <c r="TBF131" s="717"/>
      <c r="TBG131" s="717"/>
      <c r="TBH131" s="717"/>
      <c r="TBI131" s="717"/>
      <c r="TBJ131" s="717"/>
      <c r="TBK131" s="717"/>
      <c r="TBL131" s="717"/>
      <c r="TBM131" s="717"/>
      <c r="TBN131" s="717"/>
      <c r="TBO131" s="717"/>
      <c r="TBP131" s="717"/>
      <c r="TBQ131" s="717"/>
      <c r="TBR131" s="717"/>
      <c r="TBS131" s="717"/>
      <c r="TBT131" s="717"/>
      <c r="TBU131" s="717"/>
      <c r="TBV131" s="717"/>
      <c r="TBW131" s="717"/>
      <c r="TBX131" s="717"/>
      <c r="TBY131" s="717"/>
      <c r="TBZ131" s="717"/>
      <c r="TCA131" s="717"/>
      <c r="TCB131" s="717"/>
      <c r="TCC131" s="717"/>
      <c r="TCD131" s="717"/>
      <c r="TCE131" s="717"/>
      <c r="TCF131" s="717"/>
      <c r="TCG131" s="717"/>
      <c r="TCH131" s="717"/>
      <c r="TCI131" s="717"/>
      <c r="TCJ131" s="717"/>
      <c r="TCK131" s="717"/>
      <c r="TCL131" s="717"/>
      <c r="TCM131" s="717"/>
      <c r="TCN131" s="717"/>
      <c r="TCO131" s="717"/>
      <c r="TCP131" s="717"/>
      <c r="TCQ131" s="717"/>
      <c r="TCR131" s="717"/>
      <c r="TCS131" s="717"/>
      <c r="TCT131" s="717"/>
      <c r="TCU131" s="717"/>
      <c r="TCV131" s="717"/>
      <c r="TCW131" s="717"/>
      <c r="TCX131" s="717"/>
      <c r="TCY131" s="717"/>
      <c r="TCZ131" s="717"/>
      <c r="TDA131" s="717"/>
      <c r="TDB131" s="717"/>
      <c r="TDC131" s="717"/>
      <c r="TDD131" s="717"/>
      <c r="TDE131" s="717"/>
      <c r="TDF131" s="717"/>
      <c r="TDG131" s="717"/>
      <c r="TDH131" s="717"/>
      <c r="TDI131" s="717"/>
      <c r="TDJ131" s="717"/>
      <c r="TDK131" s="717"/>
      <c r="TDL131" s="717"/>
      <c r="TDM131" s="717"/>
      <c r="TDN131" s="717"/>
      <c r="TDO131" s="717"/>
      <c r="TDP131" s="717"/>
      <c r="TDQ131" s="717"/>
      <c r="TDR131" s="717"/>
      <c r="TDS131" s="717"/>
      <c r="TDT131" s="717"/>
      <c r="TDU131" s="717"/>
      <c r="TDV131" s="717"/>
      <c r="TDW131" s="717"/>
      <c r="TDX131" s="717"/>
      <c r="TDY131" s="717"/>
      <c r="TDZ131" s="717"/>
      <c r="TEA131" s="717"/>
      <c r="TEB131" s="717"/>
      <c r="TEC131" s="717"/>
      <c r="TED131" s="717"/>
      <c r="TEE131" s="717"/>
      <c r="TEF131" s="717"/>
      <c r="TEG131" s="717"/>
      <c r="TEH131" s="717"/>
      <c r="TEI131" s="717"/>
      <c r="TEJ131" s="717"/>
      <c r="TEK131" s="717"/>
      <c r="TEL131" s="717"/>
      <c r="TEM131" s="717"/>
      <c r="TEN131" s="717"/>
      <c r="TEO131" s="717"/>
      <c r="TEP131" s="717"/>
      <c r="TEQ131" s="717"/>
      <c r="TER131" s="717"/>
      <c r="TES131" s="717"/>
      <c r="TET131" s="717"/>
      <c r="TEU131" s="717"/>
      <c r="TEV131" s="717"/>
      <c r="TEW131" s="717"/>
      <c r="TEX131" s="717"/>
      <c r="TEY131" s="717"/>
      <c r="TEZ131" s="717"/>
      <c r="TFA131" s="717"/>
      <c r="TFB131" s="717"/>
      <c r="TFC131" s="717"/>
      <c r="TFD131" s="717"/>
      <c r="TFE131" s="717"/>
      <c r="TFF131" s="717"/>
      <c r="TFG131" s="717"/>
      <c r="TFH131" s="717"/>
      <c r="TFI131" s="717"/>
      <c r="TFJ131" s="717"/>
      <c r="TFK131" s="717"/>
      <c r="TFL131" s="717"/>
      <c r="TFM131" s="717"/>
      <c r="TFN131" s="717"/>
      <c r="TFO131" s="717"/>
      <c r="TFP131" s="717"/>
      <c r="TFQ131" s="717"/>
      <c r="TFR131" s="717"/>
      <c r="TFS131" s="717"/>
      <c r="TFT131" s="717"/>
      <c r="TFU131" s="717"/>
      <c r="TFV131" s="717"/>
      <c r="TFW131" s="717"/>
      <c r="TFX131" s="717"/>
      <c r="TFY131" s="717"/>
      <c r="TFZ131" s="717"/>
      <c r="TGA131" s="717"/>
      <c r="TGB131" s="717"/>
      <c r="TGC131" s="717"/>
      <c r="TGD131" s="717"/>
      <c r="TGE131" s="717"/>
      <c r="TGF131" s="717"/>
      <c r="TGG131" s="717"/>
      <c r="TGH131" s="717"/>
      <c r="TGI131" s="717"/>
      <c r="TGJ131" s="717"/>
      <c r="TGK131" s="717"/>
      <c r="TGL131" s="717"/>
      <c r="TGM131" s="717"/>
      <c r="TGN131" s="717"/>
      <c r="TGO131" s="717"/>
      <c r="TGP131" s="717"/>
      <c r="TGQ131" s="717"/>
      <c r="TGR131" s="717"/>
      <c r="TGS131" s="717"/>
      <c r="TGT131" s="717"/>
      <c r="TGU131" s="717"/>
      <c r="TGV131" s="717"/>
      <c r="TGW131" s="717"/>
      <c r="TGX131" s="717"/>
      <c r="TGY131" s="717"/>
      <c r="TGZ131" s="717"/>
      <c r="THA131" s="717"/>
      <c r="THB131" s="717"/>
      <c r="THC131" s="717"/>
      <c r="THD131" s="717"/>
      <c r="THE131" s="717"/>
      <c r="THF131" s="717"/>
      <c r="THG131" s="717"/>
      <c r="THH131" s="717"/>
      <c r="THI131" s="717"/>
      <c r="THJ131" s="717"/>
      <c r="THK131" s="717"/>
      <c r="THL131" s="717"/>
      <c r="THM131" s="717"/>
      <c r="THN131" s="717"/>
      <c r="THO131" s="717"/>
      <c r="THP131" s="717"/>
      <c r="THQ131" s="717"/>
      <c r="THR131" s="717"/>
      <c r="THS131" s="717"/>
      <c r="THT131" s="717"/>
      <c r="THU131" s="717"/>
      <c r="THV131" s="717"/>
      <c r="THW131" s="717"/>
      <c r="THX131" s="717"/>
      <c r="THY131" s="717"/>
      <c r="THZ131" s="717"/>
      <c r="TIA131" s="717"/>
      <c r="TIB131" s="717"/>
      <c r="TIC131" s="717"/>
      <c r="TID131" s="717"/>
      <c r="TIE131" s="717"/>
      <c r="TIF131" s="717"/>
      <c r="TIG131" s="717"/>
      <c r="TIH131" s="717"/>
      <c r="TII131" s="717"/>
      <c r="TIJ131" s="717"/>
      <c r="TIK131" s="717"/>
      <c r="TIL131" s="717"/>
      <c r="TIM131" s="717"/>
      <c r="TIN131" s="717"/>
      <c r="TIO131" s="717"/>
      <c r="TIP131" s="717"/>
      <c r="TIQ131" s="717"/>
      <c r="TIR131" s="717"/>
      <c r="TIS131" s="717"/>
      <c r="TIT131" s="717"/>
      <c r="TIU131" s="717"/>
      <c r="TIV131" s="717"/>
      <c r="TIW131" s="717"/>
      <c r="TIX131" s="717"/>
      <c r="TIY131" s="717"/>
      <c r="TIZ131" s="717"/>
      <c r="TJA131" s="717"/>
      <c r="TJB131" s="717"/>
      <c r="TJC131" s="717"/>
      <c r="TJD131" s="717"/>
      <c r="TJE131" s="717"/>
      <c r="TJF131" s="717"/>
      <c r="TJG131" s="717"/>
      <c r="TJH131" s="717"/>
      <c r="TJI131" s="717"/>
      <c r="TJJ131" s="717"/>
      <c r="TJK131" s="717"/>
      <c r="TJL131" s="717"/>
      <c r="TJM131" s="717"/>
      <c r="TJN131" s="717"/>
      <c r="TJO131" s="717"/>
      <c r="TJP131" s="717"/>
      <c r="TJQ131" s="717"/>
      <c r="TJR131" s="717"/>
      <c r="TJS131" s="717"/>
      <c r="TJT131" s="717"/>
      <c r="TJU131" s="717"/>
      <c r="TJV131" s="717"/>
      <c r="TJW131" s="717"/>
      <c r="TJX131" s="717"/>
      <c r="TJY131" s="717"/>
      <c r="TJZ131" s="717"/>
      <c r="TKA131" s="717"/>
      <c r="TKB131" s="717"/>
      <c r="TKC131" s="717"/>
      <c r="TKD131" s="717"/>
      <c r="TKE131" s="717"/>
      <c r="TKF131" s="717"/>
      <c r="TKG131" s="717"/>
      <c r="TKH131" s="717"/>
      <c r="TKI131" s="717"/>
      <c r="TKJ131" s="717"/>
      <c r="TKK131" s="717"/>
      <c r="TKL131" s="717"/>
      <c r="TKM131" s="717"/>
      <c r="TKN131" s="717"/>
      <c r="TKO131" s="717"/>
      <c r="TKP131" s="717"/>
      <c r="TKQ131" s="717"/>
      <c r="TKR131" s="717"/>
      <c r="TKS131" s="717"/>
      <c r="TKT131" s="717"/>
      <c r="TKU131" s="717"/>
      <c r="TKV131" s="717"/>
      <c r="TKW131" s="717"/>
      <c r="TKX131" s="717"/>
      <c r="TKY131" s="717"/>
      <c r="TKZ131" s="717"/>
      <c r="TLA131" s="717"/>
      <c r="TLB131" s="717"/>
      <c r="TLC131" s="717"/>
      <c r="TLD131" s="717"/>
      <c r="TLE131" s="717"/>
      <c r="TLF131" s="717"/>
      <c r="TLG131" s="717"/>
      <c r="TLH131" s="717"/>
      <c r="TLI131" s="717"/>
      <c r="TLJ131" s="717"/>
      <c r="TLK131" s="717"/>
      <c r="TLL131" s="717"/>
      <c r="TLM131" s="717"/>
      <c r="TLN131" s="717"/>
      <c r="TLO131" s="717"/>
      <c r="TLP131" s="717"/>
      <c r="TLQ131" s="717"/>
      <c r="TLR131" s="717"/>
      <c r="TLS131" s="717"/>
      <c r="TLT131" s="717"/>
      <c r="TLU131" s="717"/>
      <c r="TLV131" s="717"/>
      <c r="TLW131" s="717"/>
      <c r="TLX131" s="717"/>
      <c r="TLY131" s="717"/>
      <c r="TLZ131" s="717"/>
      <c r="TMA131" s="717"/>
      <c r="TMB131" s="717"/>
      <c r="TMC131" s="717"/>
      <c r="TMD131" s="717"/>
      <c r="TME131" s="717"/>
      <c r="TMF131" s="717"/>
      <c r="TMG131" s="717"/>
      <c r="TMH131" s="717"/>
      <c r="TMI131" s="717"/>
      <c r="TMJ131" s="717"/>
      <c r="TMK131" s="717"/>
      <c r="TML131" s="717"/>
      <c r="TMM131" s="717"/>
      <c r="TMN131" s="717"/>
      <c r="TMO131" s="717"/>
      <c r="TMP131" s="717"/>
      <c r="TMQ131" s="717"/>
      <c r="TMR131" s="717"/>
      <c r="TMS131" s="717"/>
      <c r="TMT131" s="717"/>
      <c r="TMU131" s="717"/>
      <c r="TMV131" s="717"/>
      <c r="TMW131" s="717"/>
      <c r="TMX131" s="717"/>
      <c r="TMY131" s="717"/>
      <c r="TMZ131" s="717"/>
      <c r="TNA131" s="717"/>
      <c r="TNB131" s="717"/>
      <c r="TNC131" s="717"/>
      <c r="TND131" s="717"/>
      <c r="TNE131" s="717"/>
      <c r="TNF131" s="717"/>
      <c r="TNG131" s="717"/>
      <c r="TNH131" s="717"/>
      <c r="TNI131" s="717"/>
      <c r="TNJ131" s="717"/>
      <c r="TNK131" s="717"/>
      <c r="TNL131" s="717"/>
      <c r="TNM131" s="717"/>
      <c r="TNN131" s="717"/>
      <c r="TNO131" s="717"/>
      <c r="TNP131" s="717"/>
      <c r="TNQ131" s="717"/>
      <c r="TNR131" s="717"/>
      <c r="TNS131" s="717"/>
      <c r="TNT131" s="717"/>
      <c r="TNU131" s="717"/>
      <c r="TNV131" s="717"/>
      <c r="TNW131" s="717"/>
      <c r="TNX131" s="717"/>
      <c r="TNY131" s="717"/>
      <c r="TNZ131" s="717"/>
      <c r="TOA131" s="717"/>
      <c r="TOB131" s="717"/>
      <c r="TOC131" s="717"/>
      <c r="TOD131" s="717"/>
      <c r="TOE131" s="717"/>
      <c r="TOF131" s="717"/>
      <c r="TOG131" s="717"/>
      <c r="TOH131" s="717"/>
      <c r="TOI131" s="717"/>
      <c r="TOJ131" s="717"/>
      <c r="TOK131" s="717"/>
      <c r="TOL131" s="717"/>
      <c r="TOM131" s="717"/>
      <c r="TON131" s="717"/>
      <c r="TOO131" s="717"/>
      <c r="TOP131" s="717"/>
      <c r="TOQ131" s="717"/>
      <c r="TOR131" s="717"/>
      <c r="TOS131" s="717"/>
      <c r="TOT131" s="717"/>
      <c r="TOU131" s="717"/>
      <c r="TOV131" s="717"/>
      <c r="TOW131" s="717"/>
      <c r="TOX131" s="717"/>
      <c r="TOY131" s="717"/>
      <c r="TOZ131" s="717"/>
      <c r="TPA131" s="717"/>
      <c r="TPB131" s="717"/>
      <c r="TPC131" s="717"/>
      <c r="TPD131" s="717"/>
      <c r="TPE131" s="717"/>
      <c r="TPF131" s="717"/>
      <c r="TPG131" s="717"/>
      <c r="TPH131" s="717"/>
      <c r="TPI131" s="717"/>
      <c r="TPJ131" s="717"/>
      <c r="TPK131" s="717"/>
      <c r="TPL131" s="717"/>
      <c r="TPM131" s="717"/>
      <c r="TPN131" s="717"/>
      <c r="TPO131" s="717"/>
      <c r="TPP131" s="717"/>
      <c r="TPQ131" s="717"/>
      <c r="TPR131" s="717"/>
      <c r="TPS131" s="717"/>
      <c r="TPT131" s="717"/>
      <c r="TPU131" s="717"/>
      <c r="TPV131" s="717"/>
      <c r="TPW131" s="717"/>
      <c r="TPX131" s="717"/>
      <c r="TPY131" s="717"/>
      <c r="TPZ131" s="717"/>
      <c r="TQA131" s="717"/>
      <c r="TQB131" s="717"/>
      <c r="TQC131" s="717"/>
      <c r="TQD131" s="717"/>
      <c r="TQE131" s="717"/>
      <c r="TQF131" s="717"/>
      <c r="TQG131" s="717"/>
      <c r="TQH131" s="717"/>
      <c r="TQI131" s="717"/>
      <c r="TQJ131" s="717"/>
      <c r="TQK131" s="717"/>
      <c r="TQL131" s="717"/>
      <c r="TQM131" s="717"/>
      <c r="TQN131" s="717"/>
      <c r="TQO131" s="717"/>
      <c r="TQP131" s="717"/>
      <c r="TQQ131" s="717"/>
      <c r="TQR131" s="717"/>
      <c r="TQS131" s="717"/>
      <c r="TQT131" s="717"/>
      <c r="TQU131" s="717"/>
      <c r="TQV131" s="717"/>
      <c r="TQW131" s="717"/>
      <c r="TQX131" s="717"/>
      <c r="TQY131" s="717"/>
      <c r="TQZ131" s="717"/>
      <c r="TRA131" s="717"/>
      <c r="TRB131" s="717"/>
      <c r="TRC131" s="717"/>
      <c r="TRD131" s="717"/>
      <c r="TRE131" s="717"/>
      <c r="TRF131" s="717"/>
      <c r="TRG131" s="717"/>
      <c r="TRH131" s="717"/>
      <c r="TRI131" s="717"/>
      <c r="TRJ131" s="717"/>
      <c r="TRK131" s="717"/>
      <c r="TRL131" s="717"/>
      <c r="TRM131" s="717"/>
      <c r="TRN131" s="717"/>
      <c r="TRO131" s="717"/>
      <c r="TRP131" s="717"/>
      <c r="TRQ131" s="717"/>
      <c r="TRR131" s="717"/>
      <c r="TRS131" s="717"/>
      <c r="TRT131" s="717"/>
      <c r="TRU131" s="717"/>
      <c r="TRV131" s="717"/>
      <c r="TRW131" s="717"/>
      <c r="TRX131" s="717"/>
      <c r="TRY131" s="717"/>
      <c r="TRZ131" s="717"/>
      <c r="TSA131" s="717"/>
      <c r="TSB131" s="717"/>
      <c r="TSC131" s="717"/>
      <c r="TSD131" s="717"/>
      <c r="TSE131" s="717"/>
      <c r="TSF131" s="717"/>
      <c r="TSG131" s="717"/>
      <c r="TSH131" s="717"/>
      <c r="TSI131" s="717"/>
      <c r="TSJ131" s="717"/>
      <c r="TSK131" s="717"/>
      <c r="TSL131" s="717"/>
      <c r="TSM131" s="717"/>
      <c r="TSN131" s="717"/>
      <c r="TSO131" s="717"/>
      <c r="TSP131" s="717"/>
      <c r="TSQ131" s="717"/>
      <c r="TSR131" s="717"/>
      <c r="TSS131" s="717"/>
      <c r="TST131" s="717"/>
      <c r="TSU131" s="717"/>
      <c r="TSV131" s="717"/>
      <c r="TSW131" s="717"/>
      <c r="TSX131" s="717"/>
      <c r="TSY131" s="717"/>
      <c r="TSZ131" s="717"/>
      <c r="TTA131" s="717"/>
      <c r="TTB131" s="717"/>
      <c r="TTC131" s="717"/>
      <c r="TTD131" s="717"/>
      <c r="TTE131" s="717"/>
      <c r="TTF131" s="717"/>
      <c r="TTG131" s="717"/>
      <c r="TTH131" s="717"/>
      <c r="TTI131" s="717"/>
      <c r="TTJ131" s="717"/>
      <c r="TTK131" s="717"/>
      <c r="TTL131" s="717"/>
      <c r="TTM131" s="717"/>
      <c r="TTN131" s="717"/>
      <c r="TTO131" s="717"/>
      <c r="TTP131" s="717"/>
      <c r="TTQ131" s="717"/>
      <c r="TTR131" s="717"/>
      <c r="TTS131" s="717"/>
      <c r="TTT131" s="717"/>
      <c r="TTU131" s="717"/>
      <c r="TTV131" s="717"/>
      <c r="TTW131" s="717"/>
      <c r="TTX131" s="717"/>
      <c r="TTY131" s="717"/>
      <c r="TTZ131" s="717"/>
      <c r="TUA131" s="717"/>
      <c r="TUB131" s="717"/>
      <c r="TUC131" s="717"/>
      <c r="TUD131" s="717"/>
      <c r="TUE131" s="717"/>
      <c r="TUF131" s="717"/>
      <c r="TUG131" s="717"/>
      <c r="TUH131" s="717"/>
      <c r="TUI131" s="717"/>
      <c r="TUJ131" s="717"/>
      <c r="TUK131" s="717"/>
      <c r="TUL131" s="717"/>
      <c r="TUM131" s="717"/>
      <c r="TUN131" s="717"/>
      <c r="TUO131" s="717"/>
      <c r="TUP131" s="717"/>
      <c r="TUQ131" s="717"/>
      <c r="TUR131" s="717"/>
      <c r="TUS131" s="717"/>
      <c r="TUT131" s="717"/>
      <c r="TUU131" s="717"/>
      <c r="TUV131" s="717"/>
      <c r="TUW131" s="717"/>
      <c r="TUX131" s="717"/>
      <c r="TUY131" s="717"/>
      <c r="TUZ131" s="717"/>
      <c r="TVA131" s="717"/>
      <c r="TVB131" s="717"/>
      <c r="TVC131" s="717"/>
      <c r="TVD131" s="717"/>
      <c r="TVE131" s="717"/>
      <c r="TVF131" s="717"/>
      <c r="TVG131" s="717"/>
      <c r="TVH131" s="717"/>
      <c r="TVI131" s="717"/>
      <c r="TVJ131" s="717"/>
      <c r="TVK131" s="717"/>
      <c r="TVL131" s="717"/>
      <c r="TVM131" s="717"/>
      <c r="TVN131" s="717"/>
      <c r="TVO131" s="717"/>
      <c r="TVP131" s="717"/>
      <c r="TVQ131" s="717"/>
      <c r="TVR131" s="717"/>
      <c r="TVS131" s="717"/>
      <c r="TVT131" s="717"/>
      <c r="TVU131" s="717"/>
      <c r="TVV131" s="717"/>
      <c r="TVW131" s="717"/>
      <c r="TVX131" s="717"/>
      <c r="TVY131" s="717"/>
      <c r="TVZ131" s="717"/>
      <c r="TWA131" s="717"/>
      <c r="TWB131" s="717"/>
      <c r="TWC131" s="717"/>
      <c r="TWD131" s="717"/>
      <c r="TWE131" s="717"/>
      <c r="TWF131" s="717"/>
      <c r="TWG131" s="717"/>
      <c r="TWH131" s="717"/>
      <c r="TWI131" s="717"/>
      <c r="TWJ131" s="717"/>
      <c r="TWK131" s="717"/>
      <c r="TWL131" s="717"/>
      <c r="TWM131" s="717"/>
      <c r="TWN131" s="717"/>
      <c r="TWO131" s="717"/>
      <c r="TWP131" s="717"/>
      <c r="TWQ131" s="717"/>
      <c r="TWR131" s="717"/>
      <c r="TWS131" s="717"/>
      <c r="TWT131" s="717"/>
      <c r="TWU131" s="717"/>
      <c r="TWV131" s="717"/>
      <c r="TWW131" s="717"/>
      <c r="TWX131" s="717"/>
      <c r="TWY131" s="717"/>
      <c r="TWZ131" s="717"/>
      <c r="TXA131" s="717"/>
      <c r="TXB131" s="717"/>
      <c r="TXC131" s="717"/>
      <c r="TXD131" s="717"/>
      <c r="TXE131" s="717"/>
      <c r="TXF131" s="717"/>
      <c r="TXG131" s="717"/>
      <c r="TXH131" s="717"/>
      <c r="TXI131" s="717"/>
      <c r="TXJ131" s="717"/>
      <c r="TXK131" s="717"/>
      <c r="TXL131" s="717"/>
      <c r="TXM131" s="717"/>
      <c r="TXN131" s="717"/>
      <c r="TXO131" s="717"/>
      <c r="TXP131" s="717"/>
      <c r="TXQ131" s="717"/>
      <c r="TXR131" s="717"/>
      <c r="TXS131" s="717"/>
      <c r="TXT131" s="717"/>
      <c r="TXU131" s="717"/>
      <c r="TXV131" s="717"/>
      <c r="TXW131" s="717"/>
      <c r="TXX131" s="717"/>
      <c r="TXY131" s="717"/>
      <c r="TXZ131" s="717"/>
      <c r="TYA131" s="717"/>
      <c r="TYB131" s="717"/>
      <c r="TYC131" s="717"/>
      <c r="TYD131" s="717"/>
      <c r="TYE131" s="717"/>
      <c r="TYF131" s="717"/>
      <c r="TYG131" s="717"/>
      <c r="TYH131" s="717"/>
      <c r="TYI131" s="717"/>
      <c r="TYJ131" s="717"/>
      <c r="TYK131" s="717"/>
      <c r="TYL131" s="717"/>
      <c r="TYM131" s="717"/>
      <c r="TYN131" s="717"/>
      <c r="TYO131" s="717"/>
      <c r="TYP131" s="717"/>
      <c r="TYQ131" s="717"/>
      <c r="TYR131" s="717"/>
      <c r="TYS131" s="717"/>
      <c r="TYT131" s="717"/>
      <c r="TYU131" s="717"/>
      <c r="TYV131" s="717"/>
      <c r="TYW131" s="717"/>
      <c r="TYX131" s="717"/>
      <c r="TYY131" s="717"/>
      <c r="TYZ131" s="717"/>
      <c r="TZA131" s="717"/>
      <c r="TZB131" s="717"/>
      <c r="TZC131" s="717"/>
      <c r="TZD131" s="717"/>
      <c r="TZE131" s="717"/>
      <c r="TZF131" s="717"/>
      <c r="TZG131" s="717"/>
      <c r="TZH131" s="717"/>
      <c r="TZI131" s="717"/>
      <c r="TZJ131" s="717"/>
      <c r="TZK131" s="717"/>
      <c r="TZL131" s="717"/>
      <c r="TZM131" s="717"/>
      <c r="TZN131" s="717"/>
      <c r="TZO131" s="717"/>
      <c r="TZP131" s="717"/>
      <c r="TZQ131" s="717"/>
      <c r="TZR131" s="717"/>
      <c r="TZS131" s="717"/>
      <c r="TZT131" s="717"/>
      <c r="TZU131" s="717"/>
      <c r="TZV131" s="717"/>
      <c r="TZW131" s="717"/>
      <c r="TZX131" s="717"/>
      <c r="TZY131" s="717"/>
      <c r="TZZ131" s="717"/>
      <c r="UAA131" s="717"/>
      <c r="UAB131" s="717"/>
      <c r="UAC131" s="717"/>
      <c r="UAD131" s="717"/>
      <c r="UAE131" s="717"/>
      <c r="UAF131" s="717"/>
      <c r="UAG131" s="717"/>
      <c r="UAH131" s="717"/>
      <c r="UAI131" s="717"/>
      <c r="UAJ131" s="717"/>
      <c r="UAK131" s="717"/>
      <c r="UAL131" s="717"/>
      <c r="UAM131" s="717"/>
      <c r="UAN131" s="717"/>
      <c r="UAO131" s="717"/>
      <c r="UAP131" s="717"/>
      <c r="UAQ131" s="717"/>
      <c r="UAR131" s="717"/>
      <c r="UAS131" s="717"/>
      <c r="UAT131" s="717"/>
      <c r="UAU131" s="717"/>
      <c r="UAV131" s="717"/>
      <c r="UAW131" s="717"/>
      <c r="UAX131" s="717"/>
      <c r="UAY131" s="717"/>
      <c r="UAZ131" s="717"/>
      <c r="UBA131" s="717"/>
      <c r="UBB131" s="717"/>
      <c r="UBC131" s="717"/>
      <c r="UBD131" s="717"/>
      <c r="UBE131" s="717"/>
      <c r="UBF131" s="717"/>
      <c r="UBG131" s="717"/>
      <c r="UBH131" s="717"/>
      <c r="UBI131" s="717"/>
      <c r="UBJ131" s="717"/>
      <c r="UBK131" s="717"/>
      <c r="UBL131" s="717"/>
      <c r="UBM131" s="717"/>
      <c r="UBN131" s="717"/>
      <c r="UBO131" s="717"/>
      <c r="UBP131" s="717"/>
      <c r="UBQ131" s="717"/>
      <c r="UBR131" s="717"/>
      <c r="UBS131" s="717"/>
      <c r="UBT131" s="717"/>
      <c r="UBU131" s="717"/>
      <c r="UBV131" s="717"/>
      <c r="UBW131" s="717"/>
      <c r="UBX131" s="717"/>
      <c r="UBY131" s="717"/>
      <c r="UBZ131" s="717"/>
      <c r="UCA131" s="717"/>
      <c r="UCB131" s="717"/>
      <c r="UCC131" s="717"/>
      <c r="UCD131" s="717"/>
      <c r="UCE131" s="717"/>
      <c r="UCF131" s="717"/>
      <c r="UCG131" s="717"/>
      <c r="UCH131" s="717"/>
      <c r="UCI131" s="717"/>
      <c r="UCJ131" s="717"/>
      <c r="UCK131" s="717"/>
      <c r="UCL131" s="717"/>
      <c r="UCM131" s="717"/>
      <c r="UCN131" s="717"/>
      <c r="UCO131" s="717"/>
      <c r="UCP131" s="717"/>
      <c r="UCQ131" s="717"/>
      <c r="UCR131" s="717"/>
      <c r="UCS131" s="717"/>
      <c r="UCT131" s="717"/>
      <c r="UCU131" s="717"/>
      <c r="UCV131" s="717"/>
      <c r="UCW131" s="717"/>
      <c r="UCX131" s="717"/>
      <c r="UCY131" s="717"/>
      <c r="UCZ131" s="717"/>
      <c r="UDA131" s="717"/>
      <c r="UDB131" s="717"/>
      <c r="UDC131" s="717"/>
      <c r="UDD131" s="717"/>
      <c r="UDE131" s="717"/>
      <c r="UDF131" s="717"/>
      <c r="UDG131" s="717"/>
      <c r="UDH131" s="717"/>
      <c r="UDI131" s="717"/>
      <c r="UDJ131" s="717"/>
      <c r="UDK131" s="717"/>
      <c r="UDL131" s="717"/>
      <c r="UDM131" s="717"/>
      <c r="UDN131" s="717"/>
      <c r="UDO131" s="717"/>
      <c r="UDP131" s="717"/>
      <c r="UDQ131" s="717"/>
      <c r="UDR131" s="717"/>
      <c r="UDS131" s="717"/>
      <c r="UDT131" s="717"/>
      <c r="UDU131" s="717"/>
      <c r="UDV131" s="717"/>
      <c r="UDW131" s="717"/>
      <c r="UDX131" s="717"/>
      <c r="UDY131" s="717"/>
      <c r="UDZ131" s="717"/>
      <c r="UEA131" s="717"/>
      <c r="UEB131" s="717"/>
      <c r="UEC131" s="717"/>
      <c r="UED131" s="717"/>
      <c r="UEE131" s="717"/>
      <c r="UEF131" s="717"/>
      <c r="UEG131" s="717"/>
      <c r="UEH131" s="717"/>
      <c r="UEI131" s="717"/>
      <c r="UEJ131" s="717"/>
      <c r="UEK131" s="717"/>
      <c r="UEL131" s="717"/>
      <c r="UEM131" s="717"/>
      <c r="UEN131" s="717"/>
      <c r="UEO131" s="717"/>
      <c r="UEP131" s="717"/>
      <c r="UEQ131" s="717"/>
      <c r="UER131" s="717"/>
      <c r="UES131" s="717"/>
      <c r="UET131" s="717"/>
      <c r="UEU131" s="717"/>
      <c r="UEV131" s="717"/>
      <c r="UEW131" s="717"/>
      <c r="UEX131" s="717"/>
      <c r="UEY131" s="717"/>
      <c r="UEZ131" s="717"/>
      <c r="UFA131" s="717"/>
      <c r="UFB131" s="717"/>
      <c r="UFC131" s="717"/>
      <c r="UFD131" s="717"/>
      <c r="UFE131" s="717"/>
      <c r="UFF131" s="717"/>
      <c r="UFG131" s="717"/>
      <c r="UFH131" s="717"/>
      <c r="UFI131" s="717"/>
      <c r="UFJ131" s="717"/>
      <c r="UFK131" s="717"/>
      <c r="UFL131" s="717"/>
      <c r="UFM131" s="717"/>
      <c r="UFN131" s="717"/>
      <c r="UFO131" s="717"/>
      <c r="UFP131" s="717"/>
      <c r="UFQ131" s="717"/>
      <c r="UFR131" s="717"/>
      <c r="UFS131" s="717"/>
      <c r="UFT131" s="717"/>
      <c r="UFU131" s="717"/>
      <c r="UFV131" s="717"/>
      <c r="UFW131" s="717"/>
      <c r="UFX131" s="717"/>
      <c r="UFY131" s="717"/>
      <c r="UFZ131" s="717"/>
      <c r="UGA131" s="717"/>
      <c r="UGB131" s="717"/>
      <c r="UGC131" s="717"/>
      <c r="UGD131" s="717"/>
      <c r="UGE131" s="717"/>
      <c r="UGF131" s="717"/>
      <c r="UGG131" s="717"/>
      <c r="UGH131" s="717"/>
      <c r="UGI131" s="717"/>
      <c r="UGJ131" s="717"/>
      <c r="UGK131" s="717"/>
      <c r="UGL131" s="717"/>
      <c r="UGM131" s="717"/>
      <c r="UGN131" s="717"/>
      <c r="UGO131" s="717"/>
      <c r="UGP131" s="717"/>
      <c r="UGQ131" s="717"/>
      <c r="UGR131" s="717"/>
      <c r="UGS131" s="717"/>
      <c r="UGT131" s="717"/>
      <c r="UGU131" s="717"/>
      <c r="UGV131" s="717"/>
      <c r="UGW131" s="717"/>
      <c r="UGX131" s="717"/>
      <c r="UGY131" s="717"/>
      <c r="UGZ131" s="717"/>
      <c r="UHA131" s="717"/>
      <c r="UHB131" s="717"/>
      <c r="UHC131" s="717"/>
      <c r="UHD131" s="717"/>
      <c r="UHE131" s="717"/>
      <c r="UHF131" s="717"/>
      <c r="UHG131" s="717"/>
      <c r="UHH131" s="717"/>
      <c r="UHI131" s="717"/>
      <c r="UHJ131" s="717"/>
      <c r="UHK131" s="717"/>
      <c r="UHL131" s="717"/>
      <c r="UHM131" s="717"/>
      <c r="UHN131" s="717"/>
      <c r="UHO131" s="717"/>
      <c r="UHP131" s="717"/>
      <c r="UHQ131" s="717"/>
      <c r="UHR131" s="717"/>
      <c r="UHS131" s="717"/>
      <c r="UHT131" s="717"/>
      <c r="UHU131" s="717"/>
      <c r="UHV131" s="717"/>
      <c r="UHW131" s="717"/>
      <c r="UHX131" s="717"/>
      <c r="UHY131" s="717"/>
      <c r="UHZ131" s="717"/>
      <c r="UIA131" s="717"/>
      <c r="UIB131" s="717"/>
      <c r="UIC131" s="717"/>
      <c r="UID131" s="717"/>
      <c r="UIE131" s="717"/>
      <c r="UIF131" s="717"/>
      <c r="UIG131" s="717"/>
      <c r="UIH131" s="717"/>
      <c r="UII131" s="717"/>
      <c r="UIJ131" s="717"/>
      <c r="UIK131" s="717"/>
      <c r="UIL131" s="717"/>
      <c r="UIM131" s="717"/>
      <c r="UIN131" s="717"/>
      <c r="UIO131" s="717"/>
      <c r="UIP131" s="717"/>
      <c r="UIQ131" s="717"/>
      <c r="UIR131" s="717"/>
      <c r="UIS131" s="717"/>
      <c r="UIT131" s="717"/>
      <c r="UIU131" s="717"/>
      <c r="UIV131" s="717"/>
      <c r="UIW131" s="717"/>
      <c r="UIX131" s="717"/>
      <c r="UIY131" s="717"/>
      <c r="UIZ131" s="717"/>
      <c r="UJA131" s="717"/>
      <c r="UJB131" s="717"/>
      <c r="UJC131" s="717"/>
      <c r="UJD131" s="717"/>
      <c r="UJE131" s="717"/>
      <c r="UJF131" s="717"/>
      <c r="UJG131" s="717"/>
      <c r="UJH131" s="717"/>
      <c r="UJI131" s="717"/>
      <c r="UJJ131" s="717"/>
      <c r="UJK131" s="717"/>
      <c r="UJL131" s="717"/>
      <c r="UJM131" s="717"/>
      <c r="UJN131" s="717"/>
      <c r="UJO131" s="717"/>
      <c r="UJP131" s="717"/>
      <c r="UJQ131" s="717"/>
      <c r="UJR131" s="717"/>
      <c r="UJS131" s="717"/>
      <c r="UJT131" s="717"/>
      <c r="UJU131" s="717"/>
      <c r="UJV131" s="717"/>
      <c r="UJW131" s="717"/>
      <c r="UJX131" s="717"/>
      <c r="UJY131" s="717"/>
      <c r="UJZ131" s="717"/>
      <c r="UKA131" s="717"/>
      <c r="UKB131" s="717"/>
      <c r="UKC131" s="717"/>
      <c r="UKD131" s="717"/>
      <c r="UKE131" s="717"/>
      <c r="UKF131" s="717"/>
      <c r="UKG131" s="717"/>
      <c r="UKH131" s="717"/>
      <c r="UKI131" s="717"/>
      <c r="UKJ131" s="717"/>
      <c r="UKK131" s="717"/>
      <c r="UKL131" s="717"/>
      <c r="UKM131" s="717"/>
      <c r="UKN131" s="717"/>
      <c r="UKO131" s="717"/>
      <c r="UKP131" s="717"/>
      <c r="UKQ131" s="717"/>
      <c r="UKR131" s="717"/>
      <c r="UKS131" s="717"/>
      <c r="UKT131" s="717"/>
      <c r="UKU131" s="717"/>
      <c r="UKV131" s="717"/>
      <c r="UKW131" s="717"/>
      <c r="UKX131" s="717"/>
      <c r="UKY131" s="717"/>
      <c r="UKZ131" s="717"/>
      <c r="ULA131" s="717"/>
      <c r="ULB131" s="717"/>
      <c r="ULC131" s="717"/>
      <c r="ULD131" s="717"/>
      <c r="ULE131" s="717"/>
      <c r="ULF131" s="717"/>
      <c r="ULG131" s="717"/>
      <c r="ULH131" s="717"/>
      <c r="ULI131" s="717"/>
      <c r="ULJ131" s="717"/>
      <c r="ULK131" s="717"/>
      <c r="ULL131" s="717"/>
      <c r="ULM131" s="717"/>
      <c r="ULN131" s="717"/>
      <c r="ULO131" s="717"/>
      <c r="ULP131" s="717"/>
      <c r="ULQ131" s="717"/>
      <c r="ULR131" s="717"/>
      <c r="ULS131" s="717"/>
      <c r="ULT131" s="717"/>
      <c r="ULU131" s="717"/>
      <c r="ULV131" s="717"/>
      <c r="ULW131" s="717"/>
      <c r="ULX131" s="717"/>
      <c r="ULY131" s="717"/>
      <c r="ULZ131" s="717"/>
      <c r="UMA131" s="717"/>
      <c r="UMB131" s="717"/>
      <c r="UMC131" s="717"/>
      <c r="UMD131" s="717"/>
      <c r="UME131" s="717"/>
      <c r="UMF131" s="717"/>
      <c r="UMG131" s="717"/>
      <c r="UMH131" s="717"/>
      <c r="UMI131" s="717"/>
      <c r="UMJ131" s="717"/>
      <c r="UMK131" s="717"/>
      <c r="UML131" s="717"/>
      <c r="UMM131" s="717"/>
      <c r="UMN131" s="717"/>
      <c r="UMO131" s="717"/>
      <c r="UMP131" s="717"/>
      <c r="UMQ131" s="717"/>
      <c r="UMR131" s="717"/>
      <c r="UMS131" s="717"/>
      <c r="UMT131" s="717"/>
      <c r="UMU131" s="717"/>
      <c r="UMV131" s="717"/>
      <c r="UMW131" s="717"/>
      <c r="UMX131" s="717"/>
      <c r="UMY131" s="717"/>
      <c r="UMZ131" s="717"/>
      <c r="UNA131" s="717"/>
      <c r="UNB131" s="717"/>
      <c r="UNC131" s="717"/>
      <c r="UND131" s="717"/>
      <c r="UNE131" s="717"/>
      <c r="UNF131" s="717"/>
      <c r="UNG131" s="717"/>
      <c r="UNH131" s="717"/>
      <c r="UNI131" s="717"/>
      <c r="UNJ131" s="717"/>
      <c r="UNK131" s="717"/>
      <c r="UNL131" s="717"/>
      <c r="UNM131" s="717"/>
      <c r="UNN131" s="717"/>
      <c r="UNO131" s="717"/>
      <c r="UNP131" s="717"/>
      <c r="UNQ131" s="717"/>
      <c r="UNR131" s="717"/>
      <c r="UNS131" s="717"/>
      <c r="UNT131" s="717"/>
      <c r="UNU131" s="717"/>
      <c r="UNV131" s="717"/>
      <c r="UNW131" s="717"/>
      <c r="UNX131" s="717"/>
      <c r="UNY131" s="717"/>
      <c r="UNZ131" s="717"/>
      <c r="UOA131" s="717"/>
      <c r="UOB131" s="717"/>
      <c r="UOC131" s="717"/>
      <c r="UOD131" s="717"/>
      <c r="UOE131" s="717"/>
      <c r="UOF131" s="717"/>
      <c r="UOG131" s="717"/>
      <c r="UOH131" s="717"/>
      <c r="UOI131" s="717"/>
      <c r="UOJ131" s="717"/>
      <c r="UOK131" s="717"/>
      <c r="UOL131" s="717"/>
      <c r="UOM131" s="717"/>
      <c r="UON131" s="717"/>
      <c r="UOO131" s="717"/>
      <c r="UOP131" s="717"/>
      <c r="UOQ131" s="717"/>
      <c r="UOR131" s="717"/>
      <c r="UOS131" s="717"/>
      <c r="UOT131" s="717"/>
      <c r="UOU131" s="717"/>
      <c r="UOV131" s="717"/>
      <c r="UOW131" s="717"/>
      <c r="UOX131" s="717"/>
      <c r="UOY131" s="717"/>
      <c r="UOZ131" s="717"/>
      <c r="UPA131" s="717"/>
      <c r="UPB131" s="717"/>
      <c r="UPC131" s="717"/>
      <c r="UPD131" s="717"/>
      <c r="UPE131" s="717"/>
      <c r="UPF131" s="717"/>
      <c r="UPG131" s="717"/>
      <c r="UPH131" s="717"/>
      <c r="UPI131" s="717"/>
      <c r="UPJ131" s="717"/>
      <c r="UPK131" s="717"/>
      <c r="UPL131" s="717"/>
      <c r="UPM131" s="717"/>
      <c r="UPN131" s="717"/>
      <c r="UPO131" s="717"/>
      <c r="UPP131" s="717"/>
      <c r="UPQ131" s="717"/>
      <c r="UPR131" s="717"/>
      <c r="UPS131" s="717"/>
      <c r="UPT131" s="717"/>
      <c r="UPU131" s="717"/>
      <c r="UPV131" s="717"/>
      <c r="UPW131" s="717"/>
      <c r="UPX131" s="717"/>
      <c r="UPY131" s="717"/>
      <c r="UPZ131" s="717"/>
      <c r="UQA131" s="717"/>
      <c r="UQB131" s="717"/>
      <c r="UQC131" s="717"/>
      <c r="UQD131" s="717"/>
      <c r="UQE131" s="717"/>
      <c r="UQF131" s="717"/>
      <c r="UQG131" s="717"/>
      <c r="UQH131" s="717"/>
      <c r="UQI131" s="717"/>
      <c r="UQJ131" s="717"/>
      <c r="UQK131" s="717"/>
      <c r="UQL131" s="717"/>
      <c r="UQM131" s="717"/>
      <c r="UQN131" s="717"/>
      <c r="UQO131" s="717"/>
      <c r="UQP131" s="717"/>
      <c r="UQQ131" s="717"/>
      <c r="UQR131" s="717"/>
      <c r="UQS131" s="717"/>
      <c r="UQT131" s="717"/>
      <c r="UQU131" s="717"/>
      <c r="UQV131" s="717"/>
      <c r="UQW131" s="717"/>
      <c r="UQX131" s="717"/>
      <c r="UQY131" s="717"/>
      <c r="UQZ131" s="717"/>
      <c r="URA131" s="717"/>
      <c r="URB131" s="717"/>
      <c r="URC131" s="717"/>
      <c r="URD131" s="717"/>
      <c r="URE131" s="717"/>
      <c r="URF131" s="717"/>
      <c r="URG131" s="717"/>
      <c r="URH131" s="717"/>
      <c r="URI131" s="717"/>
      <c r="URJ131" s="717"/>
      <c r="URK131" s="717"/>
      <c r="URL131" s="717"/>
      <c r="URM131" s="717"/>
      <c r="URN131" s="717"/>
      <c r="URO131" s="717"/>
      <c r="URP131" s="717"/>
      <c r="URQ131" s="717"/>
      <c r="URR131" s="717"/>
      <c r="URS131" s="717"/>
      <c r="URT131" s="717"/>
      <c r="URU131" s="717"/>
      <c r="URV131" s="717"/>
      <c r="URW131" s="717"/>
      <c r="URX131" s="717"/>
      <c r="URY131" s="717"/>
      <c r="URZ131" s="717"/>
      <c r="USA131" s="717"/>
      <c r="USB131" s="717"/>
      <c r="USC131" s="717"/>
      <c r="USD131" s="717"/>
      <c r="USE131" s="717"/>
      <c r="USF131" s="717"/>
      <c r="USG131" s="717"/>
      <c r="USH131" s="717"/>
      <c r="USI131" s="717"/>
      <c r="USJ131" s="717"/>
      <c r="USK131" s="717"/>
      <c r="USL131" s="717"/>
      <c r="USM131" s="717"/>
      <c r="USN131" s="717"/>
      <c r="USO131" s="717"/>
      <c r="USP131" s="717"/>
      <c r="USQ131" s="717"/>
      <c r="USR131" s="717"/>
      <c r="USS131" s="717"/>
      <c r="UST131" s="717"/>
      <c r="USU131" s="717"/>
      <c r="USV131" s="717"/>
      <c r="USW131" s="717"/>
      <c r="USX131" s="717"/>
      <c r="USY131" s="717"/>
      <c r="USZ131" s="717"/>
      <c r="UTA131" s="717"/>
      <c r="UTB131" s="717"/>
      <c r="UTC131" s="717"/>
      <c r="UTD131" s="717"/>
      <c r="UTE131" s="717"/>
      <c r="UTF131" s="717"/>
      <c r="UTG131" s="717"/>
      <c r="UTH131" s="717"/>
      <c r="UTI131" s="717"/>
      <c r="UTJ131" s="717"/>
      <c r="UTK131" s="717"/>
      <c r="UTL131" s="717"/>
      <c r="UTM131" s="717"/>
      <c r="UTN131" s="717"/>
      <c r="UTO131" s="717"/>
      <c r="UTP131" s="717"/>
      <c r="UTQ131" s="717"/>
      <c r="UTR131" s="717"/>
      <c r="UTS131" s="717"/>
      <c r="UTT131" s="717"/>
      <c r="UTU131" s="717"/>
      <c r="UTV131" s="717"/>
      <c r="UTW131" s="717"/>
      <c r="UTX131" s="717"/>
      <c r="UTY131" s="717"/>
      <c r="UTZ131" s="717"/>
      <c r="UUA131" s="717"/>
      <c r="UUB131" s="717"/>
      <c r="UUC131" s="717"/>
      <c r="UUD131" s="717"/>
      <c r="UUE131" s="717"/>
      <c r="UUF131" s="717"/>
      <c r="UUG131" s="717"/>
      <c r="UUH131" s="717"/>
      <c r="UUI131" s="717"/>
      <c r="UUJ131" s="717"/>
      <c r="UUK131" s="717"/>
      <c r="UUL131" s="717"/>
      <c r="UUM131" s="717"/>
      <c r="UUN131" s="717"/>
      <c r="UUO131" s="717"/>
      <c r="UUP131" s="717"/>
      <c r="UUQ131" s="717"/>
      <c r="UUR131" s="717"/>
      <c r="UUS131" s="717"/>
      <c r="UUT131" s="717"/>
      <c r="UUU131" s="717"/>
      <c r="UUV131" s="717"/>
      <c r="UUW131" s="717"/>
      <c r="UUX131" s="717"/>
      <c r="UUY131" s="717"/>
      <c r="UUZ131" s="717"/>
      <c r="UVA131" s="717"/>
      <c r="UVB131" s="717"/>
      <c r="UVC131" s="717"/>
      <c r="UVD131" s="717"/>
      <c r="UVE131" s="717"/>
      <c r="UVF131" s="717"/>
      <c r="UVG131" s="717"/>
      <c r="UVH131" s="717"/>
      <c r="UVI131" s="717"/>
      <c r="UVJ131" s="717"/>
      <c r="UVK131" s="717"/>
      <c r="UVL131" s="717"/>
      <c r="UVM131" s="717"/>
      <c r="UVN131" s="717"/>
      <c r="UVO131" s="717"/>
      <c r="UVP131" s="717"/>
      <c r="UVQ131" s="717"/>
      <c r="UVR131" s="717"/>
      <c r="UVS131" s="717"/>
      <c r="UVT131" s="717"/>
      <c r="UVU131" s="717"/>
      <c r="UVV131" s="717"/>
      <c r="UVW131" s="717"/>
      <c r="UVX131" s="717"/>
      <c r="UVY131" s="717"/>
      <c r="UVZ131" s="717"/>
      <c r="UWA131" s="717"/>
      <c r="UWB131" s="717"/>
      <c r="UWC131" s="717"/>
      <c r="UWD131" s="717"/>
      <c r="UWE131" s="717"/>
      <c r="UWF131" s="717"/>
      <c r="UWG131" s="717"/>
      <c r="UWH131" s="717"/>
      <c r="UWI131" s="717"/>
      <c r="UWJ131" s="717"/>
      <c r="UWK131" s="717"/>
      <c r="UWL131" s="717"/>
      <c r="UWM131" s="717"/>
      <c r="UWN131" s="717"/>
      <c r="UWO131" s="717"/>
      <c r="UWP131" s="717"/>
      <c r="UWQ131" s="717"/>
      <c r="UWR131" s="717"/>
      <c r="UWS131" s="717"/>
      <c r="UWT131" s="717"/>
      <c r="UWU131" s="717"/>
      <c r="UWV131" s="717"/>
      <c r="UWW131" s="717"/>
      <c r="UWX131" s="717"/>
      <c r="UWY131" s="717"/>
      <c r="UWZ131" s="717"/>
      <c r="UXA131" s="717"/>
      <c r="UXB131" s="717"/>
      <c r="UXC131" s="717"/>
      <c r="UXD131" s="717"/>
      <c r="UXE131" s="717"/>
      <c r="UXF131" s="717"/>
      <c r="UXG131" s="717"/>
      <c r="UXH131" s="717"/>
      <c r="UXI131" s="717"/>
      <c r="UXJ131" s="717"/>
      <c r="UXK131" s="717"/>
      <c r="UXL131" s="717"/>
      <c r="UXM131" s="717"/>
      <c r="UXN131" s="717"/>
      <c r="UXO131" s="717"/>
      <c r="UXP131" s="717"/>
      <c r="UXQ131" s="717"/>
      <c r="UXR131" s="717"/>
      <c r="UXS131" s="717"/>
      <c r="UXT131" s="717"/>
      <c r="UXU131" s="717"/>
      <c r="UXV131" s="717"/>
      <c r="UXW131" s="717"/>
      <c r="UXX131" s="717"/>
      <c r="UXY131" s="717"/>
      <c r="UXZ131" s="717"/>
      <c r="UYA131" s="717"/>
      <c r="UYB131" s="717"/>
      <c r="UYC131" s="717"/>
      <c r="UYD131" s="717"/>
      <c r="UYE131" s="717"/>
      <c r="UYF131" s="717"/>
      <c r="UYG131" s="717"/>
      <c r="UYH131" s="717"/>
      <c r="UYI131" s="717"/>
      <c r="UYJ131" s="717"/>
      <c r="UYK131" s="717"/>
      <c r="UYL131" s="717"/>
      <c r="UYM131" s="717"/>
      <c r="UYN131" s="717"/>
      <c r="UYO131" s="717"/>
      <c r="UYP131" s="717"/>
      <c r="UYQ131" s="717"/>
      <c r="UYR131" s="717"/>
      <c r="UYS131" s="717"/>
      <c r="UYT131" s="717"/>
      <c r="UYU131" s="717"/>
      <c r="UYV131" s="717"/>
      <c r="UYW131" s="717"/>
      <c r="UYX131" s="717"/>
      <c r="UYY131" s="717"/>
      <c r="UYZ131" s="717"/>
      <c r="UZA131" s="717"/>
      <c r="UZB131" s="717"/>
      <c r="UZC131" s="717"/>
      <c r="UZD131" s="717"/>
      <c r="UZE131" s="717"/>
      <c r="UZF131" s="717"/>
      <c r="UZG131" s="717"/>
      <c r="UZH131" s="717"/>
      <c r="UZI131" s="717"/>
      <c r="UZJ131" s="717"/>
      <c r="UZK131" s="717"/>
      <c r="UZL131" s="717"/>
      <c r="UZM131" s="717"/>
      <c r="UZN131" s="717"/>
      <c r="UZO131" s="717"/>
      <c r="UZP131" s="717"/>
      <c r="UZQ131" s="717"/>
      <c r="UZR131" s="717"/>
      <c r="UZS131" s="717"/>
      <c r="UZT131" s="717"/>
      <c r="UZU131" s="717"/>
      <c r="UZV131" s="717"/>
      <c r="UZW131" s="717"/>
      <c r="UZX131" s="717"/>
      <c r="UZY131" s="717"/>
      <c r="UZZ131" s="717"/>
      <c r="VAA131" s="717"/>
      <c r="VAB131" s="717"/>
      <c r="VAC131" s="717"/>
      <c r="VAD131" s="717"/>
      <c r="VAE131" s="717"/>
      <c r="VAF131" s="717"/>
      <c r="VAG131" s="717"/>
      <c r="VAH131" s="717"/>
      <c r="VAI131" s="717"/>
      <c r="VAJ131" s="717"/>
      <c r="VAK131" s="717"/>
      <c r="VAL131" s="717"/>
      <c r="VAM131" s="717"/>
      <c r="VAN131" s="717"/>
      <c r="VAO131" s="717"/>
      <c r="VAP131" s="717"/>
      <c r="VAQ131" s="717"/>
      <c r="VAR131" s="717"/>
      <c r="VAS131" s="717"/>
      <c r="VAT131" s="717"/>
      <c r="VAU131" s="717"/>
      <c r="VAV131" s="717"/>
      <c r="VAW131" s="717"/>
      <c r="VAX131" s="717"/>
      <c r="VAY131" s="717"/>
      <c r="VAZ131" s="717"/>
      <c r="VBA131" s="717"/>
      <c r="VBB131" s="717"/>
      <c r="VBC131" s="717"/>
      <c r="VBD131" s="717"/>
      <c r="VBE131" s="717"/>
      <c r="VBF131" s="717"/>
      <c r="VBG131" s="717"/>
      <c r="VBH131" s="717"/>
      <c r="VBI131" s="717"/>
      <c r="VBJ131" s="717"/>
      <c r="VBK131" s="717"/>
      <c r="VBL131" s="717"/>
      <c r="VBM131" s="717"/>
      <c r="VBN131" s="717"/>
      <c r="VBO131" s="717"/>
      <c r="VBP131" s="717"/>
      <c r="VBQ131" s="717"/>
      <c r="VBR131" s="717"/>
      <c r="VBS131" s="717"/>
      <c r="VBT131" s="717"/>
      <c r="VBU131" s="717"/>
      <c r="VBV131" s="717"/>
      <c r="VBW131" s="717"/>
      <c r="VBX131" s="717"/>
      <c r="VBY131" s="717"/>
      <c r="VBZ131" s="717"/>
      <c r="VCA131" s="717"/>
      <c r="VCB131" s="717"/>
      <c r="VCC131" s="717"/>
      <c r="VCD131" s="717"/>
      <c r="VCE131" s="717"/>
      <c r="VCF131" s="717"/>
      <c r="VCG131" s="717"/>
      <c r="VCH131" s="717"/>
      <c r="VCI131" s="717"/>
      <c r="VCJ131" s="717"/>
      <c r="VCK131" s="717"/>
      <c r="VCL131" s="717"/>
      <c r="VCM131" s="717"/>
      <c r="VCN131" s="717"/>
      <c r="VCO131" s="717"/>
      <c r="VCP131" s="717"/>
      <c r="VCQ131" s="717"/>
      <c r="VCR131" s="717"/>
      <c r="VCS131" s="717"/>
      <c r="VCT131" s="717"/>
      <c r="VCU131" s="717"/>
      <c r="VCV131" s="717"/>
      <c r="VCW131" s="717"/>
      <c r="VCX131" s="717"/>
      <c r="VCY131" s="717"/>
      <c r="VCZ131" s="717"/>
      <c r="VDA131" s="717"/>
      <c r="VDB131" s="717"/>
      <c r="VDC131" s="717"/>
      <c r="VDD131" s="717"/>
      <c r="VDE131" s="717"/>
      <c r="VDF131" s="717"/>
      <c r="VDG131" s="717"/>
      <c r="VDH131" s="717"/>
      <c r="VDI131" s="717"/>
      <c r="VDJ131" s="717"/>
      <c r="VDK131" s="717"/>
      <c r="VDL131" s="717"/>
      <c r="VDM131" s="717"/>
      <c r="VDN131" s="717"/>
      <c r="VDO131" s="717"/>
      <c r="VDP131" s="717"/>
      <c r="VDQ131" s="717"/>
      <c r="VDR131" s="717"/>
      <c r="VDS131" s="717"/>
      <c r="VDT131" s="717"/>
      <c r="VDU131" s="717"/>
      <c r="VDV131" s="717"/>
      <c r="VDW131" s="717"/>
      <c r="VDX131" s="717"/>
      <c r="VDY131" s="717"/>
      <c r="VDZ131" s="717"/>
      <c r="VEA131" s="717"/>
      <c r="VEB131" s="717"/>
      <c r="VEC131" s="717"/>
      <c r="VED131" s="717"/>
      <c r="VEE131" s="717"/>
      <c r="VEF131" s="717"/>
      <c r="VEG131" s="717"/>
      <c r="VEH131" s="717"/>
      <c r="VEI131" s="717"/>
      <c r="VEJ131" s="717"/>
      <c r="VEK131" s="717"/>
      <c r="VEL131" s="717"/>
      <c r="VEM131" s="717"/>
      <c r="VEN131" s="717"/>
      <c r="VEO131" s="717"/>
      <c r="VEP131" s="717"/>
      <c r="VEQ131" s="717"/>
      <c r="VER131" s="717"/>
      <c r="VES131" s="717"/>
      <c r="VET131" s="717"/>
      <c r="VEU131" s="717"/>
      <c r="VEV131" s="717"/>
      <c r="VEW131" s="717"/>
      <c r="VEX131" s="717"/>
      <c r="VEY131" s="717"/>
      <c r="VEZ131" s="717"/>
      <c r="VFA131" s="717"/>
      <c r="VFB131" s="717"/>
      <c r="VFC131" s="717"/>
      <c r="VFD131" s="717"/>
      <c r="VFE131" s="717"/>
      <c r="VFF131" s="717"/>
      <c r="VFG131" s="717"/>
      <c r="VFH131" s="717"/>
      <c r="VFI131" s="717"/>
      <c r="VFJ131" s="717"/>
      <c r="VFK131" s="717"/>
      <c r="VFL131" s="717"/>
      <c r="VFM131" s="717"/>
      <c r="VFN131" s="717"/>
      <c r="VFO131" s="717"/>
      <c r="VFP131" s="717"/>
      <c r="VFQ131" s="717"/>
      <c r="VFR131" s="717"/>
      <c r="VFS131" s="717"/>
      <c r="VFT131" s="717"/>
      <c r="VFU131" s="717"/>
      <c r="VFV131" s="717"/>
      <c r="VFW131" s="717"/>
      <c r="VFX131" s="717"/>
      <c r="VFY131" s="717"/>
      <c r="VFZ131" s="717"/>
      <c r="VGA131" s="717"/>
      <c r="VGB131" s="717"/>
      <c r="VGC131" s="717"/>
      <c r="VGD131" s="717"/>
      <c r="VGE131" s="717"/>
      <c r="VGF131" s="717"/>
      <c r="VGG131" s="717"/>
      <c r="VGH131" s="717"/>
      <c r="VGI131" s="717"/>
      <c r="VGJ131" s="717"/>
      <c r="VGK131" s="717"/>
      <c r="VGL131" s="717"/>
      <c r="VGM131" s="717"/>
      <c r="VGN131" s="717"/>
      <c r="VGO131" s="717"/>
      <c r="VGP131" s="717"/>
      <c r="VGQ131" s="717"/>
      <c r="VGR131" s="717"/>
      <c r="VGS131" s="717"/>
      <c r="VGT131" s="717"/>
      <c r="VGU131" s="717"/>
      <c r="VGV131" s="717"/>
      <c r="VGW131" s="717"/>
      <c r="VGX131" s="717"/>
      <c r="VGY131" s="717"/>
      <c r="VGZ131" s="717"/>
      <c r="VHA131" s="717"/>
      <c r="VHB131" s="717"/>
      <c r="VHC131" s="717"/>
      <c r="VHD131" s="717"/>
      <c r="VHE131" s="717"/>
      <c r="VHF131" s="717"/>
      <c r="VHG131" s="717"/>
      <c r="VHH131" s="717"/>
      <c r="VHI131" s="717"/>
      <c r="VHJ131" s="717"/>
      <c r="VHK131" s="717"/>
      <c r="VHL131" s="717"/>
      <c r="VHM131" s="717"/>
      <c r="VHN131" s="717"/>
      <c r="VHO131" s="717"/>
      <c r="VHP131" s="717"/>
      <c r="VHQ131" s="717"/>
      <c r="VHR131" s="717"/>
      <c r="VHS131" s="717"/>
      <c r="VHT131" s="717"/>
      <c r="VHU131" s="717"/>
      <c r="VHV131" s="717"/>
      <c r="VHW131" s="717"/>
      <c r="VHX131" s="717"/>
      <c r="VHY131" s="717"/>
      <c r="VHZ131" s="717"/>
      <c r="VIA131" s="717"/>
      <c r="VIB131" s="717"/>
      <c r="VIC131" s="717"/>
      <c r="VID131" s="717"/>
      <c r="VIE131" s="717"/>
      <c r="VIF131" s="717"/>
      <c r="VIG131" s="717"/>
      <c r="VIH131" s="717"/>
      <c r="VII131" s="717"/>
      <c r="VIJ131" s="717"/>
      <c r="VIK131" s="717"/>
      <c r="VIL131" s="717"/>
      <c r="VIM131" s="717"/>
      <c r="VIN131" s="717"/>
      <c r="VIO131" s="717"/>
      <c r="VIP131" s="717"/>
      <c r="VIQ131" s="717"/>
      <c r="VIR131" s="717"/>
      <c r="VIS131" s="717"/>
      <c r="VIT131" s="717"/>
      <c r="VIU131" s="717"/>
      <c r="VIV131" s="717"/>
      <c r="VIW131" s="717"/>
      <c r="VIX131" s="717"/>
      <c r="VIY131" s="717"/>
      <c r="VIZ131" s="717"/>
      <c r="VJA131" s="717"/>
      <c r="VJB131" s="717"/>
      <c r="VJC131" s="717"/>
      <c r="VJD131" s="717"/>
      <c r="VJE131" s="717"/>
      <c r="VJF131" s="717"/>
      <c r="VJG131" s="717"/>
      <c r="VJH131" s="717"/>
      <c r="VJI131" s="717"/>
      <c r="VJJ131" s="717"/>
      <c r="VJK131" s="717"/>
      <c r="VJL131" s="717"/>
      <c r="VJM131" s="717"/>
      <c r="VJN131" s="717"/>
      <c r="VJO131" s="717"/>
      <c r="VJP131" s="717"/>
      <c r="VJQ131" s="717"/>
      <c r="VJR131" s="717"/>
      <c r="VJS131" s="717"/>
      <c r="VJT131" s="717"/>
      <c r="VJU131" s="717"/>
      <c r="VJV131" s="717"/>
      <c r="VJW131" s="717"/>
      <c r="VJX131" s="717"/>
      <c r="VJY131" s="717"/>
      <c r="VJZ131" s="717"/>
      <c r="VKA131" s="717"/>
      <c r="VKB131" s="717"/>
      <c r="VKC131" s="717"/>
      <c r="VKD131" s="717"/>
      <c r="VKE131" s="717"/>
      <c r="VKF131" s="717"/>
      <c r="VKG131" s="717"/>
      <c r="VKH131" s="717"/>
      <c r="VKI131" s="717"/>
      <c r="VKJ131" s="717"/>
      <c r="VKK131" s="717"/>
      <c r="VKL131" s="717"/>
      <c r="VKM131" s="717"/>
      <c r="VKN131" s="717"/>
      <c r="VKO131" s="717"/>
      <c r="VKP131" s="717"/>
      <c r="VKQ131" s="717"/>
      <c r="VKR131" s="717"/>
      <c r="VKS131" s="717"/>
      <c r="VKT131" s="717"/>
      <c r="VKU131" s="717"/>
      <c r="VKV131" s="717"/>
      <c r="VKW131" s="717"/>
      <c r="VKX131" s="717"/>
      <c r="VKY131" s="717"/>
      <c r="VKZ131" s="717"/>
      <c r="VLA131" s="717"/>
      <c r="VLB131" s="717"/>
      <c r="VLC131" s="717"/>
      <c r="VLD131" s="717"/>
      <c r="VLE131" s="717"/>
      <c r="VLF131" s="717"/>
      <c r="VLG131" s="717"/>
      <c r="VLH131" s="717"/>
      <c r="VLI131" s="717"/>
      <c r="VLJ131" s="717"/>
      <c r="VLK131" s="717"/>
      <c r="VLL131" s="717"/>
      <c r="VLM131" s="717"/>
      <c r="VLN131" s="717"/>
      <c r="VLO131" s="717"/>
      <c r="VLP131" s="717"/>
      <c r="VLQ131" s="717"/>
      <c r="VLR131" s="717"/>
      <c r="VLS131" s="717"/>
      <c r="VLT131" s="717"/>
      <c r="VLU131" s="717"/>
      <c r="VLV131" s="717"/>
      <c r="VLW131" s="717"/>
      <c r="VLX131" s="717"/>
      <c r="VLY131" s="717"/>
      <c r="VLZ131" s="717"/>
      <c r="VMA131" s="717"/>
      <c r="VMB131" s="717"/>
      <c r="VMC131" s="717"/>
      <c r="VMD131" s="717"/>
      <c r="VME131" s="717"/>
      <c r="VMF131" s="717"/>
      <c r="VMG131" s="717"/>
      <c r="VMH131" s="717"/>
      <c r="VMI131" s="717"/>
      <c r="VMJ131" s="717"/>
      <c r="VMK131" s="717"/>
      <c r="VML131" s="717"/>
      <c r="VMM131" s="717"/>
      <c r="VMN131" s="717"/>
      <c r="VMO131" s="717"/>
      <c r="VMP131" s="717"/>
      <c r="VMQ131" s="717"/>
      <c r="VMR131" s="717"/>
      <c r="VMS131" s="717"/>
      <c r="VMT131" s="717"/>
      <c r="VMU131" s="717"/>
      <c r="VMV131" s="717"/>
      <c r="VMW131" s="717"/>
      <c r="VMX131" s="717"/>
      <c r="VMY131" s="717"/>
      <c r="VMZ131" s="717"/>
      <c r="VNA131" s="717"/>
      <c r="VNB131" s="717"/>
      <c r="VNC131" s="717"/>
      <c r="VND131" s="717"/>
      <c r="VNE131" s="717"/>
      <c r="VNF131" s="717"/>
      <c r="VNG131" s="717"/>
      <c r="VNH131" s="717"/>
      <c r="VNI131" s="717"/>
      <c r="VNJ131" s="717"/>
      <c r="VNK131" s="717"/>
      <c r="VNL131" s="717"/>
      <c r="VNM131" s="717"/>
      <c r="VNN131" s="717"/>
      <c r="VNO131" s="717"/>
      <c r="VNP131" s="717"/>
      <c r="VNQ131" s="717"/>
      <c r="VNR131" s="717"/>
      <c r="VNS131" s="717"/>
      <c r="VNT131" s="717"/>
      <c r="VNU131" s="717"/>
      <c r="VNV131" s="717"/>
      <c r="VNW131" s="717"/>
      <c r="VNX131" s="717"/>
      <c r="VNY131" s="717"/>
      <c r="VNZ131" s="717"/>
      <c r="VOA131" s="717"/>
      <c r="VOB131" s="717"/>
      <c r="VOC131" s="717"/>
      <c r="VOD131" s="717"/>
      <c r="VOE131" s="717"/>
      <c r="VOF131" s="717"/>
      <c r="VOG131" s="717"/>
      <c r="VOH131" s="717"/>
      <c r="VOI131" s="717"/>
      <c r="VOJ131" s="717"/>
      <c r="VOK131" s="717"/>
      <c r="VOL131" s="717"/>
      <c r="VOM131" s="717"/>
      <c r="VON131" s="717"/>
      <c r="VOO131" s="717"/>
      <c r="VOP131" s="717"/>
      <c r="VOQ131" s="717"/>
      <c r="VOR131" s="717"/>
      <c r="VOS131" s="717"/>
      <c r="VOT131" s="717"/>
      <c r="VOU131" s="717"/>
      <c r="VOV131" s="717"/>
      <c r="VOW131" s="717"/>
      <c r="VOX131" s="717"/>
      <c r="VOY131" s="717"/>
      <c r="VOZ131" s="717"/>
      <c r="VPA131" s="717"/>
      <c r="VPB131" s="717"/>
      <c r="VPC131" s="717"/>
      <c r="VPD131" s="717"/>
      <c r="VPE131" s="717"/>
      <c r="VPF131" s="717"/>
      <c r="VPG131" s="717"/>
      <c r="VPH131" s="717"/>
      <c r="VPI131" s="717"/>
      <c r="VPJ131" s="717"/>
      <c r="VPK131" s="717"/>
      <c r="VPL131" s="717"/>
      <c r="VPM131" s="717"/>
      <c r="VPN131" s="717"/>
      <c r="VPO131" s="717"/>
      <c r="VPP131" s="717"/>
      <c r="VPQ131" s="717"/>
      <c r="VPR131" s="717"/>
      <c r="VPS131" s="717"/>
      <c r="VPT131" s="717"/>
      <c r="VPU131" s="717"/>
      <c r="VPV131" s="717"/>
      <c r="VPW131" s="717"/>
      <c r="VPX131" s="717"/>
      <c r="VPY131" s="717"/>
      <c r="VPZ131" s="717"/>
      <c r="VQA131" s="717"/>
      <c r="VQB131" s="717"/>
      <c r="VQC131" s="717"/>
      <c r="VQD131" s="717"/>
      <c r="VQE131" s="717"/>
      <c r="VQF131" s="717"/>
      <c r="VQG131" s="717"/>
      <c r="VQH131" s="717"/>
      <c r="VQI131" s="717"/>
      <c r="VQJ131" s="717"/>
      <c r="VQK131" s="717"/>
      <c r="VQL131" s="717"/>
      <c r="VQM131" s="717"/>
      <c r="VQN131" s="717"/>
      <c r="VQO131" s="717"/>
      <c r="VQP131" s="717"/>
      <c r="VQQ131" s="717"/>
      <c r="VQR131" s="717"/>
      <c r="VQS131" s="717"/>
      <c r="VQT131" s="717"/>
      <c r="VQU131" s="717"/>
      <c r="VQV131" s="717"/>
      <c r="VQW131" s="717"/>
      <c r="VQX131" s="717"/>
      <c r="VQY131" s="717"/>
      <c r="VQZ131" s="717"/>
      <c r="VRA131" s="717"/>
      <c r="VRB131" s="717"/>
      <c r="VRC131" s="717"/>
      <c r="VRD131" s="717"/>
      <c r="VRE131" s="717"/>
      <c r="VRF131" s="717"/>
      <c r="VRG131" s="717"/>
      <c r="VRH131" s="717"/>
      <c r="VRI131" s="717"/>
      <c r="VRJ131" s="717"/>
      <c r="VRK131" s="717"/>
      <c r="VRL131" s="717"/>
      <c r="VRM131" s="717"/>
      <c r="VRN131" s="717"/>
      <c r="VRO131" s="717"/>
      <c r="VRP131" s="717"/>
      <c r="VRQ131" s="717"/>
      <c r="VRR131" s="717"/>
      <c r="VRS131" s="717"/>
      <c r="VRT131" s="717"/>
      <c r="VRU131" s="717"/>
      <c r="VRV131" s="717"/>
      <c r="VRW131" s="717"/>
      <c r="VRX131" s="717"/>
      <c r="VRY131" s="717"/>
      <c r="VRZ131" s="717"/>
      <c r="VSA131" s="717"/>
      <c r="VSB131" s="717"/>
      <c r="VSC131" s="717"/>
      <c r="VSD131" s="717"/>
      <c r="VSE131" s="717"/>
      <c r="VSF131" s="717"/>
      <c r="VSG131" s="717"/>
      <c r="VSH131" s="717"/>
      <c r="VSI131" s="717"/>
      <c r="VSJ131" s="717"/>
      <c r="VSK131" s="717"/>
      <c r="VSL131" s="717"/>
      <c r="VSM131" s="717"/>
      <c r="VSN131" s="717"/>
      <c r="VSO131" s="717"/>
      <c r="VSP131" s="717"/>
      <c r="VSQ131" s="717"/>
      <c r="VSR131" s="717"/>
      <c r="VSS131" s="717"/>
      <c r="VST131" s="717"/>
      <c r="VSU131" s="717"/>
      <c r="VSV131" s="717"/>
      <c r="VSW131" s="717"/>
      <c r="VSX131" s="717"/>
      <c r="VSY131" s="717"/>
      <c r="VSZ131" s="717"/>
      <c r="VTA131" s="717"/>
      <c r="VTB131" s="717"/>
      <c r="VTC131" s="717"/>
      <c r="VTD131" s="717"/>
      <c r="VTE131" s="717"/>
      <c r="VTF131" s="717"/>
      <c r="VTG131" s="717"/>
      <c r="VTH131" s="717"/>
      <c r="VTI131" s="717"/>
      <c r="VTJ131" s="717"/>
      <c r="VTK131" s="717"/>
      <c r="VTL131" s="717"/>
      <c r="VTM131" s="717"/>
      <c r="VTN131" s="717"/>
      <c r="VTO131" s="717"/>
      <c r="VTP131" s="717"/>
      <c r="VTQ131" s="717"/>
      <c r="VTR131" s="717"/>
      <c r="VTS131" s="717"/>
      <c r="VTT131" s="717"/>
      <c r="VTU131" s="717"/>
      <c r="VTV131" s="717"/>
      <c r="VTW131" s="717"/>
      <c r="VTX131" s="717"/>
      <c r="VTY131" s="717"/>
      <c r="VTZ131" s="717"/>
      <c r="VUA131" s="717"/>
      <c r="VUB131" s="717"/>
      <c r="VUC131" s="717"/>
      <c r="VUD131" s="717"/>
      <c r="VUE131" s="717"/>
      <c r="VUF131" s="717"/>
      <c r="VUG131" s="717"/>
      <c r="VUH131" s="717"/>
      <c r="VUI131" s="717"/>
      <c r="VUJ131" s="717"/>
      <c r="VUK131" s="717"/>
      <c r="VUL131" s="717"/>
      <c r="VUM131" s="717"/>
      <c r="VUN131" s="717"/>
      <c r="VUO131" s="717"/>
      <c r="VUP131" s="717"/>
      <c r="VUQ131" s="717"/>
      <c r="VUR131" s="717"/>
      <c r="VUS131" s="717"/>
      <c r="VUT131" s="717"/>
      <c r="VUU131" s="717"/>
      <c r="VUV131" s="717"/>
      <c r="VUW131" s="717"/>
      <c r="VUX131" s="717"/>
      <c r="VUY131" s="717"/>
      <c r="VUZ131" s="717"/>
      <c r="VVA131" s="717"/>
      <c r="VVB131" s="717"/>
      <c r="VVC131" s="717"/>
      <c r="VVD131" s="717"/>
      <c r="VVE131" s="717"/>
      <c r="VVF131" s="717"/>
      <c r="VVG131" s="717"/>
      <c r="VVH131" s="717"/>
      <c r="VVI131" s="717"/>
      <c r="VVJ131" s="717"/>
      <c r="VVK131" s="717"/>
      <c r="VVL131" s="717"/>
      <c r="VVM131" s="717"/>
      <c r="VVN131" s="717"/>
      <c r="VVO131" s="717"/>
      <c r="VVP131" s="717"/>
      <c r="VVQ131" s="717"/>
      <c r="VVR131" s="717"/>
      <c r="VVS131" s="717"/>
      <c r="VVT131" s="717"/>
      <c r="VVU131" s="717"/>
      <c r="VVV131" s="717"/>
      <c r="VVW131" s="717"/>
      <c r="VVX131" s="717"/>
      <c r="VVY131" s="717"/>
      <c r="VVZ131" s="717"/>
      <c r="VWA131" s="717"/>
      <c r="VWB131" s="717"/>
      <c r="VWC131" s="717"/>
      <c r="VWD131" s="717"/>
      <c r="VWE131" s="717"/>
      <c r="VWF131" s="717"/>
      <c r="VWG131" s="717"/>
      <c r="VWH131" s="717"/>
      <c r="VWI131" s="717"/>
      <c r="VWJ131" s="717"/>
      <c r="VWK131" s="717"/>
      <c r="VWL131" s="717"/>
      <c r="VWM131" s="717"/>
      <c r="VWN131" s="717"/>
      <c r="VWO131" s="717"/>
      <c r="VWP131" s="717"/>
      <c r="VWQ131" s="717"/>
      <c r="VWR131" s="717"/>
      <c r="VWS131" s="717"/>
      <c r="VWT131" s="717"/>
      <c r="VWU131" s="717"/>
      <c r="VWV131" s="717"/>
      <c r="VWW131" s="717"/>
      <c r="VWX131" s="717"/>
      <c r="VWY131" s="717"/>
      <c r="VWZ131" s="717"/>
      <c r="VXA131" s="717"/>
      <c r="VXB131" s="717"/>
      <c r="VXC131" s="717"/>
      <c r="VXD131" s="717"/>
      <c r="VXE131" s="717"/>
      <c r="VXF131" s="717"/>
      <c r="VXG131" s="717"/>
      <c r="VXH131" s="717"/>
      <c r="VXI131" s="717"/>
      <c r="VXJ131" s="717"/>
      <c r="VXK131" s="717"/>
      <c r="VXL131" s="717"/>
      <c r="VXM131" s="717"/>
      <c r="VXN131" s="717"/>
      <c r="VXO131" s="717"/>
      <c r="VXP131" s="717"/>
      <c r="VXQ131" s="717"/>
      <c r="VXR131" s="717"/>
      <c r="VXS131" s="717"/>
      <c r="VXT131" s="717"/>
      <c r="VXU131" s="717"/>
      <c r="VXV131" s="717"/>
      <c r="VXW131" s="717"/>
      <c r="VXX131" s="717"/>
      <c r="VXY131" s="717"/>
      <c r="VXZ131" s="717"/>
      <c r="VYA131" s="717"/>
      <c r="VYB131" s="717"/>
      <c r="VYC131" s="717"/>
      <c r="VYD131" s="717"/>
      <c r="VYE131" s="717"/>
      <c r="VYF131" s="717"/>
      <c r="VYG131" s="717"/>
      <c r="VYH131" s="717"/>
      <c r="VYI131" s="717"/>
      <c r="VYJ131" s="717"/>
      <c r="VYK131" s="717"/>
      <c r="VYL131" s="717"/>
      <c r="VYM131" s="717"/>
      <c r="VYN131" s="717"/>
      <c r="VYO131" s="717"/>
      <c r="VYP131" s="717"/>
      <c r="VYQ131" s="717"/>
      <c r="VYR131" s="717"/>
      <c r="VYS131" s="717"/>
      <c r="VYT131" s="717"/>
      <c r="VYU131" s="717"/>
      <c r="VYV131" s="717"/>
      <c r="VYW131" s="717"/>
      <c r="VYX131" s="717"/>
      <c r="VYY131" s="717"/>
      <c r="VYZ131" s="717"/>
      <c r="VZA131" s="717"/>
      <c r="VZB131" s="717"/>
      <c r="VZC131" s="717"/>
      <c r="VZD131" s="717"/>
      <c r="VZE131" s="717"/>
      <c r="VZF131" s="717"/>
      <c r="VZG131" s="717"/>
      <c r="VZH131" s="717"/>
      <c r="VZI131" s="717"/>
      <c r="VZJ131" s="717"/>
      <c r="VZK131" s="717"/>
      <c r="VZL131" s="717"/>
      <c r="VZM131" s="717"/>
      <c r="VZN131" s="717"/>
      <c r="VZO131" s="717"/>
      <c r="VZP131" s="717"/>
      <c r="VZQ131" s="717"/>
      <c r="VZR131" s="717"/>
      <c r="VZS131" s="717"/>
      <c r="VZT131" s="717"/>
      <c r="VZU131" s="717"/>
      <c r="VZV131" s="717"/>
      <c r="VZW131" s="717"/>
      <c r="VZX131" s="717"/>
      <c r="VZY131" s="717"/>
      <c r="VZZ131" s="717"/>
      <c r="WAA131" s="717"/>
      <c r="WAB131" s="717"/>
      <c r="WAC131" s="717"/>
      <c r="WAD131" s="717"/>
      <c r="WAE131" s="717"/>
      <c r="WAF131" s="717"/>
      <c r="WAG131" s="717"/>
      <c r="WAH131" s="717"/>
      <c r="WAI131" s="717"/>
      <c r="WAJ131" s="717"/>
      <c r="WAK131" s="717"/>
      <c r="WAL131" s="717"/>
      <c r="WAM131" s="717"/>
      <c r="WAN131" s="717"/>
      <c r="WAO131" s="717"/>
      <c r="WAP131" s="717"/>
      <c r="WAQ131" s="717"/>
      <c r="WAR131" s="717"/>
      <c r="WAS131" s="717"/>
      <c r="WAT131" s="717"/>
      <c r="WAU131" s="717"/>
      <c r="WAV131" s="717"/>
      <c r="WAW131" s="717"/>
      <c r="WAX131" s="717"/>
      <c r="WAY131" s="717"/>
      <c r="WAZ131" s="717"/>
      <c r="WBA131" s="717"/>
      <c r="WBB131" s="717"/>
      <c r="WBC131" s="717"/>
      <c r="WBD131" s="717"/>
      <c r="WBE131" s="717"/>
      <c r="WBF131" s="717"/>
      <c r="WBG131" s="717"/>
      <c r="WBH131" s="717"/>
      <c r="WBI131" s="717"/>
      <c r="WBJ131" s="717"/>
      <c r="WBK131" s="717"/>
      <c r="WBL131" s="717"/>
      <c r="WBM131" s="717"/>
      <c r="WBN131" s="717"/>
      <c r="WBO131" s="717"/>
      <c r="WBP131" s="717"/>
      <c r="WBQ131" s="717"/>
      <c r="WBR131" s="717"/>
      <c r="WBS131" s="717"/>
      <c r="WBT131" s="717"/>
      <c r="WBU131" s="717"/>
      <c r="WBV131" s="717"/>
      <c r="WBW131" s="717"/>
      <c r="WBX131" s="717"/>
      <c r="WBY131" s="717"/>
      <c r="WBZ131" s="717"/>
      <c r="WCA131" s="717"/>
      <c r="WCB131" s="717"/>
      <c r="WCC131" s="717"/>
      <c r="WCD131" s="717"/>
      <c r="WCE131" s="717"/>
      <c r="WCF131" s="717"/>
      <c r="WCG131" s="717"/>
      <c r="WCH131" s="717"/>
      <c r="WCI131" s="717"/>
      <c r="WCJ131" s="717"/>
      <c r="WCK131" s="717"/>
      <c r="WCL131" s="717"/>
      <c r="WCM131" s="717"/>
      <c r="WCN131" s="717"/>
      <c r="WCO131" s="717"/>
      <c r="WCP131" s="717"/>
      <c r="WCQ131" s="717"/>
      <c r="WCR131" s="717"/>
      <c r="WCS131" s="717"/>
      <c r="WCT131" s="717"/>
      <c r="WCU131" s="717"/>
      <c r="WCV131" s="717"/>
      <c r="WCW131" s="717"/>
      <c r="WCX131" s="717"/>
      <c r="WCY131" s="717"/>
      <c r="WCZ131" s="717"/>
      <c r="WDA131" s="717"/>
      <c r="WDB131" s="717"/>
      <c r="WDC131" s="717"/>
      <c r="WDD131" s="717"/>
      <c r="WDE131" s="717"/>
      <c r="WDF131" s="717"/>
      <c r="WDG131" s="717"/>
      <c r="WDH131" s="717"/>
      <c r="WDI131" s="717"/>
      <c r="WDJ131" s="717"/>
      <c r="WDK131" s="717"/>
      <c r="WDL131" s="717"/>
      <c r="WDM131" s="717"/>
      <c r="WDN131" s="717"/>
      <c r="WDO131" s="717"/>
      <c r="WDP131" s="717"/>
      <c r="WDQ131" s="717"/>
      <c r="WDR131" s="717"/>
      <c r="WDS131" s="717"/>
      <c r="WDT131" s="717"/>
      <c r="WDU131" s="717"/>
      <c r="WDV131" s="717"/>
      <c r="WDW131" s="717"/>
      <c r="WDX131" s="717"/>
      <c r="WDY131" s="717"/>
      <c r="WDZ131" s="717"/>
      <c r="WEA131" s="717"/>
      <c r="WEB131" s="717"/>
      <c r="WEC131" s="717"/>
      <c r="WED131" s="717"/>
      <c r="WEE131" s="717"/>
      <c r="WEF131" s="717"/>
      <c r="WEG131" s="717"/>
      <c r="WEH131" s="717"/>
      <c r="WEI131" s="717"/>
      <c r="WEJ131" s="717"/>
      <c r="WEK131" s="717"/>
      <c r="WEL131" s="717"/>
      <c r="WEM131" s="717"/>
      <c r="WEN131" s="717"/>
      <c r="WEO131" s="717"/>
      <c r="WEP131" s="717"/>
      <c r="WEQ131" s="717"/>
      <c r="WER131" s="717"/>
      <c r="WES131" s="717"/>
      <c r="WET131" s="717"/>
      <c r="WEU131" s="717"/>
      <c r="WEV131" s="717"/>
      <c r="WEW131" s="717"/>
      <c r="WEX131" s="717"/>
      <c r="WEY131" s="717"/>
      <c r="WEZ131" s="717"/>
      <c r="WFA131" s="717"/>
      <c r="WFB131" s="717"/>
      <c r="WFC131" s="717"/>
      <c r="WFD131" s="717"/>
      <c r="WFE131" s="717"/>
      <c r="WFF131" s="717"/>
      <c r="WFG131" s="717"/>
      <c r="WFH131" s="717"/>
      <c r="WFI131" s="717"/>
      <c r="WFJ131" s="717"/>
      <c r="WFK131" s="717"/>
      <c r="WFL131" s="717"/>
      <c r="WFM131" s="717"/>
      <c r="WFN131" s="717"/>
      <c r="WFO131" s="717"/>
      <c r="WFP131" s="717"/>
      <c r="WFQ131" s="717"/>
      <c r="WFR131" s="717"/>
      <c r="WFS131" s="717"/>
      <c r="WFT131" s="717"/>
      <c r="WFU131" s="717"/>
      <c r="WFV131" s="717"/>
      <c r="WFW131" s="717"/>
      <c r="WFX131" s="717"/>
      <c r="WFY131" s="717"/>
      <c r="WFZ131" s="717"/>
      <c r="WGA131" s="717"/>
      <c r="WGB131" s="717"/>
      <c r="WGC131" s="717"/>
      <c r="WGD131" s="717"/>
      <c r="WGE131" s="717"/>
      <c r="WGF131" s="717"/>
      <c r="WGG131" s="717"/>
      <c r="WGH131" s="717"/>
      <c r="WGI131" s="717"/>
      <c r="WGJ131" s="717"/>
      <c r="WGK131" s="717"/>
      <c r="WGL131" s="717"/>
      <c r="WGM131" s="717"/>
      <c r="WGN131" s="717"/>
      <c r="WGO131" s="717"/>
      <c r="WGP131" s="717"/>
      <c r="WGQ131" s="717"/>
      <c r="WGR131" s="717"/>
      <c r="WGS131" s="717"/>
      <c r="WGT131" s="717"/>
      <c r="WGU131" s="717"/>
      <c r="WGV131" s="717"/>
      <c r="WGW131" s="717"/>
      <c r="WGX131" s="717"/>
      <c r="WGY131" s="717"/>
      <c r="WGZ131" s="717"/>
      <c r="WHA131" s="717"/>
      <c r="WHB131" s="717"/>
      <c r="WHC131" s="717"/>
      <c r="WHD131" s="717"/>
      <c r="WHE131" s="717"/>
      <c r="WHF131" s="717"/>
      <c r="WHG131" s="717"/>
      <c r="WHH131" s="717"/>
      <c r="WHI131" s="717"/>
      <c r="WHJ131" s="717"/>
      <c r="WHK131" s="717"/>
      <c r="WHL131" s="717"/>
      <c r="WHM131" s="717"/>
      <c r="WHN131" s="717"/>
      <c r="WHO131" s="717"/>
      <c r="WHP131" s="717"/>
      <c r="WHQ131" s="717"/>
      <c r="WHR131" s="717"/>
      <c r="WHS131" s="717"/>
      <c r="WHT131" s="717"/>
      <c r="WHU131" s="717"/>
      <c r="WHV131" s="717"/>
      <c r="WHW131" s="717"/>
      <c r="WHX131" s="717"/>
      <c r="WHY131" s="717"/>
      <c r="WHZ131" s="717"/>
      <c r="WIA131" s="717"/>
      <c r="WIB131" s="717"/>
      <c r="WIC131" s="717"/>
      <c r="WID131" s="717"/>
      <c r="WIE131" s="717"/>
      <c r="WIF131" s="717"/>
      <c r="WIG131" s="717"/>
      <c r="WIH131" s="717"/>
      <c r="WII131" s="717"/>
      <c r="WIJ131" s="717"/>
      <c r="WIK131" s="717"/>
      <c r="WIL131" s="717"/>
      <c r="WIM131" s="717"/>
      <c r="WIN131" s="717"/>
      <c r="WIO131" s="717"/>
      <c r="WIP131" s="717"/>
      <c r="WIQ131" s="717"/>
      <c r="WIR131" s="717"/>
      <c r="WIS131" s="717"/>
      <c r="WIT131" s="717"/>
      <c r="WIU131" s="717"/>
      <c r="WIV131" s="717"/>
      <c r="WIW131" s="717"/>
      <c r="WIX131" s="717"/>
      <c r="WIY131" s="717"/>
      <c r="WIZ131" s="717"/>
      <c r="WJA131" s="717"/>
      <c r="WJB131" s="717"/>
      <c r="WJC131" s="717"/>
      <c r="WJD131" s="717"/>
      <c r="WJE131" s="717"/>
      <c r="WJF131" s="717"/>
      <c r="WJG131" s="717"/>
      <c r="WJH131" s="717"/>
      <c r="WJI131" s="717"/>
      <c r="WJJ131" s="717"/>
      <c r="WJK131" s="717"/>
      <c r="WJL131" s="717"/>
      <c r="WJM131" s="717"/>
      <c r="WJN131" s="717"/>
      <c r="WJO131" s="717"/>
      <c r="WJP131" s="717"/>
      <c r="WJQ131" s="717"/>
      <c r="WJR131" s="717"/>
      <c r="WJS131" s="717"/>
      <c r="WJT131" s="717"/>
      <c r="WJU131" s="717"/>
      <c r="WJV131" s="717"/>
      <c r="WJW131" s="717"/>
      <c r="WJX131" s="717"/>
      <c r="WJY131" s="717"/>
      <c r="WJZ131" s="717"/>
      <c r="WKA131" s="717"/>
      <c r="WKB131" s="717"/>
      <c r="WKC131" s="717"/>
      <c r="WKD131" s="717"/>
      <c r="WKE131" s="717"/>
      <c r="WKF131" s="717"/>
      <c r="WKG131" s="717"/>
      <c r="WKH131" s="717"/>
      <c r="WKI131" s="717"/>
      <c r="WKJ131" s="717"/>
      <c r="WKK131" s="717"/>
      <c r="WKL131" s="717"/>
      <c r="WKM131" s="717"/>
      <c r="WKN131" s="717"/>
      <c r="WKO131" s="717"/>
      <c r="WKP131" s="717"/>
      <c r="WKQ131" s="717"/>
      <c r="WKR131" s="717"/>
      <c r="WKS131" s="717"/>
      <c r="WKT131" s="717"/>
      <c r="WKU131" s="717"/>
      <c r="WKV131" s="717"/>
      <c r="WKW131" s="717"/>
      <c r="WKX131" s="717"/>
      <c r="WKY131" s="717"/>
      <c r="WKZ131" s="717"/>
      <c r="WLA131" s="717"/>
      <c r="WLB131" s="717"/>
      <c r="WLC131" s="717"/>
      <c r="WLD131" s="717"/>
      <c r="WLE131" s="717"/>
      <c r="WLF131" s="717"/>
      <c r="WLG131" s="717"/>
      <c r="WLH131" s="717"/>
      <c r="WLI131" s="717"/>
      <c r="WLJ131" s="717"/>
      <c r="WLK131" s="717"/>
      <c r="WLL131" s="717"/>
      <c r="WLM131" s="717"/>
      <c r="WLN131" s="717"/>
      <c r="WLO131" s="717"/>
      <c r="WLP131" s="717"/>
      <c r="WLQ131" s="717"/>
      <c r="WLR131" s="717"/>
      <c r="WLS131" s="717"/>
      <c r="WLT131" s="717"/>
      <c r="WLU131" s="717"/>
      <c r="WLV131" s="717"/>
      <c r="WLW131" s="717"/>
      <c r="WLX131" s="717"/>
      <c r="WLY131" s="717"/>
      <c r="WLZ131" s="717"/>
      <c r="WMA131" s="717"/>
      <c r="WMB131" s="717"/>
      <c r="WMC131" s="717"/>
      <c r="WMD131" s="717"/>
      <c r="WME131" s="717"/>
      <c r="WMF131" s="717"/>
      <c r="WMG131" s="717"/>
      <c r="WMH131" s="717"/>
      <c r="WMI131" s="717"/>
      <c r="WMJ131" s="717"/>
      <c r="WMK131" s="717"/>
      <c r="WML131" s="717"/>
      <c r="WMM131" s="717"/>
      <c r="WMN131" s="717"/>
      <c r="WMO131" s="717"/>
      <c r="WMP131" s="717"/>
      <c r="WMQ131" s="717"/>
      <c r="WMR131" s="717"/>
      <c r="WMS131" s="717"/>
      <c r="WMT131" s="717"/>
      <c r="WMU131" s="717"/>
      <c r="WMV131" s="717"/>
      <c r="WMW131" s="717"/>
      <c r="WMX131" s="717"/>
      <c r="WMY131" s="717"/>
      <c r="WMZ131" s="717"/>
      <c r="WNA131" s="717"/>
      <c r="WNB131" s="717"/>
      <c r="WNC131" s="717"/>
      <c r="WND131" s="717"/>
      <c r="WNE131" s="717"/>
      <c r="WNF131" s="717"/>
      <c r="WNG131" s="717"/>
      <c r="WNH131" s="717"/>
      <c r="WNI131" s="717"/>
      <c r="WNJ131" s="717"/>
      <c r="WNK131" s="717"/>
      <c r="WNL131" s="717"/>
      <c r="WNM131" s="717"/>
      <c r="WNN131" s="717"/>
      <c r="WNO131" s="717"/>
      <c r="WNP131" s="717"/>
      <c r="WNQ131" s="717"/>
      <c r="WNR131" s="717"/>
      <c r="WNS131" s="717"/>
      <c r="WNT131" s="717"/>
      <c r="WNU131" s="717"/>
      <c r="WNV131" s="717"/>
      <c r="WNW131" s="717"/>
      <c r="WNX131" s="717"/>
      <c r="WNY131" s="717"/>
      <c r="WNZ131" s="717"/>
      <c r="WOA131" s="717"/>
      <c r="WOB131" s="717"/>
      <c r="WOC131" s="717"/>
      <c r="WOD131" s="717"/>
      <c r="WOE131" s="717"/>
      <c r="WOF131" s="717"/>
      <c r="WOG131" s="717"/>
      <c r="WOH131" s="717"/>
      <c r="WOI131" s="717"/>
      <c r="WOJ131" s="717"/>
      <c r="WOK131" s="717"/>
      <c r="WOL131" s="717"/>
      <c r="WOM131" s="717"/>
      <c r="WON131" s="717"/>
      <c r="WOO131" s="717"/>
      <c r="WOP131" s="717"/>
      <c r="WOQ131" s="717"/>
      <c r="WOR131" s="717"/>
      <c r="WOS131" s="717"/>
      <c r="WOT131" s="717"/>
      <c r="WOU131" s="717"/>
      <c r="WOV131" s="717"/>
      <c r="WOW131" s="717"/>
      <c r="WOX131" s="717"/>
      <c r="WOY131" s="717"/>
      <c r="WOZ131" s="717"/>
      <c r="WPA131" s="717"/>
      <c r="WPB131" s="717"/>
      <c r="WPC131" s="717"/>
      <c r="WPD131" s="717"/>
      <c r="WPE131" s="717"/>
      <c r="WPF131" s="717"/>
      <c r="WPG131" s="717"/>
      <c r="WPH131" s="717"/>
      <c r="WPI131" s="717"/>
      <c r="WPJ131" s="717"/>
      <c r="WPK131" s="717"/>
      <c r="WPL131" s="717"/>
      <c r="WPM131" s="717"/>
      <c r="WPN131" s="717"/>
      <c r="WPO131" s="717"/>
      <c r="WPP131" s="717"/>
      <c r="WPQ131" s="717"/>
      <c r="WPR131" s="717"/>
      <c r="WPS131" s="717"/>
      <c r="WPT131" s="717"/>
      <c r="WPU131" s="717"/>
      <c r="WPV131" s="717"/>
      <c r="WPW131" s="717"/>
      <c r="WPX131" s="717"/>
      <c r="WPY131" s="717"/>
      <c r="WPZ131" s="717"/>
      <c r="WQA131" s="717"/>
      <c r="WQB131" s="717"/>
      <c r="WQC131" s="717"/>
      <c r="WQD131" s="717"/>
      <c r="WQE131" s="717"/>
      <c r="WQF131" s="717"/>
      <c r="WQG131" s="717"/>
      <c r="WQH131" s="717"/>
      <c r="WQI131" s="717"/>
      <c r="WQJ131" s="717"/>
      <c r="WQK131" s="717"/>
      <c r="WQL131" s="717"/>
      <c r="WQM131" s="717"/>
      <c r="WQN131" s="717"/>
      <c r="WQO131" s="717"/>
      <c r="WQP131" s="717"/>
      <c r="WQQ131" s="717"/>
      <c r="WQR131" s="717"/>
      <c r="WQS131" s="717"/>
      <c r="WQT131" s="717"/>
      <c r="WQU131" s="717"/>
      <c r="WQV131" s="717"/>
      <c r="WQW131" s="717"/>
      <c r="WQX131" s="717"/>
      <c r="WQY131" s="717"/>
      <c r="WQZ131" s="717"/>
      <c r="WRA131" s="717"/>
      <c r="WRB131" s="717"/>
      <c r="WRC131" s="717"/>
      <c r="WRD131" s="717"/>
      <c r="WRE131" s="717"/>
      <c r="WRF131" s="717"/>
      <c r="WRG131" s="717"/>
      <c r="WRH131" s="717"/>
      <c r="WRI131" s="717"/>
      <c r="WRJ131" s="717"/>
      <c r="WRK131" s="717"/>
      <c r="WRL131" s="717"/>
      <c r="WRM131" s="717"/>
      <c r="WRN131" s="717"/>
      <c r="WRO131" s="717"/>
      <c r="WRP131" s="717"/>
      <c r="WRQ131" s="717"/>
      <c r="WRR131" s="717"/>
      <c r="WRS131" s="717"/>
      <c r="WRT131" s="717"/>
      <c r="WRU131" s="717"/>
      <c r="WRV131" s="717"/>
      <c r="WRW131" s="717"/>
      <c r="WRX131" s="717"/>
      <c r="WRY131" s="717"/>
      <c r="WRZ131" s="717"/>
      <c r="WSA131" s="717"/>
      <c r="WSB131" s="717"/>
      <c r="WSC131" s="717"/>
      <c r="WSD131" s="717"/>
      <c r="WSE131" s="717"/>
      <c r="WSF131" s="717"/>
      <c r="WSG131" s="717"/>
      <c r="WSH131" s="717"/>
      <c r="WSI131" s="717"/>
      <c r="WSJ131" s="717"/>
      <c r="WSK131" s="717"/>
      <c r="WSL131" s="717"/>
      <c r="WSM131" s="717"/>
      <c r="WSN131" s="717"/>
      <c r="WSO131" s="717"/>
      <c r="WSP131" s="717"/>
      <c r="WSQ131" s="717"/>
      <c r="WSR131" s="717"/>
      <c r="WSS131" s="717"/>
      <c r="WST131" s="717"/>
      <c r="WSU131" s="717"/>
      <c r="WSV131" s="717"/>
      <c r="WSW131" s="717"/>
      <c r="WSX131" s="717"/>
      <c r="WSY131" s="717"/>
      <c r="WSZ131" s="717"/>
      <c r="WTA131" s="717"/>
      <c r="WTB131" s="717"/>
      <c r="WTC131" s="717"/>
      <c r="WTD131" s="717"/>
      <c r="WTE131" s="717"/>
      <c r="WTF131" s="717"/>
      <c r="WTG131" s="717"/>
      <c r="WTH131" s="717"/>
      <c r="WTI131" s="717"/>
      <c r="WTJ131" s="717"/>
      <c r="WTK131" s="717"/>
      <c r="WTL131" s="717"/>
      <c r="WTM131" s="717"/>
      <c r="WTN131" s="717"/>
      <c r="WTO131" s="717"/>
      <c r="WTP131" s="717"/>
      <c r="WTQ131" s="717"/>
      <c r="WTR131" s="717"/>
      <c r="WTS131" s="717"/>
      <c r="WTT131" s="717"/>
      <c r="WTU131" s="717"/>
      <c r="WTV131" s="717"/>
      <c r="WTW131" s="717"/>
      <c r="WTX131" s="717"/>
      <c r="WTY131" s="717"/>
      <c r="WTZ131" s="717"/>
      <c r="WUA131" s="717"/>
      <c r="WUB131" s="717"/>
      <c r="WUC131" s="717"/>
      <c r="WUD131" s="717"/>
      <c r="WUE131" s="717"/>
      <c r="WUF131" s="717"/>
      <c r="WUG131" s="717"/>
      <c r="WUH131" s="717"/>
      <c r="WUI131" s="717"/>
      <c r="WUJ131" s="717"/>
      <c r="WUK131" s="717"/>
      <c r="WUL131" s="717"/>
      <c r="WUM131" s="717"/>
      <c r="WUN131" s="717"/>
      <c r="WUO131" s="717"/>
      <c r="WUP131" s="717"/>
      <c r="WUQ131" s="717"/>
      <c r="WUR131" s="717"/>
      <c r="WUS131" s="717"/>
      <c r="WUT131" s="717"/>
      <c r="WUU131" s="717"/>
      <c r="WUV131" s="717"/>
      <c r="WUW131" s="717"/>
      <c r="WUX131" s="717"/>
      <c r="WUY131" s="717"/>
      <c r="WUZ131" s="717"/>
      <c r="WVA131" s="717"/>
      <c r="WVB131" s="717"/>
      <c r="WVC131" s="717"/>
      <c r="WVD131" s="717"/>
      <c r="WVE131" s="717"/>
      <c r="WVF131" s="717"/>
      <c r="WVG131" s="717"/>
      <c r="WVH131" s="717"/>
      <c r="WVI131" s="717"/>
      <c r="WVJ131" s="717"/>
      <c r="WVK131" s="717"/>
      <c r="WVL131" s="717"/>
      <c r="WVM131" s="717"/>
      <c r="WVN131" s="717"/>
      <c r="WVO131" s="717"/>
      <c r="WVP131" s="717"/>
      <c r="WVQ131" s="717"/>
      <c r="WVR131" s="717"/>
      <c r="WVS131" s="717"/>
      <c r="WVT131" s="717"/>
      <c r="WVU131" s="717"/>
      <c r="WVV131" s="717"/>
      <c r="WVW131" s="717"/>
      <c r="WVX131" s="717"/>
      <c r="WVY131" s="717"/>
      <c r="WVZ131" s="717"/>
      <c r="WWA131" s="717"/>
      <c r="WWB131" s="717"/>
      <c r="WWC131" s="717"/>
      <c r="WWD131" s="717"/>
      <c r="WWE131" s="717"/>
      <c r="WWF131" s="717"/>
      <c r="WWG131" s="717"/>
      <c r="WWH131" s="717"/>
      <c r="WWI131" s="717"/>
      <c r="WWJ131" s="717"/>
      <c r="WWK131" s="717"/>
      <c r="WWL131" s="717"/>
      <c r="WWM131" s="717"/>
      <c r="WWN131" s="717"/>
      <c r="WWO131" s="717"/>
      <c r="WWP131" s="717"/>
      <c r="WWQ131" s="717"/>
      <c r="WWR131" s="717"/>
      <c r="WWS131" s="717"/>
      <c r="WWT131" s="717"/>
      <c r="WWU131" s="717"/>
      <c r="WWV131" s="717"/>
      <c r="WWW131" s="717"/>
      <c r="WWX131" s="717"/>
      <c r="WWY131" s="717"/>
      <c r="WWZ131" s="717"/>
      <c r="WXA131" s="717"/>
      <c r="WXB131" s="717"/>
      <c r="WXC131" s="717"/>
      <c r="WXD131" s="717"/>
      <c r="WXE131" s="717"/>
      <c r="WXF131" s="717"/>
      <c r="WXG131" s="717"/>
      <c r="WXH131" s="717"/>
      <c r="WXI131" s="717"/>
      <c r="WXJ131" s="717"/>
      <c r="WXK131" s="717"/>
      <c r="WXL131" s="717"/>
      <c r="WXM131" s="717"/>
      <c r="WXN131" s="717"/>
      <c r="WXO131" s="717"/>
      <c r="WXP131" s="717"/>
      <c r="WXQ131" s="717"/>
      <c r="WXR131" s="717"/>
      <c r="WXS131" s="717"/>
      <c r="WXT131" s="717"/>
      <c r="WXU131" s="717"/>
      <c r="WXV131" s="717"/>
      <c r="WXW131" s="717"/>
      <c r="WXX131" s="717"/>
      <c r="WXY131" s="717"/>
      <c r="WXZ131" s="717"/>
      <c r="WYA131" s="717"/>
      <c r="WYB131" s="717"/>
      <c r="WYC131" s="717"/>
      <c r="WYD131" s="717"/>
      <c r="WYE131" s="717"/>
      <c r="WYF131" s="717"/>
      <c r="WYG131" s="717"/>
      <c r="WYH131" s="717"/>
      <c r="WYI131" s="717"/>
      <c r="WYJ131" s="717"/>
      <c r="WYK131" s="717"/>
      <c r="WYL131" s="717"/>
      <c r="WYM131" s="717"/>
      <c r="WYN131" s="717"/>
      <c r="WYO131" s="717"/>
      <c r="WYP131" s="717"/>
      <c r="WYQ131" s="717"/>
      <c r="WYR131" s="717"/>
      <c r="WYS131" s="717"/>
      <c r="WYT131" s="717"/>
      <c r="WYU131" s="717"/>
      <c r="WYV131" s="717"/>
      <c r="WYW131" s="717"/>
      <c r="WYX131" s="717"/>
      <c r="WYY131" s="717"/>
      <c r="WYZ131" s="717"/>
      <c r="WZA131" s="717"/>
      <c r="WZB131" s="717"/>
      <c r="WZC131" s="717"/>
      <c r="WZD131" s="717"/>
      <c r="WZE131" s="717"/>
      <c r="WZF131" s="717"/>
      <c r="WZG131" s="717"/>
      <c r="WZH131" s="717"/>
      <c r="WZI131" s="717"/>
      <c r="WZJ131" s="717"/>
      <c r="WZK131" s="717"/>
      <c r="WZL131" s="717"/>
      <c r="WZM131" s="717"/>
      <c r="WZN131" s="717"/>
      <c r="WZO131" s="717"/>
      <c r="WZP131" s="717"/>
      <c r="WZQ131" s="717"/>
      <c r="WZR131" s="717"/>
      <c r="WZS131" s="717"/>
      <c r="WZT131" s="717"/>
      <c r="WZU131" s="717"/>
      <c r="WZV131" s="717"/>
      <c r="WZW131" s="717"/>
      <c r="WZX131" s="717"/>
      <c r="WZY131" s="717"/>
      <c r="WZZ131" s="717"/>
      <c r="XAA131" s="717"/>
      <c r="XAB131" s="717"/>
      <c r="XAC131" s="717"/>
      <c r="XAD131" s="717"/>
      <c r="XAE131" s="717"/>
      <c r="XAF131" s="717"/>
      <c r="XAG131" s="717"/>
      <c r="XAH131" s="717"/>
      <c r="XAI131" s="717"/>
      <c r="XAJ131" s="717"/>
      <c r="XAK131" s="717"/>
      <c r="XAL131" s="717"/>
      <c r="XAM131" s="717"/>
      <c r="XAN131" s="717"/>
      <c r="XAO131" s="717"/>
      <c r="XAP131" s="717"/>
      <c r="XAQ131" s="717"/>
      <c r="XAR131" s="717"/>
      <c r="XAS131" s="717"/>
      <c r="XAT131" s="717"/>
      <c r="XAU131" s="717"/>
      <c r="XAV131" s="717"/>
      <c r="XAW131" s="717"/>
      <c r="XAX131" s="717"/>
      <c r="XAY131" s="717"/>
      <c r="XAZ131" s="717"/>
      <c r="XBA131" s="717"/>
      <c r="XBB131" s="717"/>
      <c r="XBC131" s="717"/>
      <c r="XBD131" s="717"/>
      <c r="XBE131" s="717"/>
      <c r="XBF131" s="717"/>
      <c r="XBG131" s="717"/>
      <c r="XBH131" s="717"/>
      <c r="XBI131" s="717"/>
      <c r="XBJ131" s="717"/>
      <c r="XBK131" s="717"/>
      <c r="XBL131" s="717"/>
      <c r="XBM131" s="717"/>
      <c r="XBN131" s="717"/>
      <c r="XBO131" s="717"/>
      <c r="XBP131" s="717"/>
      <c r="XBQ131" s="717"/>
      <c r="XBR131" s="717"/>
      <c r="XBS131" s="717"/>
      <c r="XBT131" s="717"/>
      <c r="XBU131" s="717"/>
      <c r="XBV131" s="717"/>
      <c r="XBW131" s="717"/>
      <c r="XBX131" s="717"/>
      <c r="XBY131" s="717"/>
      <c r="XBZ131" s="717"/>
      <c r="XCA131" s="717"/>
      <c r="XCB131" s="717"/>
      <c r="XCC131" s="717"/>
      <c r="XCD131" s="717"/>
      <c r="XCE131" s="717"/>
      <c r="XCF131" s="717"/>
      <c r="XCG131" s="717"/>
      <c r="XCH131" s="717"/>
      <c r="XCI131" s="717"/>
      <c r="XCJ131" s="717"/>
      <c r="XCK131" s="717"/>
      <c r="XCL131" s="717"/>
      <c r="XCM131" s="717"/>
      <c r="XCN131" s="717"/>
      <c r="XCO131" s="717"/>
      <c r="XCP131" s="717"/>
      <c r="XCQ131" s="717"/>
      <c r="XCR131" s="717"/>
      <c r="XCS131" s="717"/>
      <c r="XCT131" s="717"/>
      <c r="XCU131" s="717"/>
      <c r="XCV131" s="717"/>
      <c r="XCW131" s="717"/>
      <c r="XCX131" s="717"/>
      <c r="XCY131" s="717"/>
      <c r="XCZ131" s="717"/>
      <c r="XDA131" s="717"/>
      <c r="XDB131" s="717"/>
      <c r="XDC131" s="717"/>
      <c r="XDD131" s="717"/>
      <c r="XDE131" s="717"/>
      <c r="XDF131" s="717"/>
      <c r="XDG131" s="717"/>
      <c r="XDH131" s="717"/>
      <c r="XDI131" s="717"/>
      <c r="XDJ131" s="717"/>
      <c r="XDK131" s="717"/>
      <c r="XDL131" s="717"/>
      <c r="XDM131" s="717"/>
      <c r="XDN131" s="717"/>
      <c r="XDO131" s="717"/>
      <c r="XDP131" s="717"/>
      <c r="XDQ131" s="717"/>
      <c r="XDR131" s="717"/>
      <c r="XDS131" s="717"/>
      <c r="XDT131" s="717"/>
      <c r="XDU131" s="717"/>
      <c r="XDV131" s="717"/>
      <c r="XDW131" s="717"/>
      <c r="XDX131" s="717"/>
      <c r="XDY131" s="717"/>
      <c r="XDZ131" s="717"/>
      <c r="XEA131" s="717"/>
      <c r="XEB131" s="717"/>
      <c r="XEC131" s="717"/>
      <c r="XED131" s="717"/>
      <c r="XEE131" s="717"/>
      <c r="XEF131" s="717"/>
      <c r="XEG131" s="717"/>
      <c r="XEH131" s="717"/>
      <c r="XEI131" s="717"/>
      <c r="XEJ131" s="717"/>
      <c r="XEK131" s="717"/>
      <c r="XEL131" s="717"/>
      <c r="XEM131" s="717"/>
      <c r="XEN131" s="717"/>
      <c r="XEO131" s="717"/>
      <c r="XEP131" s="717"/>
      <c r="XEQ131" s="717"/>
      <c r="XER131" s="717"/>
      <c r="XES131" s="717"/>
      <c r="XET131" s="717"/>
      <c r="XEU131" s="717"/>
      <c r="XEV131" s="717"/>
      <c r="XEW131" s="717"/>
      <c r="XEX131" s="717"/>
      <c r="XEY131" s="717"/>
      <c r="XEZ131" s="717"/>
    </row>
    <row r="132" spans="1:16380" s="518" customFormat="1">
      <c r="B132" s="519">
        <v>7</v>
      </c>
      <c r="C132" s="750"/>
      <c r="D132" s="745"/>
      <c r="E132" s="745"/>
      <c r="F132" s="746"/>
      <c r="G132" s="751"/>
      <c r="H132" s="751" t="s">
        <v>5</v>
      </c>
      <c r="I132" s="752">
        <f>SUM(I130:I131)</f>
        <v>1158</v>
      </c>
      <c r="J132" s="531">
        <f t="shared" ref="J132:AG132" si="264">SUM(J130:J131)</f>
        <v>21129840</v>
      </c>
      <c r="K132" s="532">
        <f t="shared" si="264"/>
        <v>0</v>
      </c>
      <c r="L132" s="531">
        <f t="shared" si="264"/>
        <v>-17627760</v>
      </c>
      <c r="M132" s="531">
        <f t="shared" si="264"/>
        <v>38757600</v>
      </c>
      <c r="N132" s="532">
        <f t="shared" si="264"/>
        <v>35234182</v>
      </c>
      <c r="O132" s="532">
        <f t="shared" si="264"/>
        <v>3523418</v>
      </c>
      <c r="P132" s="532">
        <f t="shared" si="264"/>
        <v>0</v>
      </c>
      <c r="Q132" s="589">
        <f t="shared" si="264"/>
        <v>2231062.3636363661</v>
      </c>
      <c r="R132" s="790">
        <f t="shared" si="245"/>
        <v>0.10558822800534061</v>
      </c>
      <c r="S132" s="590">
        <f t="shared" si="264"/>
        <v>2231062.3636363661</v>
      </c>
      <c r="T132" s="710">
        <f t="shared" si="264"/>
        <v>0</v>
      </c>
      <c r="U132" s="711">
        <f t="shared" si="264"/>
        <v>0</v>
      </c>
      <c r="V132" s="531">
        <f t="shared" si="264"/>
        <v>0</v>
      </c>
      <c r="W132" s="710">
        <f t="shared" si="264"/>
        <v>0</v>
      </c>
      <c r="X132" s="711">
        <f t="shared" si="264"/>
        <v>2195.5203636363635</v>
      </c>
      <c r="Y132" s="711">
        <f t="shared" si="264"/>
        <v>63117.610909090901</v>
      </c>
      <c r="Z132" s="531">
        <f t="shared" si="264"/>
        <v>0</v>
      </c>
      <c r="AA132" s="711">
        <f t="shared" si="264"/>
        <v>19939306.385454543</v>
      </c>
      <c r="AB132" s="711">
        <f t="shared" si="264"/>
        <v>1993930.6385454545</v>
      </c>
      <c r="AC132" s="711">
        <f t="shared" si="264"/>
        <v>1635676.4945454546</v>
      </c>
      <c r="AD132" s="711">
        <f t="shared" si="264"/>
        <v>163567.64945454546</v>
      </c>
      <c r="AE132" s="711">
        <f t="shared" si="264"/>
        <v>1235215.2436363637</v>
      </c>
      <c r="AF132" s="712">
        <f t="shared" si="264"/>
        <v>247043.04872727278</v>
      </c>
      <c r="AG132" s="711">
        <f t="shared" si="264"/>
        <v>18898777.636363633</v>
      </c>
      <c r="AH132" s="578"/>
      <c r="AI132" s="615"/>
    </row>
    <row r="133" spans="1:16380">
      <c r="A133" s="194"/>
      <c r="B133" s="519">
        <v>7</v>
      </c>
      <c r="C133" s="587">
        <v>29</v>
      </c>
      <c r="D133" s="719" t="s">
        <v>1064</v>
      </c>
      <c r="E133" s="521">
        <v>32</v>
      </c>
      <c r="F133" s="584" t="s">
        <v>1366</v>
      </c>
      <c r="G133" s="638">
        <f t="shared" si="240"/>
        <v>796.875</v>
      </c>
      <c r="H133" s="525">
        <v>25500</v>
      </c>
      <c r="I133" s="575">
        <v>980</v>
      </c>
      <c r="J133" s="594">
        <f t="shared" si="241"/>
        <v>24990000</v>
      </c>
      <c r="K133" s="567" t="s">
        <v>872</v>
      </c>
      <c r="L133" s="568">
        <f t="shared" si="242"/>
        <v>11179500</v>
      </c>
      <c r="M133" s="568">
        <f t="shared" si="243"/>
        <v>13810500</v>
      </c>
      <c r="N133" s="569">
        <v>12555000</v>
      </c>
      <c r="O133" s="569">
        <v>1255500</v>
      </c>
      <c r="P133" s="568">
        <v>0</v>
      </c>
      <c r="Q133" s="617">
        <f t="shared" si="244"/>
        <v>1046804.6399999969</v>
      </c>
      <c r="R133" s="618">
        <f t="shared" si="245"/>
        <v>4.1888941176470462E-2</v>
      </c>
      <c r="S133" s="523">
        <f t="shared" si="246"/>
        <v>1046804.6399999969</v>
      </c>
      <c r="T133" s="524" t="s">
        <v>98</v>
      </c>
      <c r="U133" s="563">
        <v>0</v>
      </c>
      <c r="V133" s="525" t="s">
        <v>90</v>
      </c>
      <c r="W133" s="522" t="s">
        <v>89</v>
      </c>
      <c r="X133" s="526">
        <f t="shared" si="247"/>
        <v>763.49475000000007</v>
      </c>
      <c r="Y133" s="713">
        <f t="shared" si="248"/>
        <v>24431.832000000002</v>
      </c>
      <c r="Z133" s="568">
        <f t="shared" si="249"/>
        <v>0</v>
      </c>
      <c r="AA133" s="789">
        <v>24288320</v>
      </c>
      <c r="AB133" s="789">
        <v>2428832</v>
      </c>
      <c r="AC133" s="789">
        <v>2307390.4</v>
      </c>
      <c r="AD133" s="789">
        <v>230739.04</v>
      </c>
      <c r="AE133" s="789">
        <v>235827.20000000001</v>
      </c>
      <c r="AF133" s="619">
        <f t="shared" ref="AF133" si="265">AE133*$AF$4</f>
        <v>47165.440000000002</v>
      </c>
      <c r="AG133" s="789">
        <v>23943195.360000003</v>
      </c>
      <c r="AH133" s="643">
        <f t="shared" si="251"/>
        <v>24431.832000000002</v>
      </c>
      <c r="AI133" s="644" t="s">
        <v>1422</v>
      </c>
    </row>
    <row r="134" spans="1:16380">
      <c r="A134" s="194"/>
      <c r="B134" s="519">
        <v>7</v>
      </c>
      <c r="C134" s="750"/>
      <c r="D134" s="745"/>
      <c r="E134" s="745"/>
      <c r="F134" s="746"/>
      <c r="G134" s="751"/>
      <c r="H134" s="751" t="s">
        <v>1272</v>
      </c>
      <c r="I134" s="752">
        <f t="shared" ref="I134:AG134" si="266">SUM(I133)</f>
        <v>980</v>
      </c>
      <c r="J134" s="531">
        <f t="shared" si="266"/>
        <v>24990000</v>
      </c>
      <c r="K134" s="532">
        <f t="shared" si="266"/>
        <v>0</v>
      </c>
      <c r="L134" s="531">
        <f t="shared" si="266"/>
        <v>11179500</v>
      </c>
      <c r="M134" s="531">
        <f t="shared" si="266"/>
        <v>13810500</v>
      </c>
      <c r="N134" s="532">
        <f t="shared" si="266"/>
        <v>12555000</v>
      </c>
      <c r="O134" s="532">
        <f t="shared" si="266"/>
        <v>1255500</v>
      </c>
      <c r="P134" s="532">
        <f t="shared" si="266"/>
        <v>0</v>
      </c>
      <c r="Q134" s="589">
        <f t="shared" si="266"/>
        <v>1046804.6399999969</v>
      </c>
      <c r="R134" s="790">
        <f t="shared" si="245"/>
        <v>4.1888941176470462E-2</v>
      </c>
      <c r="S134" s="590">
        <f t="shared" si="266"/>
        <v>1046804.6399999969</v>
      </c>
      <c r="T134" s="710">
        <f t="shared" si="266"/>
        <v>0</v>
      </c>
      <c r="U134" s="711">
        <f t="shared" si="266"/>
        <v>0</v>
      </c>
      <c r="V134" s="531">
        <f t="shared" si="266"/>
        <v>0</v>
      </c>
      <c r="W134" s="710">
        <f t="shared" si="266"/>
        <v>0</v>
      </c>
      <c r="X134" s="711">
        <f t="shared" si="266"/>
        <v>763.49475000000007</v>
      </c>
      <c r="Y134" s="711">
        <f t="shared" si="266"/>
        <v>24431.832000000002</v>
      </c>
      <c r="Z134" s="531">
        <f t="shared" si="266"/>
        <v>0</v>
      </c>
      <c r="AA134" s="711">
        <f t="shared" si="266"/>
        <v>24288320</v>
      </c>
      <c r="AB134" s="711">
        <f t="shared" si="266"/>
        <v>2428832</v>
      </c>
      <c r="AC134" s="711">
        <f t="shared" si="266"/>
        <v>2307390.4</v>
      </c>
      <c r="AD134" s="711">
        <f t="shared" si="266"/>
        <v>230739.04</v>
      </c>
      <c r="AE134" s="711">
        <f t="shared" si="266"/>
        <v>235827.20000000001</v>
      </c>
      <c r="AF134" s="712">
        <f t="shared" si="266"/>
        <v>47165.440000000002</v>
      </c>
      <c r="AG134" s="711">
        <f t="shared" si="266"/>
        <v>23943195.360000003</v>
      </c>
      <c r="AH134" s="578"/>
      <c r="AI134" s="615"/>
    </row>
  </sheetData>
  <autoFilter ref="A3:XEZ122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G126:AG127"/>
    <mergeCell ref="L126:L127"/>
    <mergeCell ref="N126:O126"/>
    <mergeCell ref="Q126:S126"/>
    <mergeCell ref="T126:U126"/>
    <mergeCell ref="V126:V127"/>
    <mergeCell ref="W126:W127"/>
    <mergeCell ref="X126:Y126"/>
    <mergeCell ref="Z126:Z127"/>
    <mergeCell ref="AA126:AB126"/>
    <mergeCell ref="AC126:AD126"/>
    <mergeCell ref="AE126:AE127"/>
    <mergeCell ref="AE3:AE4"/>
    <mergeCell ref="AG3:AG4"/>
    <mergeCell ref="B126:B127"/>
    <mergeCell ref="C126:C127"/>
    <mergeCell ref="D126:D127"/>
    <mergeCell ref="E126:E127"/>
    <mergeCell ref="F126:F127"/>
    <mergeCell ref="G126:H126"/>
    <mergeCell ref="J126:J127"/>
    <mergeCell ref="K126:K127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19"/>
  <sheetViews>
    <sheetView zoomScale="70" zoomScaleNormal="70" workbookViewId="0">
      <pane xSplit="11" ySplit="5" topLeftCell="L63" activePane="bottomRight" state="frozen"/>
      <selection activeCell="X34" sqref="X34"/>
      <selection pane="topRight" activeCell="X34" sqref="X34"/>
      <selection pane="bottomLeft" activeCell="X34" sqref="X34"/>
      <selection pane="bottomRight" activeCell="AA48" sqref="AA48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727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62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.4500000000000002" customHeight="1"/>
    <row r="2" spans="1:35" ht="26.25">
      <c r="B2" s="501" t="s">
        <v>100</v>
      </c>
      <c r="F2" s="728"/>
      <c r="G2" s="513"/>
      <c r="H2" s="513"/>
      <c r="I2" s="672"/>
      <c r="N2" s="514"/>
      <c r="P2" s="515"/>
      <c r="AA2" s="658"/>
      <c r="AB2" s="658"/>
      <c r="AC2" s="658"/>
      <c r="AD2" s="658"/>
      <c r="AE2" s="658"/>
      <c r="AG2" s="658"/>
      <c r="AI2" s="678"/>
    </row>
    <row r="3" spans="1:35" ht="16.5" customHeight="1">
      <c r="A3" s="509"/>
      <c r="B3" s="509"/>
      <c r="C3" s="656"/>
      <c r="D3" s="676"/>
      <c r="E3" s="677"/>
      <c r="F3" s="729"/>
      <c r="G3" s="657"/>
      <c r="H3" s="513"/>
      <c r="N3" s="514"/>
      <c r="P3" s="515"/>
      <c r="T3" s="656"/>
      <c r="U3" s="658"/>
      <c r="AA3" s="559"/>
      <c r="AB3" s="559"/>
      <c r="AC3" s="559"/>
      <c r="AD3" s="634" t="s">
        <v>942</v>
      </c>
      <c r="AE3" s="559"/>
      <c r="AF3" s="559"/>
      <c r="AG3" s="559"/>
    </row>
    <row r="4" spans="1:35" s="507" customFormat="1" ht="16.5" customHeight="1">
      <c r="B4" s="968" t="s">
        <v>107</v>
      </c>
      <c r="C4" s="970" t="s">
        <v>815</v>
      </c>
      <c r="D4" s="1064" t="s">
        <v>272</v>
      </c>
      <c r="E4" s="1066" t="s">
        <v>22</v>
      </c>
      <c r="F4" s="1068" t="s">
        <v>3</v>
      </c>
      <c r="G4" s="976" t="s">
        <v>843</v>
      </c>
      <c r="H4" s="976"/>
      <c r="I4" s="548" t="s">
        <v>817</v>
      </c>
      <c r="J4" s="977" t="s">
        <v>946</v>
      </c>
      <c r="K4" s="979" t="s">
        <v>939</v>
      </c>
      <c r="L4" s="1021" t="s">
        <v>853</v>
      </c>
      <c r="M4" s="669" t="s">
        <v>5</v>
      </c>
      <c r="N4" s="983" t="s">
        <v>819</v>
      </c>
      <c r="O4" s="983"/>
      <c r="P4" s="632" t="s">
        <v>941</v>
      </c>
      <c r="Q4" s="984" t="s">
        <v>842</v>
      </c>
      <c r="R4" s="984"/>
      <c r="S4" s="984"/>
      <c r="T4" s="967" t="s">
        <v>852</v>
      </c>
      <c r="U4" s="967"/>
      <c r="V4" s="987" t="s">
        <v>857</v>
      </c>
      <c r="W4" s="987" t="s">
        <v>858</v>
      </c>
      <c r="X4" s="989" t="s">
        <v>856</v>
      </c>
      <c r="Y4" s="989"/>
      <c r="Z4" s="1025" t="s">
        <v>853</v>
      </c>
      <c r="AA4" s="992" t="s">
        <v>819</v>
      </c>
      <c r="AB4" s="992"/>
      <c r="AC4" s="992" t="s">
        <v>849</v>
      </c>
      <c r="AD4" s="992"/>
      <c r="AE4" s="985" t="s">
        <v>820</v>
      </c>
      <c r="AF4" s="560" t="s">
        <v>851</v>
      </c>
      <c r="AG4" s="985" t="s">
        <v>32</v>
      </c>
      <c r="AH4" s="635" t="s">
        <v>943</v>
      </c>
      <c r="AI4" s="636" t="s">
        <v>915</v>
      </c>
    </row>
    <row r="5" spans="1:35" s="508" customFormat="1">
      <c r="B5" s="969"/>
      <c r="C5" s="971"/>
      <c r="D5" s="1065"/>
      <c r="E5" s="1067"/>
      <c r="F5" s="1067"/>
      <c r="G5" s="706" t="s">
        <v>214</v>
      </c>
      <c r="H5" s="706" t="s">
        <v>213</v>
      </c>
      <c r="I5" s="706" t="s">
        <v>213</v>
      </c>
      <c r="J5" s="978"/>
      <c r="K5" s="980"/>
      <c r="L5" s="982"/>
      <c r="M5" s="737" t="s">
        <v>940</v>
      </c>
      <c r="N5" s="735" t="s">
        <v>854</v>
      </c>
      <c r="O5" s="735" t="s">
        <v>855</v>
      </c>
      <c r="P5" s="734" t="s">
        <v>820</v>
      </c>
      <c r="Q5" s="736" t="s">
        <v>64</v>
      </c>
      <c r="R5" s="738" t="s">
        <v>892</v>
      </c>
      <c r="S5" s="736" t="s">
        <v>65</v>
      </c>
      <c r="T5" s="739" t="s">
        <v>825</v>
      </c>
      <c r="U5" s="739" t="s">
        <v>837</v>
      </c>
      <c r="V5" s="988"/>
      <c r="W5" s="988"/>
      <c r="X5" s="740" t="s">
        <v>214</v>
      </c>
      <c r="Y5" s="740" t="s">
        <v>213</v>
      </c>
      <c r="Z5" s="991"/>
      <c r="AA5" s="732" t="s">
        <v>0</v>
      </c>
      <c r="AB5" s="732" t="s">
        <v>1</v>
      </c>
      <c r="AC5" s="732" t="s">
        <v>850</v>
      </c>
      <c r="AD5" s="732" t="s">
        <v>1</v>
      </c>
      <c r="AE5" s="986"/>
      <c r="AF5" s="733">
        <v>0.2</v>
      </c>
      <c r="AG5" s="986"/>
      <c r="AH5" s="613" t="s">
        <v>896</v>
      </c>
      <c r="AI5" s="636" t="s">
        <v>897</v>
      </c>
    </row>
    <row r="6" spans="1:35" ht="16.5" customHeight="1">
      <c r="A6" s="194"/>
      <c r="B6" s="519">
        <v>8</v>
      </c>
      <c r="C6" s="587">
        <v>4</v>
      </c>
      <c r="D6" s="793" t="s">
        <v>1209</v>
      </c>
      <c r="E6" s="731">
        <v>8</v>
      </c>
      <c r="F6" s="584" t="s">
        <v>1212</v>
      </c>
      <c r="G6" s="638">
        <v>4000</v>
      </c>
      <c r="H6" s="616">
        <v>32000</v>
      </c>
      <c r="I6" s="575">
        <v>252</v>
      </c>
      <c r="J6" s="592">
        <f>H6*I6</f>
        <v>8064000</v>
      </c>
      <c r="K6" s="567"/>
      <c r="L6" s="568">
        <f>J6-M6</f>
        <v>0</v>
      </c>
      <c r="M6" s="568">
        <f>N6+O6-P6</f>
        <v>8064000</v>
      </c>
      <c r="N6" s="569">
        <v>7330909</v>
      </c>
      <c r="O6" s="569">
        <v>733091</v>
      </c>
      <c r="P6" s="568">
        <v>0</v>
      </c>
      <c r="Q6" s="617">
        <f>J6-AG6</f>
        <v>8064000</v>
      </c>
      <c r="R6" s="618">
        <f t="shared" ref="R6:R69" si="0">Q6/J6</f>
        <v>1</v>
      </c>
      <c r="S6" s="523">
        <f>Q6-U6</f>
        <v>8064000</v>
      </c>
      <c r="T6" s="524" t="s">
        <v>839</v>
      </c>
      <c r="U6" s="563"/>
      <c r="V6" s="525" t="s">
        <v>90</v>
      </c>
      <c r="W6" s="522" t="s">
        <v>89</v>
      </c>
      <c r="X6" s="526">
        <f>Y6/E6</f>
        <v>0</v>
      </c>
      <c r="Y6" s="526">
        <f>(AA6+AB6-AC6-AD6-AE6)/I6</f>
        <v>0</v>
      </c>
      <c r="Z6" s="568">
        <f>AH6-Y6</f>
        <v>0</v>
      </c>
      <c r="AA6" s="527"/>
      <c r="AB6" s="527"/>
      <c r="AC6" s="528"/>
      <c r="AD6" s="528"/>
      <c r="AE6" s="528"/>
      <c r="AF6" s="619">
        <f>AE6*$AF$5</f>
        <v>0</v>
      </c>
      <c r="AG6" s="527"/>
      <c r="AH6" s="643">
        <f>AG6/I6</f>
        <v>0</v>
      </c>
      <c r="AI6" s="644"/>
    </row>
    <row r="7" spans="1:35" ht="16.5" customHeight="1">
      <c r="A7" s="194"/>
      <c r="B7" s="519">
        <v>8</v>
      </c>
      <c r="C7" s="587">
        <v>4</v>
      </c>
      <c r="D7" s="793" t="s">
        <v>1210</v>
      </c>
      <c r="E7" s="731">
        <v>8</v>
      </c>
      <c r="F7" s="584" t="s">
        <v>1212</v>
      </c>
      <c r="G7" s="638">
        <v>4000</v>
      </c>
      <c r="H7" s="616">
        <v>32000</v>
      </c>
      <c r="I7" s="575">
        <v>243</v>
      </c>
      <c r="J7" s="592">
        <f>H7*I7</f>
        <v>7776000</v>
      </c>
      <c r="K7" s="567"/>
      <c r="L7" s="568">
        <f>J7-M7</f>
        <v>0</v>
      </c>
      <c r="M7" s="568">
        <f>N7+O7-P7</f>
        <v>7776000</v>
      </c>
      <c r="N7" s="569">
        <v>7069091</v>
      </c>
      <c r="O7" s="569">
        <v>706909</v>
      </c>
      <c r="P7" s="568">
        <v>0</v>
      </c>
      <c r="Q7" s="617">
        <f>J7-AG7</f>
        <v>664621.52399999928</v>
      </c>
      <c r="R7" s="618">
        <f t="shared" si="0"/>
        <v>8.5470874999999905E-2</v>
      </c>
      <c r="S7" s="523">
        <f>Q7-U7</f>
        <v>664621.52399999928</v>
      </c>
      <c r="T7" s="524" t="s">
        <v>990</v>
      </c>
      <c r="U7" s="563"/>
      <c r="V7" s="525" t="s">
        <v>90</v>
      </c>
      <c r="W7" s="522" t="s">
        <v>89</v>
      </c>
      <c r="X7" s="526">
        <f>Y7/E7</f>
        <v>3658.1165000000005</v>
      </c>
      <c r="Y7" s="526">
        <f>(AA7+AB7-AC7-AD7-AE7)/I7</f>
        <v>29264.932000000004</v>
      </c>
      <c r="Z7" s="568">
        <f t="shared" ref="Z7:Z9" si="1">AH7-Y7</f>
        <v>0</v>
      </c>
      <c r="AA7" s="527">
        <v>7509672</v>
      </c>
      <c r="AB7" s="527">
        <v>750967.20000000007</v>
      </c>
      <c r="AC7" s="528">
        <v>713418.84000000008</v>
      </c>
      <c r="AD7" s="528">
        <v>71341.884000000005</v>
      </c>
      <c r="AE7" s="528">
        <v>364500</v>
      </c>
      <c r="AF7" s="619">
        <f t="shared" ref="AF7:AF9" si="2">AE7*$AF$5</f>
        <v>72900</v>
      </c>
      <c r="AG7" s="527">
        <v>7111378.4760000007</v>
      </c>
      <c r="AH7" s="643">
        <f t="shared" ref="AH7:AH9" si="3">AG7/I7</f>
        <v>29264.932000000004</v>
      </c>
      <c r="AI7" s="644" t="s">
        <v>1428</v>
      </c>
    </row>
    <row r="8" spans="1:35" ht="16.5" customHeight="1">
      <c r="A8" s="194"/>
      <c r="B8" s="519">
        <v>8</v>
      </c>
      <c r="C8" s="587">
        <v>4</v>
      </c>
      <c r="D8" s="793" t="s">
        <v>1183</v>
      </c>
      <c r="E8" s="731">
        <v>100</v>
      </c>
      <c r="F8" s="584" t="s">
        <v>1212</v>
      </c>
      <c r="G8" s="638">
        <v>310</v>
      </c>
      <c r="H8" s="616">
        <v>31000</v>
      </c>
      <c r="I8" s="575">
        <v>120</v>
      </c>
      <c r="J8" s="592">
        <f>H8*I8</f>
        <v>3720000</v>
      </c>
      <c r="K8" s="567"/>
      <c r="L8" s="568">
        <f>J8-M8</f>
        <v>0</v>
      </c>
      <c r="M8" s="568">
        <f>N8+O8-P8</f>
        <v>3720000</v>
      </c>
      <c r="N8" s="569">
        <v>3381818</v>
      </c>
      <c r="O8" s="569">
        <v>338182</v>
      </c>
      <c r="P8" s="568">
        <v>0</v>
      </c>
      <c r="Q8" s="617">
        <f>J8-AG8</f>
        <v>373430.39999999991</v>
      </c>
      <c r="R8" s="618">
        <f t="shared" si="0"/>
        <v>0.10038451612903224</v>
      </c>
      <c r="S8" s="523">
        <f>Q8-U8</f>
        <v>373430.39999999991</v>
      </c>
      <c r="T8" s="524" t="s">
        <v>824</v>
      </c>
      <c r="U8" s="563"/>
      <c r="V8" s="525" t="s">
        <v>90</v>
      </c>
      <c r="W8" s="522" t="s">
        <v>89</v>
      </c>
      <c r="X8" s="526">
        <f>Y8/E8</f>
        <v>278.88080000000002</v>
      </c>
      <c r="Y8" s="526">
        <f>(AA8+AB8-AC8-AD8-AE8)/I8</f>
        <v>27888.080000000002</v>
      </c>
      <c r="Z8" s="568">
        <f t="shared" si="1"/>
        <v>0</v>
      </c>
      <c r="AA8" s="527">
        <v>3216000</v>
      </c>
      <c r="AB8" s="527">
        <v>321600</v>
      </c>
      <c r="AC8" s="528">
        <v>173664.00000000003</v>
      </c>
      <c r="AD8" s="528">
        <v>17366.400000000005</v>
      </c>
      <c r="AE8" s="528">
        <v>0</v>
      </c>
      <c r="AF8" s="619">
        <f t="shared" si="2"/>
        <v>0</v>
      </c>
      <c r="AG8" s="527">
        <v>3346569.6</v>
      </c>
      <c r="AH8" s="643">
        <f t="shared" si="3"/>
        <v>27888.080000000002</v>
      </c>
      <c r="AI8" s="644" t="s">
        <v>1428</v>
      </c>
    </row>
    <row r="9" spans="1:35" ht="16.5" customHeight="1">
      <c r="A9" s="194"/>
      <c r="B9" s="519">
        <v>8</v>
      </c>
      <c r="C9" s="587">
        <v>4</v>
      </c>
      <c r="D9" s="793" t="s">
        <v>1191</v>
      </c>
      <c r="E9" s="731">
        <v>48</v>
      </c>
      <c r="F9" s="584" t="s">
        <v>1212</v>
      </c>
      <c r="G9" s="638">
        <v>191.25</v>
      </c>
      <c r="H9" s="616">
        <v>9180</v>
      </c>
      <c r="I9" s="575">
        <v>1120</v>
      </c>
      <c r="J9" s="592">
        <f>H9*I9</f>
        <v>10281600</v>
      </c>
      <c r="K9" s="567"/>
      <c r="L9" s="568">
        <f>J9-M9</f>
        <v>0</v>
      </c>
      <c r="M9" s="568">
        <f>N9+O9-P9</f>
        <v>10281600</v>
      </c>
      <c r="N9" s="569">
        <v>9346909</v>
      </c>
      <c r="O9" s="569">
        <v>934691</v>
      </c>
      <c r="P9" s="568">
        <v>0</v>
      </c>
      <c r="Q9" s="617">
        <f>J9-AG9</f>
        <v>10281600</v>
      </c>
      <c r="R9" s="618">
        <f t="shared" si="0"/>
        <v>1</v>
      </c>
      <c r="S9" s="523">
        <f>Q9-U9</f>
        <v>10281600</v>
      </c>
      <c r="T9" s="524" t="s">
        <v>98</v>
      </c>
      <c r="U9" s="563"/>
      <c r="V9" s="525" t="s">
        <v>90</v>
      </c>
      <c r="W9" s="522" t="s">
        <v>89</v>
      </c>
      <c r="X9" s="526">
        <f>Y9/E9</f>
        <v>0</v>
      </c>
      <c r="Y9" s="526">
        <f>(AA9+AB9-AC9-AD9-AE9)/I9</f>
        <v>0</v>
      </c>
      <c r="Z9" s="568">
        <f t="shared" si="1"/>
        <v>0</v>
      </c>
      <c r="AA9" s="527"/>
      <c r="AB9" s="527"/>
      <c r="AC9" s="528"/>
      <c r="AD9" s="528"/>
      <c r="AE9" s="528"/>
      <c r="AF9" s="619">
        <f t="shared" si="2"/>
        <v>0</v>
      </c>
      <c r="AG9" s="527"/>
      <c r="AH9" s="643">
        <f t="shared" si="3"/>
        <v>0</v>
      </c>
      <c r="AI9" s="644"/>
    </row>
    <row r="10" spans="1:35" s="518" customFormat="1" ht="16.5" customHeight="1">
      <c r="B10" s="519">
        <v>8</v>
      </c>
      <c r="C10" s="750"/>
      <c r="D10" s="795"/>
      <c r="E10" s="796"/>
      <c r="F10" s="746"/>
      <c r="G10" s="751"/>
      <c r="H10" s="751" t="s">
        <v>1272</v>
      </c>
      <c r="I10" s="752">
        <f>SUM(I6:I9)</f>
        <v>1735</v>
      </c>
      <c r="J10" s="531">
        <f>SUM(J6:J9)</f>
        <v>29841600</v>
      </c>
      <c r="K10" s="532">
        <f t="shared" ref="K10:AG10" si="4">SUM(K6:K9)</f>
        <v>0</v>
      </c>
      <c r="L10" s="531">
        <f t="shared" si="4"/>
        <v>0</v>
      </c>
      <c r="M10" s="531">
        <f t="shared" si="4"/>
        <v>29841600</v>
      </c>
      <c r="N10" s="532">
        <f t="shared" ref="N10" si="5">SUM(N6:N9)</f>
        <v>27128727</v>
      </c>
      <c r="O10" s="532">
        <f t="shared" ref="O10" si="6">SUM(O6:O9)</f>
        <v>2712873</v>
      </c>
      <c r="P10" s="532">
        <f t="shared" ref="P10" si="7">SUM(P6:P9)</f>
        <v>0</v>
      </c>
      <c r="Q10" s="589">
        <f t="shared" si="4"/>
        <v>19383651.924000002</v>
      </c>
      <c r="R10" s="790">
        <f t="shared" si="0"/>
        <v>0.64955136199131425</v>
      </c>
      <c r="S10" s="590">
        <f t="shared" si="4"/>
        <v>19383651.924000002</v>
      </c>
      <c r="T10" s="710">
        <f t="shared" si="4"/>
        <v>0</v>
      </c>
      <c r="U10" s="711">
        <f t="shared" si="4"/>
        <v>0</v>
      </c>
      <c r="V10" s="531">
        <f t="shared" si="4"/>
        <v>0</v>
      </c>
      <c r="W10" s="710">
        <f t="shared" si="4"/>
        <v>0</v>
      </c>
      <c r="X10" s="711">
        <f t="shared" si="4"/>
        <v>3936.9973000000005</v>
      </c>
      <c r="Y10" s="711">
        <f t="shared" si="4"/>
        <v>57153.012000000002</v>
      </c>
      <c r="Z10" s="531">
        <f t="shared" si="4"/>
        <v>0</v>
      </c>
      <c r="AA10" s="711">
        <f t="shared" si="4"/>
        <v>10725672</v>
      </c>
      <c r="AB10" s="711">
        <f t="shared" si="4"/>
        <v>1072567.2000000002</v>
      </c>
      <c r="AC10" s="711">
        <f t="shared" si="4"/>
        <v>887082.84000000008</v>
      </c>
      <c r="AD10" s="711">
        <f t="shared" si="4"/>
        <v>88708.284000000014</v>
      </c>
      <c r="AE10" s="711">
        <f t="shared" si="4"/>
        <v>364500</v>
      </c>
      <c r="AF10" s="712">
        <f t="shared" si="4"/>
        <v>72900</v>
      </c>
      <c r="AG10" s="711">
        <f t="shared" si="4"/>
        <v>10457948.076000001</v>
      </c>
      <c r="AH10" s="578"/>
      <c r="AI10" s="615"/>
    </row>
    <row r="11" spans="1:35" ht="16.5" customHeight="1">
      <c r="A11" s="194"/>
      <c r="B11" s="519">
        <v>8</v>
      </c>
      <c r="C11" s="587">
        <v>5</v>
      </c>
      <c r="D11" s="793" t="s">
        <v>1089</v>
      </c>
      <c r="E11" s="731">
        <v>24</v>
      </c>
      <c r="F11" s="584" t="s">
        <v>1214</v>
      </c>
      <c r="G11" s="638">
        <v>550</v>
      </c>
      <c r="H11" s="616">
        <v>13200</v>
      </c>
      <c r="I11" s="575">
        <v>1008</v>
      </c>
      <c r="J11" s="592">
        <f t="shared" ref="J11:J12" si="8">H11*I11</f>
        <v>13305600</v>
      </c>
      <c r="K11" s="567"/>
      <c r="L11" s="568">
        <f>J11-M11</f>
        <v>0</v>
      </c>
      <c r="M11" s="568">
        <f t="shared" ref="M11:M12" si="9">N11+O11-P11</f>
        <v>13305600</v>
      </c>
      <c r="N11" s="569">
        <v>12096000</v>
      </c>
      <c r="O11" s="569">
        <v>1209600</v>
      </c>
      <c r="P11" s="568">
        <v>0</v>
      </c>
      <c r="Q11" s="617">
        <f t="shared" ref="Q11:Q13" si="10">J11-AG11</f>
        <v>2225664.0000000037</v>
      </c>
      <c r="R11" s="618">
        <f t="shared" si="0"/>
        <v>0.16727272727272754</v>
      </c>
      <c r="S11" s="523">
        <f t="shared" ref="S11:S13" si="11">Q11-U11</f>
        <v>2225664.0000000037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ref="X11:X13" si="12">Y11/E11</f>
        <v>457.99999999999983</v>
      </c>
      <c r="Y11" s="526">
        <f t="shared" ref="Y11:Y13" si="13">(AA11+AB11-AC11-AD11-AE11)/I11</f>
        <v>10991.999999999996</v>
      </c>
      <c r="Z11" s="568">
        <f t="shared" ref="Z11:Z15" si="14">AH11-Y11</f>
        <v>0</v>
      </c>
      <c r="AA11" s="789">
        <v>12354760.93090909</v>
      </c>
      <c r="AB11" s="789">
        <v>1235476.0930909091</v>
      </c>
      <c r="AC11" s="789">
        <v>1226111.04</v>
      </c>
      <c r="AD11" s="789">
        <v>122611.10400000001</v>
      </c>
      <c r="AE11" s="789">
        <v>1161578.8800000001</v>
      </c>
      <c r="AF11" s="619">
        <f t="shared" ref="AF11:AF12" si="15">AE11*$AF$5</f>
        <v>232315.77600000004</v>
      </c>
      <c r="AG11" s="789">
        <v>11079935.999999996</v>
      </c>
      <c r="AH11" s="643">
        <f t="shared" ref="AH11:AH15" si="16">AG11/I11</f>
        <v>10991.999999999996</v>
      </c>
      <c r="AI11" s="644" t="s">
        <v>1430</v>
      </c>
    </row>
    <row r="12" spans="1:35" ht="16.5" customHeight="1">
      <c r="A12" s="194"/>
      <c r="B12" s="519">
        <v>8</v>
      </c>
      <c r="C12" s="587">
        <v>5</v>
      </c>
      <c r="D12" s="793" t="s">
        <v>1089</v>
      </c>
      <c r="E12" s="731">
        <v>24</v>
      </c>
      <c r="F12" s="584" t="s">
        <v>1215</v>
      </c>
      <c r="G12" s="638">
        <v>560</v>
      </c>
      <c r="H12" s="616">
        <v>13440</v>
      </c>
      <c r="I12" s="575">
        <v>1008</v>
      </c>
      <c r="J12" s="592">
        <f t="shared" si="8"/>
        <v>13547520</v>
      </c>
      <c r="K12" s="567"/>
      <c r="L12" s="568">
        <f t="shared" ref="L12:L13" si="17">J12-M12</f>
        <v>0</v>
      </c>
      <c r="M12" s="568">
        <f t="shared" si="9"/>
        <v>13547520</v>
      </c>
      <c r="N12" s="569">
        <v>12315927</v>
      </c>
      <c r="O12" s="569">
        <v>1231593</v>
      </c>
      <c r="P12" s="568">
        <v>0</v>
      </c>
      <c r="Q12" s="617">
        <f t="shared" si="10"/>
        <v>2467584.0000000037</v>
      </c>
      <c r="R12" s="618">
        <f t="shared" si="0"/>
        <v>0.18214285714285741</v>
      </c>
      <c r="S12" s="523">
        <f t="shared" si="11"/>
        <v>2467584.0000000037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12"/>
        <v>457.99999999999983</v>
      </c>
      <c r="Y12" s="526">
        <f t="shared" si="13"/>
        <v>10991.999999999996</v>
      </c>
      <c r="Z12" s="568">
        <f t="shared" si="14"/>
        <v>0</v>
      </c>
      <c r="AA12" s="789">
        <v>12354760.93090909</v>
      </c>
      <c r="AB12" s="789">
        <v>1235476.0930909091</v>
      </c>
      <c r="AC12" s="789">
        <v>1226111.04</v>
      </c>
      <c r="AD12" s="789">
        <v>122611.10400000001</v>
      </c>
      <c r="AE12" s="789">
        <v>1161578.8800000001</v>
      </c>
      <c r="AF12" s="619">
        <f t="shared" si="15"/>
        <v>232315.77600000004</v>
      </c>
      <c r="AG12" s="789">
        <v>11079935.999999996</v>
      </c>
      <c r="AH12" s="643">
        <f t="shared" si="16"/>
        <v>10991.999999999996</v>
      </c>
      <c r="AI12" s="644" t="s">
        <v>1430</v>
      </c>
    </row>
    <row r="13" spans="1:35" ht="16.5" customHeight="1">
      <c r="A13" s="194"/>
      <c r="B13" s="519">
        <v>8</v>
      </c>
      <c r="C13" s="587">
        <v>5</v>
      </c>
      <c r="D13" s="793" t="s">
        <v>944</v>
      </c>
      <c r="E13" s="731">
        <v>40</v>
      </c>
      <c r="F13" s="584" t="s">
        <v>1212</v>
      </c>
      <c r="G13" s="638">
        <v>365</v>
      </c>
      <c r="H13" s="616">
        <v>14600</v>
      </c>
      <c r="I13" s="575">
        <v>490</v>
      </c>
      <c r="J13" s="592">
        <f>H13*I13</f>
        <v>7154000</v>
      </c>
      <c r="K13" s="567"/>
      <c r="L13" s="568">
        <f t="shared" si="17"/>
        <v>0</v>
      </c>
      <c r="M13" s="568">
        <f t="shared" ref="M13" si="18">N13+O13-P13</f>
        <v>7154000</v>
      </c>
      <c r="N13" s="569">
        <v>6503636</v>
      </c>
      <c r="O13" s="569">
        <v>650364</v>
      </c>
      <c r="P13" s="568">
        <v>0</v>
      </c>
      <c r="Q13" s="617">
        <f t="shared" si="10"/>
        <v>7154000</v>
      </c>
      <c r="R13" s="618">
        <f t="shared" si="0"/>
        <v>1</v>
      </c>
      <c r="S13" s="523">
        <f t="shared" si="11"/>
        <v>7154000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12"/>
        <v>0</v>
      </c>
      <c r="Y13" s="526">
        <f t="shared" si="13"/>
        <v>0</v>
      </c>
      <c r="Z13" s="568">
        <f t="shared" si="14"/>
        <v>0</v>
      </c>
      <c r="AA13" s="527"/>
      <c r="AB13" s="527"/>
      <c r="AC13" s="528"/>
      <c r="AD13" s="528"/>
      <c r="AE13" s="528"/>
      <c r="AF13" s="619">
        <f t="shared" ref="AF13:AF15" si="19">AE13*$AF$5</f>
        <v>0</v>
      </c>
      <c r="AG13" s="527"/>
      <c r="AH13" s="643">
        <f t="shared" si="16"/>
        <v>0</v>
      </c>
      <c r="AI13" s="644"/>
    </row>
    <row r="14" spans="1:35" ht="16.5" customHeight="1">
      <c r="A14" s="194"/>
      <c r="B14" s="519">
        <v>8</v>
      </c>
      <c r="C14" s="529">
        <v>5</v>
      </c>
      <c r="D14" s="794" t="s">
        <v>945</v>
      </c>
      <c r="E14" s="731">
        <v>40</v>
      </c>
      <c r="F14" s="584" t="s">
        <v>1211</v>
      </c>
      <c r="G14" s="638">
        <v>365</v>
      </c>
      <c r="H14" s="616">
        <v>14600</v>
      </c>
      <c r="I14" s="575">
        <v>350</v>
      </c>
      <c r="J14" s="592">
        <f>H14*I14</f>
        <v>5110000</v>
      </c>
      <c r="K14" s="567"/>
      <c r="L14" s="568">
        <f>J14-M14</f>
        <v>0</v>
      </c>
      <c r="M14" s="568">
        <f>N14+O14-P14</f>
        <v>5110000</v>
      </c>
      <c r="N14" s="569">
        <v>4645455</v>
      </c>
      <c r="O14" s="569">
        <v>464545</v>
      </c>
      <c r="P14" s="568">
        <v>0</v>
      </c>
      <c r="Q14" s="617">
        <f>J14-AG14</f>
        <v>5110000</v>
      </c>
      <c r="R14" s="618">
        <f t="shared" si="0"/>
        <v>1</v>
      </c>
      <c r="S14" s="523">
        <f>Q14-U14</f>
        <v>5110000</v>
      </c>
      <c r="T14" s="524" t="s">
        <v>824</v>
      </c>
      <c r="U14" s="563">
        <v>0</v>
      </c>
      <c r="V14" s="525" t="s">
        <v>90</v>
      </c>
      <c r="W14" s="522" t="s">
        <v>89</v>
      </c>
      <c r="X14" s="526">
        <f>Y14/E14</f>
        <v>0</v>
      </c>
      <c r="Y14" s="526">
        <f>(AA14+AB14-AC14-AD14-AE14)/I14</f>
        <v>0</v>
      </c>
      <c r="Z14" s="568">
        <f t="shared" ref="Z14" si="20">AH14-Y14</f>
        <v>0</v>
      </c>
      <c r="AA14" s="527"/>
      <c r="AB14" s="527"/>
      <c r="AC14" s="528"/>
      <c r="AD14" s="528"/>
      <c r="AE14" s="528"/>
      <c r="AF14" s="619">
        <f t="shared" ref="AF14" si="21">AE14*$AF$5</f>
        <v>0</v>
      </c>
      <c r="AG14" s="527"/>
      <c r="AH14" s="643">
        <f t="shared" ref="AH14" si="22">AG14/I14</f>
        <v>0</v>
      </c>
      <c r="AI14" s="644"/>
    </row>
    <row r="15" spans="1:35" ht="16.5" customHeight="1">
      <c r="A15" s="194"/>
      <c r="B15" s="519">
        <v>8</v>
      </c>
      <c r="C15" s="529">
        <v>5</v>
      </c>
      <c r="D15" s="793" t="s">
        <v>1190</v>
      </c>
      <c r="E15" s="731">
        <v>6</v>
      </c>
      <c r="F15" s="584" t="s">
        <v>1211</v>
      </c>
      <c r="G15" s="638">
        <v>8400</v>
      </c>
      <c r="H15" s="616">
        <v>50400</v>
      </c>
      <c r="I15" s="575">
        <v>1000</v>
      </c>
      <c r="J15" s="592">
        <f>H15*I15</f>
        <v>50400000</v>
      </c>
      <c r="K15" s="567"/>
      <c r="L15" s="568">
        <f>J15-M15</f>
        <v>0</v>
      </c>
      <c r="M15" s="568">
        <f>N15+O15-P15</f>
        <v>50400000</v>
      </c>
      <c r="N15" s="569">
        <v>45818182</v>
      </c>
      <c r="O15" s="569">
        <v>4581818</v>
      </c>
      <c r="P15" s="568">
        <v>0</v>
      </c>
      <c r="Q15" s="617">
        <f>J15-AG15</f>
        <v>50400000</v>
      </c>
      <c r="R15" s="618">
        <f t="shared" si="0"/>
        <v>1</v>
      </c>
      <c r="S15" s="523">
        <f>Q15-U15</f>
        <v>50400000</v>
      </c>
      <c r="T15" s="524" t="s">
        <v>824</v>
      </c>
      <c r="U15" s="563">
        <v>0</v>
      </c>
      <c r="V15" s="525" t="s">
        <v>90</v>
      </c>
      <c r="W15" s="522" t="s">
        <v>89</v>
      </c>
      <c r="X15" s="526">
        <f>Y15/E15</f>
        <v>0</v>
      </c>
      <c r="Y15" s="526">
        <f>(AA15+AB15-AC15-AD15-AE15)/I15</f>
        <v>0</v>
      </c>
      <c r="Z15" s="568">
        <f t="shared" si="14"/>
        <v>0</v>
      </c>
      <c r="AA15" s="527"/>
      <c r="AB15" s="527"/>
      <c r="AC15" s="528"/>
      <c r="AD15" s="528"/>
      <c r="AE15" s="528"/>
      <c r="AF15" s="619">
        <f t="shared" si="19"/>
        <v>0</v>
      </c>
      <c r="AG15" s="527"/>
      <c r="AH15" s="643">
        <f t="shared" si="16"/>
        <v>0</v>
      </c>
      <c r="AI15" s="644"/>
    </row>
    <row r="16" spans="1:35" s="518" customFormat="1" ht="16.5" customHeight="1">
      <c r="B16" s="519">
        <v>8</v>
      </c>
      <c r="C16" s="750"/>
      <c r="D16" s="795"/>
      <c r="E16" s="796"/>
      <c r="F16" s="746"/>
      <c r="G16" s="751"/>
      <c r="H16" s="751" t="s">
        <v>1272</v>
      </c>
      <c r="I16" s="752">
        <f>SUM(I11:I15)</f>
        <v>3856</v>
      </c>
      <c r="J16" s="531">
        <f>SUM(J11:J15)</f>
        <v>89517120</v>
      </c>
      <c r="K16" s="532">
        <f t="shared" ref="K16:AG16" si="23">SUM(K11:K15)</f>
        <v>0</v>
      </c>
      <c r="L16" s="531">
        <f t="shared" si="23"/>
        <v>0</v>
      </c>
      <c r="M16" s="531">
        <f t="shared" si="23"/>
        <v>89517120</v>
      </c>
      <c r="N16" s="532">
        <f t="shared" ref="N16" si="24">SUM(N11:N15)</f>
        <v>81379200</v>
      </c>
      <c r="O16" s="532">
        <f t="shared" ref="O16" si="25">SUM(O11:O15)</f>
        <v>8137920</v>
      </c>
      <c r="P16" s="532">
        <f t="shared" ref="P16" si="26">SUM(P11:P15)</f>
        <v>0</v>
      </c>
      <c r="Q16" s="589">
        <f t="shared" si="23"/>
        <v>67357248</v>
      </c>
      <c r="R16" s="790">
        <f t="shared" si="0"/>
        <v>0.75245101719090157</v>
      </c>
      <c r="S16" s="590">
        <f t="shared" si="23"/>
        <v>67357248</v>
      </c>
      <c r="T16" s="710">
        <f t="shared" si="23"/>
        <v>0</v>
      </c>
      <c r="U16" s="711">
        <f t="shared" si="23"/>
        <v>0</v>
      </c>
      <c r="V16" s="531">
        <f t="shared" si="23"/>
        <v>0</v>
      </c>
      <c r="W16" s="710">
        <f t="shared" si="23"/>
        <v>0</v>
      </c>
      <c r="X16" s="711">
        <f t="shared" si="23"/>
        <v>915.99999999999966</v>
      </c>
      <c r="Y16" s="711">
        <f t="shared" si="23"/>
        <v>21983.999999999993</v>
      </c>
      <c r="Z16" s="531">
        <f t="shared" si="23"/>
        <v>0</v>
      </c>
      <c r="AA16" s="711">
        <f t="shared" si="23"/>
        <v>24709521.861818179</v>
      </c>
      <c r="AB16" s="711">
        <f t="shared" si="23"/>
        <v>2470952.1861818181</v>
      </c>
      <c r="AC16" s="711">
        <f t="shared" si="23"/>
        <v>2452222.08</v>
      </c>
      <c r="AD16" s="711">
        <f t="shared" si="23"/>
        <v>245222.20800000001</v>
      </c>
      <c r="AE16" s="711">
        <f t="shared" si="23"/>
        <v>2323157.7600000002</v>
      </c>
      <c r="AF16" s="712">
        <f t="shared" si="23"/>
        <v>464631.55200000008</v>
      </c>
      <c r="AG16" s="711">
        <f t="shared" si="23"/>
        <v>22159871.999999993</v>
      </c>
      <c r="AH16" s="578"/>
      <c r="AI16" s="615"/>
    </row>
    <row r="17" spans="1:35" ht="16.5" customHeight="1">
      <c r="A17" s="194"/>
      <c r="B17" s="519">
        <v>8</v>
      </c>
      <c r="C17" s="587">
        <v>9</v>
      </c>
      <c r="D17" s="792" t="s">
        <v>1089</v>
      </c>
      <c r="E17" s="730">
        <v>24</v>
      </c>
      <c r="F17" s="584" t="s">
        <v>1232</v>
      </c>
      <c r="G17" s="638">
        <v>577</v>
      </c>
      <c r="H17" s="616">
        <v>13848</v>
      </c>
      <c r="I17" s="575">
        <v>1008</v>
      </c>
      <c r="J17" s="592">
        <f t="shared" ref="J17" si="27">H17*I17</f>
        <v>13958784</v>
      </c>
      <c r="K17" s="567"/>
      <c r="L17" s="568">
        <f t="shared" ref="L17" si="28">J17-M17</f>
        <v>0</v>
      </c>
      <c r="M17" s="568">
        <f t="shared" ref="M17" si="29">N17+O17-P17</f>
        <v>13958784</v>
      </c>
      <c r="N17" s="569">
        <v>12689804</v>
      </c>
      <c r="O17" s="569">
        <v>1268980</v>
      </c>
      <c r="P17" s="568">
        <v>0</v>
      </c>
      <c r="Q17" s="617">
        <f t="shared" ref="Q17" si="30">J17-AG17</f>
        <v>2878848.0000000037</v>
      </c>
      <c r="R17" s="618">
        <f t="shared" si="0"/>
        <v>0.2062391681109188</v>
      </c>
      <c r="S17" s="523">
        <f t="shared" ref="S17" si="31">Q17-U17</f>
        <v>2878848.0000000037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ref="X17" si="32">Y17/E17</f>
        <v>457.99999999999983</v>
      </c>
      <c r="Y17" s="526">
        <f t="shared" ref="Y17" si="33">(AA17+AB17-AC17-AD17-AE17)/I17</f>
        <v>10991.999999999996</v>
      </c>
      <c r="Z17" s="568">
        <f t="shared" ref="Z17" si="34">AH17-Y17</f>
        <v>0</v>
      </c>
      <c r="AA17" s="789">
        <v>12354760.93090909</v>
      </c>
      <c r="AB17" s="789">
        <v>1235476.0930909091</v>
      </c>
      <c r="AC17" s="789">
        <v>1226111.04</v>
      </c>
      <c r="AD17" s="789">
        <v>122611.10400000001</v>
      </c>
      <c r="AE17" s="789">
        <v>1161578.8800000001</v>
      </c>
      <c r="AF17" s="619">
        <f t="shared" ref="AF17" si="35">AE17*$AF$5</f>
        <v>232315.77600000004</v>
      </c>
      <c r="AG17" s="789">
        <v>11079935.999999996</v>
      </c>
      <c r="AH17" s="643">
        <f t="shared" ref="AH17" si="36">AG17/I17</f>
        <v>10991.999999999996</v>
      </c>
      <c r="AI17" s="644" t="s">
        <v>1430</v>
      </c>
    </row>
    <row r="18" spans="1:35" s="518" customFormat="1" ht="16.5" customHeight="1">
      <c r="B18" s="519">
        <v>8</v>
      </c>
      <c r="C18" s="750"/>
      <c r="D18" s="795"/>
      <c r="E18" s="796"/>
      <c r="F18" s="746"/>
      <c r="G18" s="751"/>
      <c r="H18" s="751" t="s">
        <v>1272</v>
      </c>
      <c r="I18" s="752">
        <f t="shared" ref="I18:AG18" si="37">SUM(I17:I17)</f>
        <v>1008</v>
      </c>
      <c r="J18" s="531">
        <f t="shared" si="37"/>
        <v>13958784</v>
      </c>
      <c r="K18" s="532">
        <f t="shared" si="37"/>
        <v>0</v>
      </c>
      <c r="L18" s="531">
        <f t="shared" si="37"/>
        <v>0</v>
      </c>
      <c r="M18" s="531">
        <f t="shared" si="37"/>
        <v>13958784</v>
      </c>
      <c r="N18" s="532">
        <f t="shared" si="37"/>
        <v>12689804</v>
      </c>
      <c r="O18" s="532">
        <f t="shared" si="37"/>
        <v>1268980</v>
      </c>
      <c r="P18" s="532">
        <f t="shared" si="37"/>
        <v>0</v>
      </c>
      <c r="Q18" s="589">
        <f t="shared" si="37"/>
        <v>2878848.0000000037</v>
      </c>
      <c r="R18" s="790">
        <f t="shared" si="0"/>
        <v>0.2062391681109188</v>
      </c>
      <c r="S18" s="590">
        <f t="shared" si="37"/>
        <v>2878848.0000000037</v>
      </c>
      <c r="T18" s="710">
        <f t="shared" si="37"/>
        <v>0</v>
      </c>
      <c r="U18" s="711">
        <f t="shared" si="37"/>
        <v>0</v>
      </c>
      <c r="V18" s="531">
        <f t="shared" si="37"/>
        <v>0</v>
      </c>
      <c r="W18" s="710">
        <f t="shared" si="37"/>
        <v>0</v>
      </c>
      <c r="X18" s="711">
        <f t="shared" si="37"/>
        <v>457.99999999999983</v>
      </c>
      <c r="Y18" s="711">
        <f t="shared" si="37"/>
        <v>10991.999999999996</v>
      </c>
      <c r="Z18" s="531">
        <f t="shared" si="37"/>
        <v>0</v>
      </c>
      <c r="AA18" s="711">
        <f t="shared" si="37"/>
        <v>12354760.93090909</v>
      </c>
      <c r="AB18" s="711">
        <f t="shared" si="37"/>
        <v>1235476.0930909091</v>
      </c>
      <c r="AC18" s="711">
        <f t="shared" si="37"/>
        <v>1226111.04</v>
      </c>
      <c r="AD18" s="711">
        <f t="shared" si="37"/>
        <v>122611.10400000001</v>
      </c>
      <c r="AE18" s="711">
        <f t="shared" si="37"/>
        <v>1161578.8800000001</v>
      </c>
      <c r="AF18" s="712">
        <f t="shared" si="37"/>
        <v>232315.77600000004</v>
      </c>
      <c r="AG18" s="711">
        <f t="shared" si="37"/>
        <v>11079935.999999996</v>
      </c>
      <c r="AH18" s="578"/>
      <c r="AI18" s="615"/>
    </row>
    <row r="19" spans="1:35" ht="16.5" customHeight="1">
      <c r="A19" s="194"/>
      <c r="B19" s="519">
        <v>8</v>
      </c>
      <c r="C19" s="587">
        <v>11</v>
      </c>
      <c r="D19" s="792" t="s">
        <v>1089</v>
      </c>
      <c r="E19" s="730">
        <v>24</v>
      </c>
      <c r="F19" s="768" t="s">
        <v>1234</v>
      </c>
      <c r="G19" s="638">
        <v>570</v>
      </c>
      <c r="H19" s="616">
        <v>13680</v>
      </c>
      <c r="I19" s="575">
        <v>1008</v>
      </c>
      <c r="J19" s="592">
        <f t="shared" ref="J19" si="38">H19*I19</f>
        <v>13789440</v>
      </c>
      <c r="K19" s="567"/>
      <c r="L19" s="568">
        <f t="shared" ref="L19" si="39">J19-M19</f>
        <v>0</v>
      </c>
      <c r="M19" s="568">
        <f t="shared" ref="M19" si="40">N19+O19-P19</f>
        <v>13789440</v>
      </c>
      <c r="N19" s="569">
        <v>12535855</v>
      </c>
      <c r="O19" s="569">
        <v>1253585</v>
      </c>
      <c r="P19" s="568">
        <v>0</v>
      </c>
      <c r="Q19" s="617">
        <f t="shared" ref="Q19" si="41">J19-AG19</f>
        <v>2709504.0000000037</v>
      </c>
      <c r="R19" s="618">
        <f t="shared" si="0"/>
        <v>0.19649122807017572</v>
      </c>
      <c r="S19" s="523">
        <f t="shared" ref="S19" si="42">Q19-U19</f>
        <v>2709504.0000000037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ref="X19" si="43">Y19/E19</f>
        <v>457.99999999999983</v>
      </c>
      <c r="Y19" s="526">
        <f t="shared" ref="Y19" si="44">(AA19+AB19-AC19-AD19-AE19)/I19</f>
        <v>10991.999999999996</v>
      </c>
      <c r="Z19" s="568">
        <f t="shared" ref="Z19" si="45">AH19-Y19</f>
        <v>0</v>
      </c>
      <c r="AA19" s="789">
        <v>12354760.93090909</v>
      </c>
      <c r="AB19" s="789">
        <v>1235476.0930909091</v>
      </c>
      <c r="AC19" s="789">
        <v>1226111.04</v>
      </c>
      <c r="AD19" s="789">
        <v>122611.10400000001</v>
      </c>
      <c r="AE19" s="789">
        <v>1161578.8800000001</v>
      </c>
      <c r="AF19" s="619">
        <f t="shared" ref="AF19" si="46">AE19*$AF$5</f>
        <v>232315.77600000004</v>
      </c>
      <c r="AG19" s="789">
        <v>11079935.999999996</v>
      </c>
      <c r="AH19" s="643">
        <f t="shared" ref="AH19" si="47">AG19/I19</f>
        <v>10991.999999999996</v>
      </c>
      <c r="AI19" s="644" t="s">
        <v>1429</v>
      </c>
    </row>
    <row r="20" spans="1:35" s="518" customFormat="1" ht="16.5" customHeight="1">
      <c r="B20" s="519">
        <v>8</v>
      </c>
      <c r="C20" s="750"/>
      <c r="D20" s="795"/>
      <c r="E20" s="796"/>
      <c r="F20" s="746"/>
      <c r="G20" s="751"/>
      <c r="H20" s="751" t="s">
        <v>1272</v>
      </c>
      <c r="I20" s="752">
        <f t="shared" ref="I20:AG20" si="48">SUM(I19:I19)</f>
        <v>1008</v>
      </c>
      <c r="J20" s="531">
        <f t="shared" si="48"/>
        <v>13789440</v>
      </c>
      <c r="K20" s="532">
        <f t="shared" si="48"/>
        <v>0</v>
      </c>
      <c r="L20" s="531">
        <f t="shared" si="48"/>
        <v>0</v>
      </c>
      <c r="M20" s="531">
        <f t="shared" si="48"/>
        <v>13789440</v>
      </c>
      <c r="N20" s="532">
        <f t="shared" si="48"/>
        <v>12535855</v>
      </c>
      <c r="O20" s="532">
        <f t="shared" si="48"/>
        <v>1253585</v>
      </c>
      <c r="P20" s="532">
        <f t="shared" si="48"/>
        <v>0</v>
      </c>
      <c r="Q20" s="589">
        <f t="shared" si="48"/>
        <v>2709504.0000000037</v>
      </c>
      <c r="R20" s="790">
        <f t="shared" si="0"/>
        <v>0.19649122807017572</v>
      </c>
      <c r="S20" s="590">
        <f t="shared" si="48"/>
        <v>2709504.0000000037</v>
      </c>
      <c r="T20" s="710">
        <f t="shared" si="48"/>
        <v>0</v>
      </c>
      <c r="U20" s="711">
        <f t="shared" si="48"/>
        <v>0</v>
      </c>
      <c r="V20" s="531">
        <f t="shared" si="48"/>
        <v>0</v>
      </c>
      <c r="W20" s="710">
        <f t="shared" si="48"/>
        <v>0</v>
      </c>
      <c r="X20" s="711">
        <f t="shared" si="48"/>
        <v>457.99999999999983</v>
      </c>
      <c r="Y20" s="711">
        <f t="shared" si="48"/>
        <v>10991.999999999996</v>
      </c>
      <c r="Z20" s="531">
        <f t="shared" si="48"/>
        <v>0</v>
      </c>
      <c r="AA20" s="711">
        <f t="shared" si="48"/>
        <v>12354760.93090909</v>
      </c>
      <c r="AB20" s="711">
        <f t="shared" si="48"/>
        <v>1235476.0930909091</v>
      </c>
      <c r="AC20" s="711">
        <f t="shared" si="48"/>
        <v>1226111.04</v>
      </c>
      <c r="AD20" s="711">
        <f t="shared" si="48"/>
        <v>122611.10400000001</v>
      </c>
      <c r="AE20" s="711">
        <f t="shared" si="48"/>
        <v>1161578.8800000001</v>
      </c>
      <c r="AF20" s="712">
        <f t="shared" si="48"/>
        <v>232315.77600000004</v>
      </c>
      <c r="AG20" s="711">
        <f t="shared" si="48"/>
        <v>11079935.999999996</v>
      </c>
      <c r="AH20" s="578"/>
      <c r="AI20" s="615"/>
    </row>
    <row r="21" spans="1:35" ht="16.5" customHeight="1">
      <c r="A21" s="194"/>
      <c r="B21" s="519">
        <v>8</v>
      </c>
      <c r="C21" s="587">
        <v>15</v>
      </c>
      <c r="D21" s="792" t="s">
        <v>1089</v>
      </c>
      <c r="E21" s="730">
        <v>24</v>
      </c>
      <c r="F21" s="768" t="s">
        <v>1233</v>
      </c>
      <c r="G21" s="638">
        <v>570</v>
      </c>
      <c r="H21" s="616">
        <v>13680</v>
      </c>
      <c r="I21" s="575">
        <v>1008</v>
      </c>
      <c r="J21" s="592">
        <f t="shared" ref="J21" si="49">H21*I21</f>
        <v>13789440</v>
      </c>
      <c r="K21" s="567"/>
      <c r="L21" s="568">
        <f t="shared" ref="L21" si="50">J21-M21</f>
        <v>0</v>
      </c>
      <c r="M21" s="568">
        <f t="shared" ref="M21" si="51">N21+O21-P21</f>
        <v>13789440</v>
      </c>
      <c r="N21" s="569">
        <v>12535855</v>
      </c>
      <c r="O21" s="569">
        <v>1253585</v>
      </c>
      <c r="P21" s="568">
        <v>0</v>
      </c>
      <c r="Q21" s="617">
        <f t="shared" ref="Q21" si="52">J21-AG21</f>
        <v>2709504.0000000037</v>
      </c>
      <c r="R21" s="618">
        <f t="shared" si="0"/>
        <v>0.19649122807017572</v>
      </c>
      <c r="S21" s="523">
        <f t="shared" ref="S21" si="53">Q21-U21</f>
        <v>2709504.0000000037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ref="X21" si="54">Y21/E21</f>
        <v>457.99999999999983</v>
      </c>
      <c r="Y21" s="526">
        <f t="shared" ref="Y21" si="55">(AA21+AB21-AC21-AD21-AE21)/I21</f>
        <v>10991.999999999996</v>
      </c>
      <c r="Z21" s="568">
        <f t="shared" ref="Z21" si="56">AH21-Y21</f>
        <v>0</v>
      </c>
      <c r="AA21" s="789">
        <v>12354760.93090909</v>
      </c>
      <c r="AB21" s="789">
        <v>1235476.0930909091</v>
      </c>
      <c r="AC21" s="789">
        <v>1226111.04</v>
      </c>
      <c r="AD21" s="789">
        <v>122611.10400000001</v>
      </c>
      <c r="AE21" s="789">
        <v>1161578.8800000001</v>
      </c>
      <c r="AF21" s="619">
        <f t="shared" ref="AF21" si="57">AE21*$AF$5</f>
        <v>232315.77600000004</v>
      </c>
      <c r="AG21" s="789">
        <v>11079935.999999996</v>
      </c>
      <c r="AH21" s="643">
        <f t="shared" ref="AH21" si="58">AG21/I21</f>
        <v>10991.999999999996</v>
      </c>
      <c r="AI21" s="644" t="s">
        <v>1429</v>
      </c>
    </row>
    <row r="22" spans="1:35" s="518" customFormat="1" ht="16.5" customHeight="1">
      <c r="B22" s="519">
        <v>8</v>
      </c>
      <c r="C22" s="750"/>
      <c r="D22" s="795"/>
      <c r="E22" s="796"/>
      <c r="F22" s="746"/>
      <c r="G22" s="751"/>
      <c r="H22" s="751" t="s">
        <v>1272</v>
      </c>
      <c r="I22" s="752">
        <f t="shared" ref="I22:AG22" si="59">SUM(I21:I21)</f>
        <v>1008</v>
      </c>
      <c r="J22" s="531">
        <f t="shared" si="59"/>
        <v>13789440</v>
      </c>
      <c r="K22" s="532">
        <f t="shared" si="59"/>
        <v>0</v>
      </c>
      <c r="L22" s="531">
        <f t="shared" si="59"/>
        <v>0</v>
      </c>
      <c r="M22" s="531">
        <f t="shared" si="59"/>
        <v>13789440</v>
      </c>
      <c r="N22" s="532">
        <f t="shared" si="59"/>
        <v>12535855</v>
      </c>
      <c r="O22" s="532">
        <f t="shared" si="59"/>
        <v>1253585</v>
      </c>
      <c r="P22" s="532">
        <f t="shared" si="59"/>
        <v>0</v>
      </c>
      <c r="Q22" s="589">
        <f t="shared" si="59"/>
        <v>2709504.0000000037</v>
      </c>
      <c r="R22" s="790">
        <f t="shared" si="0"/>
        <v>0.19649122807017572</v>
      </c>
      <c r="S22" s="590">
        <f t="shared" si="59"/>
        <v>2709504.0000000037</v>
      </c>
      <c r="T22" s="710">
        <f t="shared" si="59"/>
        <v>0</v>
      </c>
      <c r="U22" s="711">
        <f t="shared" si="59"/>
        <v>0</v>
      </c>
      <c r="V22" s="531">
        <f t="shared" si="59"/>
        <v>0</v>
      </c>
      <c r="W22" s="710">
        <f t="shared" si="59"/>
        <v>0</v>
      </c>
      <c r="X22" s="711">
        <f t="shared" si="59"/>
        <v>457.99999999999983</v>
      </c>
      <c r="Y22" s="711">
        <f t="shared" si="59"/>
        <v>10991.999999999996</v>
      </c>
      <c r="Z22" s="531">
        <f t="shared" si="59"/>
        <v>0</v>
      </c>
      <c r="AA22" s="711">
        <f t="shared" si="59"/>
        <v>12354760.93090909</v>
      </c>
      <c r="AB22" s="711">
        <f t="shared" si="59"/>
        <v>1235476.0930909091</v>
      </c>
      <c r="AC22" s="711">
        <f t="shared" si="59"/>
        <v>1226111.04</v>
      </c>
      <c r="AD22" s="711">
        <f t="shared" si="59"/>
        <v>122611.10400000001</v>
      </c>
      <c r="AE22" s="711">
        <f t="shared" si="59"/>
        <v>1161578.8800000001</v>
      </c>
      <c r="AF22" s="712">
        <f t="shared" si="59"/>
        <v>232315.77600000004</v>
      </c>
      <c r="AG22" s="711">
        <f t="shared" si="59"/>
        <v>11079935.999999996</v>
      </c>
      <c r="AH22" s="578"/>
      <c r="AI22" s="615"/>
    </row>
    <row r="23" spans="1:35" ht="16.5" customHeight="1">
      <c r="A23" s="194"/>
      <c r="B23" s="519">
        <v>8</v>
      </c>
      <c r="C23" s="587">
        <v>16</v>
      </c>
      <c r="D23" s="792" t="s">
        <v>1089</v>
      </c>
      <c r="E23" s="730">
        <v>24</v>
      </c>
      <c r="F23" s="768" t="s">
        <v>1232</v>
      </c>
      <c r="G23" s="638">
        <v>560</v>
      </c>
      <c r="H23" s="616">
        <v>13440</v>
      </c>
      <c r="I23" s="575">
        <v>1008</v>
      </c>
      <c r="J23" s="592">
        <f t="shared" ref="J23" si="60">H23*I23</f>
        <v>13547520</v>
      </c>
      <c r="K23" s="567"/>
      <c r="L23" s="568">
        <f t="shared" ref="L23" si="61">J23-M23</f>
        <v>0</v>
      </c>
      <c r="M23" s="568">
        <f t="shared" ref="M23" si="62">N23+O23-P23</f>
        <v>13547520</v>
      </c>
      <c r="N23" s="569">
        <v>12315927</v>
      </c>
      <c r="O23" s="569">
        <v>1231593</v>
      </c>
      <c r="P23" s="568">
        <v>0</v>
      </c>
      <c r="Q23" s="617">
        <f t="shared" ref="Q23" si="63">J23-AG23</f>
        <v>2467584.0000000037</v>
      </c>
      <c r="R23" s="618">
        <f t="shared" si="0"/>
        <v>0.18214285714285741</v>
      </c>
      <c r="S23" s="523">
        <f t="shared" ref="S23" si="64">Q23-U23</f>
        <v>2467584.0000000037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65">Y23/E23</f>
        <v>457.99999999999983</v>
      </c>
      <c r="Y23" s="526">
        <f t="shared" ref="Y23" si="66">(AA23+AB23-AC23-AD23-AE23)/I23</f>
        <v>10991.999999999996</v>
      </c>
      <c r="Z23" s="568">
        <f t="shared" ref="Z23" si="67">AH23-Y23</f>
        <v>0</v>
      </c>
      <c r="AA23" s="789">
        <v>12354760.93090909</v>
      </c>
      <c r="AB23" s="789">
        <v>1235476.0930909091</v>
      </c>
      <c r="AC23" s="789">
        <v>1226111.04</v>
      </c>
      <c r="AD23" s="789">
        <v>122611.10400000001</v>
      </c>
      <c r="AE23" s="789">
        <v>1161578.8800000001</v>
      </c>
      <c r="AF23" s="619">
        <f t="shared" ref="AF23" si="68">AE23*$AF$5</f>
        <v>232315.77600000004</v>
      </c>
      <c r="AG23" s="789">
        <v>11079935.999999996</v>
      </c>
      <c r="AH23" s="643">
        <f t="shared" ref="AH23" si="69">AG23/I23</f>
        <v>10991.999999999996</v>
      </c>
      <c r="AI23" s="644" t="s">
        <v>1431</v>
      </c>
    </row>
    <row r="24" spans="1:35" s="518" customFormat="1" ht="16.5" customHeight="1">
      <c r="B24" s="519">
        <v>8</v>
      </c>
      <c r="C24" s="750"/>
      <c r="D24" s="795"/>
      <c r="E24" s="796"/>
      <c r="F24" s="746"/>
      <c r="G24" s="751"/>
      <c r="H24" s="751" t="s">
        <v>1272</v>
      </c>
      <c r="I24" s="752">
        <f t="shared" ref="I24:AG24" si="70">SUM(I23:I23)</f>
        <v>1008</v>
      </c>
      <c r="J24" s="531">
        <f t="shared" si="70"/>
        <v>13547520</v>
      </c>
      <c r="K24" s="532">
        <f t="shared" si="70"/>
        <v>0</v>
      </c>
      <c r="L24" s="531">
        <f t="shared" si="70"/>
        <v>0</v>
      </c>
      <c r="M24" s="531">
        <f t="shared" si="70"/>
        <v>13547520</v>
      </c>
      <c r="N24" s="532">
        <f t="shared" si="70"/>
        <v>12315927</v>
      </c>
      <c r="O24" s="532">
        <f t="shared" si="70"/>
        <v>1231593</v>
      </c>
      <c r="P24" s="532">
        <f t="shared" si="70"/>
        <v>0</v>
      </c>
      <c r="Q24" s="589">
        <f t="shared" si="70"/>
        <v>2467584.0000000037</v>
      </c>
      <c r="R24" s="790">
        <f t="shared" si="0"/>
        <v>0.18214285714285741</v>
      </c>
      <c r="S24" s="590">
        <f t="shared" si="70"/>
        <v>2467584.0000000037</v>
      </c>
      <c r="T24" s="710">
        <f t="shared" si="70"/>
        <v>0</v>
      </c>
      <c r="U24" s="711">
        <f t="shared" si="70"/>
        <v>0</v>
      </c>
      <c r="V24" s="531">
        <f t="shared" si="70"/>
        <v>0</v>
      </c>
      <c r="W24" s="710">
        <f t="shared" si="70"/>
        <v>0</v>
      </c>
      <c r="X24" s="711">
        <f t="shared" si="70"/>
        <v>457.99999999999983</v>
      </c>
      <c r="Y24" s="711">
        <f t="shared" si="70"/>
        <v>10991.999999999996</v>
      </c>
      <c r="Z24" s="531">
        <f t="shared" si="70"/>
        <v>0</v>
      </c>
      <c r="AA24" s="711">
        <f t="shared" si="70"/>
        <v>12354760.93090909</v>
      </c>
      <c r="AB24" s="711">
        <f t="shared" si="70"/>
        <v>1235476.0930909091</v>
      </c>
      <c r="AC24" s="711">
        <f t="shared" si="70"/>
        <v>1226111.04</v>
      </c>
      <c r="AD24" s="711">
        <f t="shared" si="70"/>
        <v>122611.10400000001</v>
      </c>
      <c r="AE24" s="711">
        <f t="shared" si="70"/>
        <v>1161578.8800000001</v>
      </c>
      <c r="AF24" s="712">
        <f t="shared" si="70"/>
        <v>232315.77600000004</v>
      </c>
      <c r="AG24" s="711">
        <f t="shared" si="70"/>
        <v>11079935.999999996</v>
      </c>
      <c r="AH24" s="578"/>
      <c r="AI24" s="615"/>
    </row>
    <row r="25" spans="1:35" ht="16.5" customHeight="1">
      <c r="A25" s="194"/>
      <c r="B25" s="519">
        <v>8</v>
      </c>
      <c r="C25" s="529">
        <v>17</v>
      </c>
      <c r="D25" s="793" t="s">
        <v>1110</v>
      </c>
      <c r="E25" s="731">
        <v>24</v>
      </c>
      <c r="F25" s="584" t="s">
        <v>1236</v>
      </c>
      <c r="G25" s="638">
        <v>800</v>
      </c>
      <c r="H25" s="616">
        <v>19200</v>
      </c>
      <c r="I25" s="575">
        <v>700</v>
      </c>
      <c r="J25" s="592">
        <f>H25*I25</f>
        <v>13440000</v>
      </c>
      <c r="K25" s="567"/>
      <c r="L25" s="568">
        <f>J25-M25</f>
        <v>0</v>
      </c>
      <c r="M25" s="568">
        <f t="shared" ref="M25" si="71">N25+O25-P25</f>
        <v>13440000</v>
      </c>
      <c r="N25" s="569">
        <v>12218182</v>
      </c>
      <c r="O25" s="569">
        <v>1221818</v>
      </c>
      <c r="P25" s="568">
        <v>0</v>
      </c>
      <c r="Q25" s="617">
        <f>J25-AG25</f>
        <v>851276.16000000015</v>
      </c>
      <c r="R25" s="618">
        <f t="shared" si="0"/>
        <v>6.3339000000000006E-2</v>
      </c>
      <c r="S25" s="523">
        <f>Q25-U25</f>
        <v>851276.16000000015</v>
      </c>
      <c r="T25" s="524" t="s">
        <v>824</v>
      </c>
      <c r="U25" s="563">
        <v>0</v>
      </c>
      <c r="V25" s="525" t="s">
        <v>90</v>
      </c>
      <c r="W25" s="522" t="s">
        <v>89</v>
      </c>
      <c r="X25" s="526">
        <f>Y25/E25</f>
        <v>749.32879999999989</v>
      </c>
      <c r="Y25" s="526">
        <f>(AA25+AB25-AC25-AD25-AE25)/I25</f>
        <v>17983.891199999998</v>
      </c>
      <c r="Z25" s="568">
        <f t="shared" ref="Z25:Z27" si="72">AH25-Y25</f>
        <v>0</v>
      </c>
      <c r="AA25" s="723">
        <v>12566400</v>
      </c>
      <c r="AB25" s="723">
        <v>1256640</v>
      </c>
      <c r="AC25" s="723">
        <v>678585.60000000009</v>
      </c>
      <c r="AD25" s="723">
        <v>67858.560000000012</v>
      </c>
      <c r="AE25" s="723">
        <v>487872</v>
      </c>
      <c r="AF25" s="619">
        <f t="shared" ref="AF25:AF27" si="73">AE25*$AF$5</f>
        <v>97574.400000000009</v>
      </c>
      <c r="AG25" s="723">
        <v>12588723.84</v>
      </c>
      <c r="AH25" s="643">
        <f t="shared" ref="AH25" si="74">AG25/I25</f>
        <v>17983.891199999998</v>
      </c>
      <c r="AI25" s="644" t="s">
        <v>1248</v>
      </c>
    </row>
    <row r="26" spans="1:35" ht="16.5" customHeight="1">
      <c r="A26" s="194"/>
      <c r="B26" s="519">
        <v>8</v>
      </c>
      <c r="C26" s="529">
        <v>17</v>
      </c>
      <c r="D26" s="793" t="s">
        <v>1111</v>
      </c>
      <c r="E26" s="731">
        <v>24</v>
      </c>
      <c r="F26" s="584" t="s">
        <v>1235</v>
      </c>
      <c r="G26" s="638">
        <v>800</v>
      </c>
      <c r="H26" s="616">
        <v>19200</v>
      </c>
      <c r="I26" s="575">
        <v>500</v>
      </c>
      <c r="J26" s="592">
        <f>H26*I26</f>
        <v>9600000</v>
      </c>
      <c r="K26" s="797"/>
      <c r="L26" s="568">
        <f>J26-M26</f>
        <v>0</v>
      </c>
      <c r="M26" s="568">
        <f>N26+O26-P26</f>
        <v>9600000</v>
      </c>
      <c r="N26" s="569">
        <v>8727273</v>
      </c>
      <c r="O26" s="569">
        <v>872727</v>
      </c>
      <c r="P26" s="568">
        <v>0</v>
      </c>
      <c r="Q26" s="617">
        <f>J26-AG26</f>
        <v>608054.40000000037</v>
      </c>
      <c r="R26" s="618">
        <f t="shared" si="0"/>
        <v>6.3339000000000034E-2</v>
      </c>
      <c r="S26" s="523">
        <f>Q26-U26</f>
        <v>608054.40000000037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>Y26/E26</f>
        <v>749.32879999999989</v>
      </c>
      <c r="Y26" s="526">
        <f>(AA26+AB26-AC26-AD26-AE26)/I26</f>
        <v>17983.891199999998</v>
      </c>
      <c r="Z26" s="568">
        <f t="shared" si="72"/>
        <v>0</v>
      </c>
      <c r="AA26" s="723">
        <v>8976000</v>
      </c>
      <c r="AB26" s="723">
        <v>897600</v>
      </c>
      <c r="AC26" s="723">
        <v>484704.00000000006</v>
      </c>
      <c r="AD26" s="723">
        <v>48470.400000000009</v>
      </c>
      <c r="AE26" s="723">
        <v>348480</v>
      </c>
      <c r="AF26" s="619">
        <f t="shared" si="73"/>
        <v>69696</v>
      </c>
      <c r="AG26" s="723">
        <v>8991945.5999999996</v>
      </c>
      <c r="AH26" s="643">
        <f>AG26/I26</f>
        <v>17983.891199999998</v>
      </c>
      <c r="AI26" s="644" t="s">
        <v>1248</v>
      </c>
    </row>
    <row r="27" spans="1:35" ht="16.5" customHeight="1">
      <c r="A27" s="194"/>
      <c r="B27" s="519">
        <v>8</v>
      </c>
      <c r="C27" s="529">
        <v>17</v>
      </c>
      <c r="D27" s="793" t="s">
        <v>1089</v>
      </c>
      <c r="E27" s="731">
        <v>24</v>
      </c>
      <c r="F27" s="768" t="s">
        <v>1234</v>
      </c>
      <c r="G27" s="638">
        <v>570</v>
      </c>
      <c r="H27" s="616">
        <v>13680</v>
      </c>
      <c r="I27" s="575">
        <v>1008</v>
      </c>
      <c r="J27" s="592">
        <f>H27*I27</f>
        <v>13789440</v>
      </c>
      <c r="K27" s="567"/>
      <c r="L27" s="568">
        <f>J27-M27</f>
        <v>0</v>
      </c>
      <c r="M27" s="568">
        <f>N27+O27-P27</f>
        <v>13789440</v>
      </c>
      <c r="N27" s="569">
        <v>12535855</v>
      </c>
      <c r="O27" s="569">
        <v>1253585</v>
      </c>
      <c r="P27" s="568">
        <v>0</v>
      </c>
      <c r="Q27" s="617">
        <f>J27-AG27</f>
        <v>2709504.0000000037</v>
      </c>
      <c r="R27" s="618">
        <f t="shared" si="0"/>
        <v>0.19649122807017572</v>
      </c>
      <c r="S27" s="523">
        <f>Q27-U27</f>
        <v>2709504.0000000037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>Y27/E27</f>
        <v>457.99999999999983</v>
      </c>
      <c r="Y27" s="526">
        <f>(AA27+AB27-AC27-AD27-AE27)/I27</f>
        <v>10991.999999999996</v>
      </c>
      <c r="Z27" s="568">
        <f t="shared" si="72"/>
        <v>0</v>
      </c>
      <c r="AA27" s="789">
        <v>12354760.93090909</v>
      </c>
      <c r="AB27" s="789">
        <v>1235476.0930909091</v>
      </c>
      <c r="AC27" s="789">
        <v>1226111.04</v>
      </c>
      <c r="AD27" s="789">
        <v>122611.10400000001</v>
      </c>
      <c r="AE27" s="789">
        <v>1161578.8800000001</v>
      </c>
      <c r="AF27" s="619">
        <f t="shared" si="73"/>
        <v>232315.77600000004</v>
      </c>
      <c r="AG27" s="789">
        <v>11079935.999999996</v>
      </c>
      <c r="AH27" s="643">
        <f>AG27/I27</f>
        <v>10991.999999999996</v>
      </c>
      <c r="AI27" s="644" t="s">
        <v>1429</v>
      </c>
    </row>
    <row r="28" spans="1:35" s="518" customFormat="1" ht="16.5" customHeight="1">
      <c r="B28" s="519">
        <v>8</v>
      </c>
      <c r="C28" s="750"/>
      <c r="D28" s="795"/>
      <c r="E28" s="796"/>
      <c r="F28" s="746"/>
      <c r="G28" s="751"/>
      <c r="H28" s="751" t="s">
        <v>1272</v>
      </c>
      <c r="I28" s="752">
        <f t="shared" ref="I28:AG28" si="75">SUM(I25:I27)</f>
        <v>2208</v>
      </c>
      <c r="J28" s="531">
        <f t="shared" si="75"/>
        <v>36829440</v>
      </c>
      <c r="K28" s="532">
        <f t="shared" si="75"/>
        <v>0</v>
      </c>
      <c r="L28" s="531">
        <f t="shared" si="75"/>
        <v>0</v>
      </c>
      <c r="M28" s="531">
        <f t="shared" si="75"/>
        <v>36829440</v>
      </c>
      <c r="N28" s="532">
        <f t="shared" si="75"/>
        <v>33481310</v>
      </c>
      <c r="O28" s="532">
        <f t="shared" si="75"/>
        <v>3348130</v>
      </c>
      <c r="P28" s="532">
        <f t="shared" si="75"/>
        <v>0</v>
      </c>
      <c r="Q28" s="589">
        <f t="shared" si="75"/>
        <v>4168834.5600000042</v>
      </c>
      <c r="R28" s="790">
        <f t="shared" si="0"/>
        <v>0.113192993431342</v>
      </c>
      <c r="S28" s="590">
        <f t="shared" si="75"/>
        <v>4168834.5600000042</v>
      </c>
      <c r="T28" s="710">
        <f t="shared" si="75"/>
        <v>0</v>
      </c>
      <c r="U28" s="711">
        <f t="shared" si="75"/>
        <v>0</v>
      </c>
      <c r="V28" s="531">
        <f t="shared" si="75"/>
        <v>0</v>
      </c>
      <c r="W28" s="710">
        <f t="shared" si="75"/>
        <v>0</v>
      </c>
      <c r="X28" s="711">
        <f t="shared" si="75"/>
        <v>1956.6575999999995</v>
      </c>
      <c r="Y28" s="711">
        <f t="shared" si="75"/>
        <v>46959.782399999996</v>
      </c>
      <c r="Z28" s="531">
        <f t="shared" si="75"/>
        <v>0</v>
      </c>
      <c r="AA28" s="711">
        <f t="shared" si="75"/>
        <v>33897160.93090909</v>
      </c>
      <c r="AB28" s="711">
        <f t="shared" si="75"/>
        <v>3389716.0930909091</v>
      </c>
      <c r="AC28" s="711">
        <f t="shared" si="75"/>
        <v>2389400.64</v>
      </c>
      <c r="AD28" s="711">
        <f t="shared" si="75"/>
        <v>238940.06400000001</v>
      </c>
      <c r="AE28" s="711">
        <f t="shared" si="75"/>
        <v>1997930.8800000001</v>
      </c>
      <c r="AF28" s="712">
        <f t="shared" si="75"/>
        <v>399586.17600000009</v>
      </c>
      <c r="AG28" s="711">
        <f t="shared" si="75"/>
        <v>32660605.439999994</v>
      </c>
      <c r="AH28" s="578"/>
      <c r="AI28" s="615"/>
    </row>
    <row r="29" spans="1:35" ht="16.5" customHeight="1">
      <c r="A29" s="194"/>
      <c r="B29" s="519">
        <v>8</v>
      </c>
      <c r="C29" s="587">
        <v>18</v>
      </c>
      <c r="D29" s="792" t="s">
        <v>1089</v>
      </c>
      <c r="E29" s="730">
        <v>24</v>
      </c>
      <c r="F29" s="768" t="s">
        <v>1232</v>
      </c>
      <c r="G29" s="638">
        <v>577</v>
      </c>
      <c r="H29" s="616">
        <v>13848</v>
      </c>
      <c r="I29" s="575">
        <v>1008</v>
      </c>
      <c r="J29" s="592">
        <f>H29*I29</f>
        <v>13958784</v>
      </c>
      <c r="K29" s="567"/>
      <c r="L29" s="568">
        <f>J29-M29</f>
        <v>0</v>
      </c>
      <c r="M29" s="568">
        <f>N29+O29-P29</f>
        <v>13958784</v>
      </c>
      <c r="N29" s="569">
        <v>12689804</v>
      </c>
      <c r="O29" s="569">
        <v>1268980</v>
      </c>
      <c r="P29" s="568">
        <v>0</v>
      </c>
      <c r="Q29" s="617">
        <f>J29-AG29</f>
        <v>2878848.0000000037</v>
      </c>
      <c r="R29" s="618">
        <f t="shared" si="0"/>
        <v>0.2062391681109188</v>
      </c>
      <c r="S29" s="523">
        <f>Q29-U29</f>
        <v>2878848.0000000037</v>
      </c>
      <c r="T29" s="524" t="s">
        <v>824</v>
      </c>
      <c r="U29" s="563">
        <v>0</v>
      </c>
      <c r="V29" s="525" t="s">
        <v>90</v>
      </c>
      <c r="W29" s="522" t="s">
        <v>89</v>
      </c>
      <c r="X29" s="526">
        <f>Y29/E29</f>
        <v>457.99999999999983</v>
      </c>
      <c r="Y29" s="526">
        <f>(AA29+AB29-AC29-AD29-AE29)/I29</f>
        <v>10991.999999999996</v>
      </c>
      <c r="Z29" s="568">
        <f t="shared" ref="Z29" si="76">AH29-Y29</f>
        <v>0</v>
      </c>
      <c r="AA29" s="789">
        <v>12354760.93090909</v>
      </c>
      <c r="AB29" s="789">
        <v>1235476.0930909091</v>
      </c>
      <c r="AC29" s="789">
        <v>1226111.04</v>
      </c>
      <c r="AD29" s="789">
        <v>122611.10400000001</v>
      </c>
      <c r="AE29" s="789">
        <v>1161578.8800000001</v>
      </c>
      <c r="AF29" s="619">
        <f t="shared" ref="AF29" si="77">AE29*$AF$5</f>
        <v>232315.77600000004</v>
      </c>
      <c r="AG29" s="789">
        <v>11079935.999999996</v>
      </c>
      <c r="AH29" s="643">
        <f t="shared" ref="AH29" si="78">AG29/I29</f>
        <v>10991.999999999996</v>
      </c>
      <c r="AI29" s="644" t="s">
        <v>1431</v>
      </c>
    </row>
    <row r="30" spans="1:35" s="518" customFormat="1" ht="16.5" customHeight="1">
      <c r="B30" s="519">
        <v>8</v>
      </c>
      <c r="C30" s="750"/>
      <c r="D30" s="795"/>
      <c r="E30" s="796"/>
      <c r="F30" s="746"/>
      <c r="G30" s="751"/>
      <c r="H30" s="751" t="s">
        <v>1272</v>
      </c>
      <c r="I30" s="752">
        <f t="shared" ref="I30:AG30" si="79">SUM(I29)</f>
        <v>1008</v>
      </c>
      <c r="J30" s="531">
        <f t="shared" si="79"/>
        <v>13958784</v>
      </c>
      <c r="K30" s="532">
        <f t="shared" si="79"/>
        <v>0</v>
      </c>
      <c r="L30" s="531">
        <f t="shared" si="79"/>
        <v>0</v>
      </c>
      <c r="M30" s="531">
        <f t="shared" si="79"/>
        <v>13958784</v>
      </c>
      <c r="N30" s="532">
        <f t="shared" si="79"/>
        <v>12689804</v>
      </c>
      <c r="O30" s="532">
        <f t="shared" si="79"/>
        <v>1268980</v>
      </c>
      <c r="P30" s="532">
        <f t="shared" si="79"/>
        <v>0</v>
      </c>
      <c r="Q30" s="589">
        <f t="shared" si="79"/>
        <v>2878848.0000000037</v>
      </c>
      <c r="R30" s="790">
        <f t="shared" si="0"/>
        <v>0.2062391681109188</v>
      </c>
      <c r="S30" s="590">
        <f t="shared" si="79"/>
        <v>2878848.0000000037</v>
      </c>
      <c r="T30" s="710">
        <f t="shared" si="79"/>
        <v>0</v>
      </c>
      <c r="U30" s="711">
        <f t="shared" si="79"/>
        <v>0</v>
      </c>
      <c r="V30" s="531">
        <f t="shared" si="79"/>
        <v>0</v>
      </c>
      <c r="W30" s="710">
        <f t="shared" si="79"/>
        <v>0</v>
      </c>
      <c r="X30" s="711">
        <f t="shared" si="79"/>
        <v>457.99999999999983</v>
      </c>
      <c r="Y30" s="711">
        <f t="shared" si="79"/>
        <v>10991.999999999996</v>
      </c>
      <c r="Z30" s="531">
        <f t="shared" si="79"/>
        <v>0</v>
      </c>
      <c r="AA30" s="711">
        <f t="shared" si="79"/>
        <v>12354760.93090909</v>
      </c>
      <c r="AB30" s="711">
        <f t="shared" si="79"/>
        <v>1235476.0930909091</v>
      </c>
      <c r="AC30" s="711">
        <f t="shared" si="79"/>
        <v>1226111.04</v>
      </c>
      <c r="AD30" s="711">
        <f t="shared" si="79"/>
        <v>122611.10400000001</v>
      </c>
      <c r="AE30" s="711">
        <f t="shared" si="79"/>
        <v>1161578.8800000001</v>
      </c>
      <c r="AF30" s="712">
        <f t="shared" si="79"/>
        <v>232315.77600000004</v>
      </c>
      <c r="AG30" s="711">
        <f t="shared" si="79"/>
        <v>11079935.999999996</v>
      </c>
      <c r="AH30" s="578"/>
      <c r="AI30" s="615"/>
    </row>
    <row r="31" spans="1:35" ht="16.5" customHeight="1">
      <c r="A31" s="194"/>
      <c r="B31" s="519">
        <v>8</v>
      </c>
      <c r="C31" s="587">
        <v>19</v>
      </c>
      <c r="D31" s="792" t="s">
        <v>1089</v>
      </c>
      <c r="E31" s="730">
        <v>24</v>
      </c>
      <c r="F31" s="768" t="s">
        <v>1234</v>
      </c>
      <c r="G31" s="638">
        <v>570</v>
      </c>
      <c r="H31" s="616">
        <v>13680</v>
      </c>
      <c r="I31" s="575">
        <v>1008</v>
      </c>
      <c r="J31" s="592">
        <f>H31*I31</f>
        <v>13789440</v>
      </c>
      <c r="K31" s="567"/>
      <c r="L31" s="568">
        <f>J31-M31</f>
        <v>0</v>
      </c>
      <c r="M31" s="568">
        <f>N31+O31-P31</f>
        <v>13789440</v>
      </c>
      <c r="N31" s="569">
        <v>12535855</v>
      </c>
      <c r="O31" s="569">
        <v>1253585</v>
      </c>
      <c r="P31" s="568">
        <v>0</v>
      </c>
      <c r="Q31" s="617">
        <f>J31-AG31</f>
        <v>2709504.0000000037</v>
      </c>
      <c r="R31" s="618">
        <f t="shared" si="0"/>
        <v>0.19649122807017572</v>
      </c>
      <c r="S31" s="523">
        <f>Q31-U31</f>
        <v>2709504.0000000037</v>
      </c>
      <c r="T31" s="524" t="s">
        <v>824</v>
      </c>
      <c r="U31" s="563">
        <v>0</v>
      </c>
      <c r="V31" s="525" t="s">
        <v>90</v>
      </c>
      <c r="W31" s="522" t="s">
        <v>89</v>
      </c>
      <c r="X31" s="526">
        <f>Y31/E31</f>
        <v>457.99999999999983</v>
      </c>
      <c r="Y31" s="526">
        <f>(AA31+AB31-AC31-AD31-AE31)/I31</f>
        <v>10991.999999999996</v>
      </c>
      <c r="Z31" s="568">
        <f t="shared" ref="Z31" si="80">AH31-Y31</f>
        <v>0</v>
      </c>
      <c r="AA31" s="789">
        <v>12354760.93090909</v>
      </c>
      <c r="AB31" s="789">
        <v>1235476.0930909091</v>
      </c>
      <c r="AC31" s="789">
        <v>1226111.04</v>
      </c>
      <c r="AD31" s="789">
        <v>122611.10400000001</v>
      </c>
      <c r="AE31" s="789">
        <v>1161578.8800000001</v>
      </c>
      <c r="AF31" s="619">
        <f t="shared" ref="AF31" si="81">AE31*$AF$5</f>
        <v>232315.77600000004</v>
      </c>
      <c r="AG31" s="789">
        <v>11079935.999999996</v>
      </c>
      <c r="AH31" s="643">
        <f t="shared" ref="AH31" si="82">AG31/I31</f>
        <v>10991.999999999996</v>
      </c>
      <c r="AI31" s="644" t="s">
        <v>1429</v>
      </c>
    </row>
    <row r="32" spans="1:35" s="518" customFormat="1" ht="16.5" customHeight="1">
      <c r="B32" s="519">
        <v>8</v>
      </c>
      <c r="C32" s="750"/>
      <c r="D32" s="795"/>
      <c r="E32" s="796"/>
      <c r="F32" s="746"/>
      <c r="G32" s="751"/>
      <c r="H32" s="751" t="s">
        <v>1272</v>
      </c>
      <c r="I32" s="752">
        <f t="shared" ref="I32:AG32" si="83">SUM(I31)</f>
        <v>1008</v>
      </c>
      <c r="J32" s="531">
        <f t="shared" si="83"/>
        <v>13789440</v>
      </c>
      <c r="K32" s="532">
        <f t="shared" si="83"/>
        <v>0</v>
      </c>
      <c r="L32" s="531">
        <f t="shared" si="83"/>
        <v>0</v>
      </c>
      <c r="M32" s="531">
        <f t="shared" si="83"/>
        <v>13789440</v>
      </c>
      <c r="N32" s="532">
        <f t="shared" si="83"/>
        <v>12535855</v>
      </c>
      <c r="O32" s="532">
        <f t="shared" si="83"/>
        <v>1253585</v>
      </c>
      <c r="P32" s="532">
        <f t="shared" si="83"/>
        <v>0</v>
      </c>
      <c r="Q32" s="589">
        <f t="shared" si="83"/>
        <v>2709504.0000000037</v>
      </c>
      <c r="R32" s="790">
        <f t="shared" si="0"/>
        <v>0.19649122807017572</v>
      </c>
      <c r="S32" s="590">
        <f t="shared" si="83"/>
        <v>2709504.0000000037</v>
      </c>
      <c r="T32" s="710">
        <f t="shared" si="83"/>
        <v>0</v>
      </c>
      <c r="U32" s="711">
        <f t="shared" si="83"/>
        <v>0</v>
      </c>
      <c r="V32" s="531">
        <f t="shared" si="83"/>
        <v>0</v>
      </c>
      <c r="W32" s="710">
        <f t="shared" si="83"/>
        <v>0</v>
      </c>
      <c r="X32" s="711">
        <f t="shared" si="83"/>
        <v>457.99999999999983</v>
      </c>
      <c r="Y32" s="711">
        <f t="shared" si="83"/>
        <v>10991.999999999996</v>
      </c>
      <c r="Z32" s="531">
        <f t="shared" si="83"/>
        <v>0</v>
      </c>
      <c r="AA32" s="711">
        <f t="shared" si="83"/>
        <v>12354760.93090909</v>
      </c>
      <c r="AB32" s="711">
        <f t="shared" si="83"/>
        <v>1235476.0930909091</v>
      </c>
      <c r="AC32" s="711">
        <f t="shared" si="83"/>
        <v>1226111.04</v>
      </c>
      <c r="AD32" s="711">
        <f t="shared" si="83"/>
        <v>122611.10400000001</v>
      </c>
      <c r="AE32" s="711">
        <f t="shared" si="83"/>
        <v>1161578.8800000001</v>
      </c>
      <c r="AF32" s="712">
        <f t="shared" si="83"/>
        <v>232315.77600000004</v>
      </c>
      <c r="AG32" s="711">
        <f t="shared" si="83"/>
        <v>11079935.999999996</v>
      </c>
      <c r="AH32" s="578"/>
      <c r="AI32" s="615"/>
    </row>
    <row r="33" spans="1:35" ht="16.5" customHeight="1">
      <c r="A33" s="194"/>
      <c r="B33" s="519">
        <v>8</v>
      </c>
      <c r="C33" s="587">
        <v>22</v>
      </c>
      <c r="D33" s="792" t="s">
        <v>1089</v>
      </c>
      <c r="E33" s="730">
        <v>24</v>
      </c>
      <c r="F33" s="768" t="s">
        <v>1238</v>
      </c>
      <c r="G33" s="638">
        <v>570</v>
      </c>
      <c r="H33" s="616">
        <v>13680</v>
      </c>
      <c r="I33" s="575">
        <v>1008</v>
      </c>
      <c r="J33" s="592">
        <f>H33*I33</f>
        <v>13789440</v>
      </c>
      <c r="K33" s="567"/>
      <c r="L33" s="568">
        <f>J33-M33</f>
        <v>0</v>
      </c>
      <c r="M33" s="568">
        <f>N33+O33-P33</f>
        <v>13789440</v>
      </c>
      <c r="N33" s="569">
        <v>12535855</v>
      </c>
      <c r="O33" s="569">
        <v>1253585</v>
      </c>
      <c r="P33" s="568">
        <v>0</v>
      </c>
      <c r="Q33" s="617">
        <f>J33-AG33</f>
        <v>2709504.0000000037</v>
      </c>
      <c r="R33" s="618">
        <f t="shared" si="0"/>
        <v>0.19649122807017572</v>
      </c>
      <c r="S33" s="523">
        <f>Q33-U33</f>
        <v>2709504.0000000037</v>
      </c>
      <c r="T33" s="524" t="s">
        <v>824</v>
      </c>
      <c r="U33" s="563">
        <v>0</v>
      </c>
      <c r="V33" s="525" t="s">
        <v>90</v>
      </c>
      <c r="W33" s="522" t="s">
        <v>89</v>
      </c>
      <c r="X33" s="526">
        <f>Y33/E33</f>
        <v>457.99999999999983</v>
      </c>
      <c r="Y33" s="526">
        <f>(AA33+AB33-AC33-AD33-AE33)/I33</f>
        <v>10991.999999999996</v>
      </c>
      <c r="Z33" s="568">
        <f t="shared" ref="Z33" si="84">AH33-Y33</f>
        <v>0</v>
      </c>
      <c r="AA33" s="789">
        <v>12354760.93090909</v>
      </c>
      <c r="AB33" s="789">
        <v>1235476.0930909091</v>
      </c>
      <c r="AC33" s="789">
        <v>1226111.04</v>
      </c>
      <c r="AD33" s="789">
        <v>122611.10400000001</v>
      </c>
      <c r="AE33" s="789">
        <v>1161578.8800000001</v>
      </c>
      <c r="AF33" s="619">
        <f t="shared" ref="AF33" si="85">AE33*$AF$5</f>
        <v>232315.77600000004</v>
      </c>
      <c r="AG33" s="789">
        <v>11079935.999999996</v>
      </c>
      <c r="AH33" s="643">
        <f t="shared" ref="AH33" si="86">AG33/I33</f>
        <v>10991.999999999996</v>
      </c>
      <c r="AI33" s="644" t="s">
        <v>1428</v>
      </c>
    </row>
    <row r="34" spans="1:35" s="518" customFormat="1" ht="16.5" customHeight="1">
      <c r="B34" s="519">
        <v>8</v>
      </c>
      <c r="C34" s="750"/>
      <c r="D34" s="795"/>
      <c r="E34" s="796"/>
      <c r="F34" s="746"/>
      <c r="G34" s="751"/>
      <c r="H34" s="751" t="s">
        <v>1272</v>
      </c>
      <c r="I34" s="752">
        <f t="shared" ref="I34:AG34" si="87">SUM(I33)</f>
        <v>1008</v>
      </c>
      <c r="J34" s="531">
        <f t="shared" si="87"/>
        <v>13789440</v>
      </c>
      <c r="K34" s="532">
        <f t="shared" si="87"/>
        <v>0</v>
      </c>
      <c r="L34" s="531">
        <f t="shared" si="87"/>
        <v>0</v>
      </c>
      <c r="M34" s="531">
        <f t="shared" si="87"/>
        <v>13789440</v>
      </c>
      <c r="N34" s="532">
        <f t="shared" si="87"/>
        <v>12535855</v>
      </c>
      <c r="O34" s="532">
        <f t="shared" si="87"/>
        <v>1253585</v>
      </c>
      <c r="P34" s="532">
        <f t="shared" si="87"/>
        <v>0</v>
      </c>
      <c r="Q34" s="589">
        <f t="shared" si="87"/>
        <v>2709504.0000000037</v>
      </c>
      <c r="R34" s="790">
        <f t="shared" si="0"/>
        <v>0.19649122807017572</v>
      </c>
      <c r="S34" s="590">
        <f t="shared" si="87"/>
        <v>2709504.0000000037</v>
      </c>
      <c r="T34" s="710">
        <f t="shared" si="87"/>
        <v>0</v>
      </c>
      <c r="U34" s="711">
        <f t="shared" si="87"/>
        <v>0</v>
      </c>
      <c r="V34" s="531">
        <f t="shared" si="87"/>
        <v>0</v>
      </c>
      <c r="W34" s="710">
        <f t="shared" si="87"/>
        <v>0</v>
      </c>
      <c r="X34" s="711">
        <f t="shared" si="87"/>
        <v>457.99999999999983</v>
      </c>
      <c r="Y34" s="711">
        <f t="shared" si="87"/>
        <v>10991.999999999996</v>
      </c>
      <c r="Z34" s="531">
        <f t="shared" si="87"/>
        <v>0</v>
      </c>
      <c r="AA34" s="711">
        <f t="shared" si="87"/>
        <v>12354760.93090909</v>
      </c>
      <c r="AB34" s="711">
        <f t="shared" si="87"/>
        <v>1235476.0930909091</v>
      </c>
      <c r="AC34" s="711">
        <f t="shared" si="87"/>
        <v>1226111.04</v>
      </c>
      <c r="AD34" s="711">
        <f t="shared" si="87"/>
        <v>122611.10400000001</v>
      </c>
      <c r="AE34" s="711">
        <f t="shared" si="87"/>
        <v>1161578.8800000001</v>
      </c>
      <c r="AF34" s="712">
        <f t="shared" si="87"/>
        <v>232315.77600000004</v>
      </c>
      <c r="AG34" s="711">
        <f t="shared" si="87"/>
        <v>11079935.999999996</v>
      </c>
      <c r="AH34" s="578"/>
      <c r="AI34" s="615"/>
    </row>
    <row r="35" spans="1:35" ht="16.5" customHeight="1">
      <c r="A35" s="194"/>
      <c r="B35" s="519">
        <v>8</v>
      </c>
      <c r="C35" s="587">
        <v>24</v>
      </c>
      <c r="D35" s="792" t="s">
        <v>1089</v>
      </c>
      <c r="E35" s="730">
        <v>24</v>
      </c>
      <c r="F35" s="768" t="s">
        <v>1232</v>
      </c>
      <c r="G35" s="638">
        <v>560</v>
      </c>
      <c r="H35" s="616">
        <v>13440</v>
      </c>
      <c r="I35" s="575">
        <v>1008</v>
      </c>
      <c r="J35" s="592">
        <f t="shared" ref="J35" si="88">H35*I35</f>
        <v>13547520</v>
      </c>
      <c r="K35" s="567"/>
      <c r="L35" s="568">
        <f t="shared" ref="L35" si="89">J35-M35</f>
        <v>0</v>
      </c>
      <c r="M35" s="568">
        <f t="shared" ref="M35" si="90">N35+O35-P35</f>
        <v>13547520</v>
      </c>
      <c r="N35" s="569">
        <v>12315927</v>
      </c>
      <c r="O35" s="569">
        <v>1231593</v>
      </c>
      <c r="P35" s="568">
        <v>0</v>
      </c>
      <c r="Q35" s="617">
        <f t="shared" ref="Q35" si="91">J35-AG35</f>
        <v>2467584.0000000037</v>
      </c>
      <c r="R35" s="618">
        <f t="shared" si="0"/>
        <v>0.18214285714285741</v>
      </c>
      <c r="S35" s="523">
        <f t="shared" ref="S35" si="92">Q35-U35</f>
        <v>2467584.0000000037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" si="93">Y35/E35</f>
        <v>457.99999999999983</v>
      </c>
      <c r="Y35" s="526">
        <f t="shared" ref="Y35" si="94">(AA35+AB35-AC35-AD35-AE35)/I35</f>
        <v>10991.999999999996</v>
      </c>
      <c r="Z35" s="568">
        <f t="shared" ref="Z35:Z36" si="95">AH35-Y35</f>
        <v>0</v>
      </c>
      <c r="AA35" s="789">
        <v>12354760.93090909</v>
      </c>
      <c r="AB35" s="789">
        <v>1235476.0930909091</v>
      </c>
      <c r="AC35" s="789">
        <v>1226111.04</v>
      </c>
      <c r="AD35" s="789">
        <v>122611.10400000001</v>
      </c>
      <c r="AE35" s="789">
        <v>1161578.8800000001</v>
      </c>
      <c r="AF35" s="619">
        <f t="shared" ref="AF35" si="96">AE35*$AF$5</f>
        <v>232315.77600000004</v>
      </c>
      <c r="AG35" s="789">
        <v>11079935.999999996</v>
      </c>
      <c r="AH35" s="643">
        <f t="shared" ref="AH35:AH36" si="97">AG35/I35</f>
        <v>10991.999999999996</v>
      </c>
      <c r="AI35" s="644" t="s">
        <v>1428</v>
      </c>
    </row>
    <row r="36" spans="1:35" ht="16.5" customHeight="1">
      <c r="A36" s="194"/>
      <c r="B36" s="519">
        <v>8</v>
      </c>
      <c r="C36" s="587">
        <v>24</v>
      </c>
      <c r="D36" s="792" t="s">
        <v>1216</v>
      </c>
      <c r="E36" s="730">
        <v>100</v>
      </c>
      <c r="F36" s="584" t="s">
        <v>1240</v>
      </c>
      <c r="G36" s="638">
        <v>490</v>
      </c>
      <c r="H36" s="616">
        <v>49000</v>
      </c>
      <c r="I36" s="575">
        <v>407</v>
      </c>
      <c r="J36" s="592">
        <f>H36*I36</f>
        <v>19943000</v>
      </c>
      <c r="K36" s="567"/>
      <c r="L36" s="568">
        <f>J36-M36</f>
        <v>0</v>
      </c>
      <c r="M36" s="568">
        <f>N36+O36-P36</f>
        <v>19943000</v>
      </c>
      <c r="N36" s="569">
        <v>18130000</v>
      </c>
      <c r="O36" s="569">
        <v>1813000</v>
      </c>
      <c r="P36" s="568">
        <v>0</v>
      </c>
      <c r="Q36" s="617">
        <f>J36-AG36</f>
        <v>499389</v>
      </c>
      <c r="R36" s="618">
        <f t="shared" si="0"/>
        <v>2.5040816326530612E-2</v>
      </c>
      <c r="S36" s="523">
        <f>Q36-U36</f>
        <v>499389</v>
      </c>
      <c r="T36" s="524" t="s">
        <v>824</v>
      </c>
      <c r="U36" s="563">
        <v>0</v>
      </c>
      <c r="V36" s="525" t="s">
        <v>90</v>
      </c>
      <c r="W36" s="522" t="s">
        <v>89</v>
      </c>
      <c r="X36" s="526">
        <f>Y36/E36</f>
        <v>477.73</v>
      </c>
      <c r="Y36" s="526">
        <f>(AA36+AB36-AC36-AD36-AE36)/I36</f>
        <v>47773</v>
      </c>
      <c r="Z36" s="568">
        <f t="shared" si="95"/>
        <v>0</v>
      </c>
      <c r="AA36" s="723">
        <v>18685000</v>
      </c>
      <c r="AB36" s="723">
        <v>1868500</v>
      </c>
      <c r="AC36" s="723">
        <v>1008990.0000000001</v>
      </c>
      <c r="AD36" s="723">
        <v>100899.00000000001</v>
      </c>
      <c r="AE36" s="723">
        <v>0</v>
      </c>
      <c r="AF36" s="619">
        <f t="shared" ref="AF36" si="98">AE36*$AF$5</f>
        <v>0</v>
      </c>
      <c r="AG36" s="723">
        <v>19443611</v>
      </c>
      <c r="AH36" s="643">
        <f t="shared" si="97"/>
        <v>47773</v>
      </c>
      <c r="AI36" s="644" t="s">
        <v>1433</v>
      </c>
    </row>
    <row r="37" spans="1:35" s="518" customFormat="1" ht="16.5" customHeight="1">
      <c r="B37" s="519">
        <v>8</v>
      </c>
      <c r="C37" s="750"/>
      <c r="D37" s="795"/>
      <c r="E37" s="796"/>
      <c r="F37" s="746"/>
      <c r="G37" s="751"/>
      <c r="H37" s="751" t="s">
        <v>1272</v>
      </c>
      <c r="I37" s="752">
        <f t="shared" ref="I37:AG37" si="99">SUM(I35:I36)</f>
        <v>1415</v>
      </c>
      <c r="J37" s="531">
        <f t="shared" si="99"/>
        <v>33490520</v>
      </c>
      <c r="K37" s="532">
        <f t="shared" si="99"/>
        <v>0</v>
      </c>
      <c r="L37" s="531">
        <f t="shared" si="99"/>
        <v>0</v>
      </c>
      <c r="M37" s="531">
        <f t="shared" si="99"/>
        <v>33490520</v>
      </c>
      <c r="N37" s="532">
        <f t="shared" si="99"/>
        <v>30445927</v>
      </c>
      <c r="O37" s="532">
        <f t="shared" si="99"/>
        <v>3044593</v>
      </c>
      <c r="P37" s="532">
        <f t="shared" si="99"/>
        <v>0</v>
      </c>
      <c r="Q37" s="589">
        <f t="shared" si="99"/>
        <v>2966973.0000000037</v>
      </c>
      <c r="R37" s="790">
        <f t="shared" si="0"/>
        <v>8.8591428260893043E-2</v>
      </c>
      <c r="S37" s="590">
        <f t="shared" si="99"/>
        <v>2966973.0000000037</v>
      </c>
      <c r="T37" s="710">
        <f t="shared" si="99"/>
        <v>0</v>
      </c>
      <c r="U37" s="711">
        <f t="shared" si="99"/>
        <v>0</v>
      </c>
      <c r="V37" s="531">
        <f t="shared" si="99"/>
        <v>0</v>
      </c>
      <c r="W37" s="710">
        <f t="shared" si="99"/>
        <v>0</v>
      </c>
      <c r="X37" s="711">
        <f t="shared" si="99"/>
        <v>935.72999999999979</v>
      </c>
      <c r="Y37" s="711">
        <f t="shared" si="99"/>
        <v>58765</v>
      </c>
      <c r="Z37" s="531">
        <f t="shared" si="99"/>
        <v>0</v>
      </c>
      <c r="AA37" s="711">
        <f t="shared" si="99"/>
        <v>31039760.93090909</v>
      </c>
      <c r="AB37" s="711">
        <f t="shared" si="99"/>
        <v>3103976.0930909091</v>
      </c>
      <c r="AC37" s="711">
        <f t="shared" si="99"/>
        <v>2235101.04</v>
      </c>
      <c r="AD37" s="711">
        <f t="shared" si="99"/>
        <v>223510.10400000002</v>
      </c>
      <c r="AE37" s="711">
        <f t="shared" si="99"/>
        <v>1161578.8800000001</v>
      </c>
      <c r="AF37" s="712">
        <f t="shared" si="99"/>
        <v>232315.77600000004</v>
      </c>
      <c r="AG37" s="711">
        <f t="shared" si="99"/>
        <v>30523546.999999996</v>
      </c>
      <c r="AH37" s="578"/>
      <c r="AI37" s="615"/>
    </row>
    <row r="38" spans="1:35" ht="16.5" customHeight="1">
      <c r="A38" s="194"/>
      <c r="B38" s="519">
        <v>8</v>
      </c>
      <c r="C38" s="587">
        <v>25</v>
      </c>
      <c r="D38" s="792" t="s">
        <v>1089</v>
      </c>
      <c r="E38" s="730">
        <v>24</v>
      </c>
      <c r="F38" s="768" t="s">
        <v>1234</v>
      </c>
      <c r="G38" s="638">
        <v>570</v>
      </c>
      <c r="H38" s="616">
        <v>13680</v>
      </c>
      <c r="I38" s="575">
        <v>1008</v>
      </c>
      <c r="J38" s="592">
        <f t="shared" ref="J38" si="100">H38*I38</f>
        <v>13789440</v>
      </c>
      <c r="K38" s="567"/>
      <c r="L38" s="568">
        <f t="shared" ref="L38" si="101">J38-M38</f>
        <v>0</v>
      </c>
      <c r="M38" s="568">
        <f t="shared" ref="M38" si="102">N38+O38-P38</f>
        <v>13789440</v>
      </c>
      <c r="N38" s="569">
        <v>12535855</v>
      </c>
      <c r="O38" s="569">
        <v>1253585</v>
      </c>
      <c r="P38" s="568">
        <v>0</v>
      </c>
      <c r="Q38" s="617">
        <f t="shared" ref="Q38" si="103">J38-AG38</f>
        <v>2709504.0000000037</v>
      </c>
      <c r="R38" s="618">
        <f t="shared" si="0"/>
        <v>0.19649122807017572</v>
      </c>
      <c r="S38" s="523">
        <f t="shared" ref="S38" si="104">Q38-U38</f>
        <v>2709504.0000000037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ref="X38" si="105">Y38/E38</f>
        <v>457.99999999999983</v>
      </c>
      <c r="Y38" s="526">
        <f t="shared" ref="Y38" si="106">(AA38+AB38-AC38-AD38-AE38)/I38</f>
        <v>10991.999999999996</v>
      </c>
      <c r="Z38" s="568">
        <f t="shared" ref="Z38:Z39" si="107">AH38-Y38</f>
        <v>0</v>
      </c>
      <c r="AA38" s="789">
        <v>12354760.93090909</v>
      </c>
      <c r="AB38" s="789">
        <v>1235476.0930909091</v>
      </c>
      <c r="AC38" s="789">
        <v>1226111.04</v>
      </c>
      <c r="AD38" s="789">
        <v>122611.10400000001</v>
      </c>
      <c r="AE38" s="789">
        <v>1161578.8800000001</v>
      </c>
      <c r="AF38" s="619">
        <f t="shared" ref="AF38" si="108">AE38*$AF$5</f>
        <v>232315.77600000004</v>
      </c>
      <c r="AG38" s="789">
        <v>11079935.999999996</v>
      </c>
      <c r="AH38" s="643">
        <f t="shared" ref="AH38:AH39" si="109">AG38/I38</f>
        <v>10991.999999999996</v>
      </c>
      <c r="AI38" s="644" t="s">
        <v>1428</v>
      </c>
    </row>
    <row r="39" spans="1:35" ht="16.5" customHeight="1">
      <c r="A39" s="194"/>
      <c r="B39" s="519">
        <v>8</v>
      </c>
      <c r="C39" s="587">
        <v>25</v>
      </c>
      <c r="D39" s="792" t="s">
        <v>1064</v>
      </c>
      <c r="E39" s="730">
        <v>32</v>
      </c>
      <c r="F39" s="584" t="s">
        <v>1234</v>
      </c>
      <c r="G39" s="638">
        <v>828.125</v>
      </c>
      <c r="H39" s="616">
        <v>26500</v>
      </c>
      <c r="I39" s="575">
        <v>980</v>
      </c>
      <c r="J39" s="592">
        <f>H39*I39</f>
        <v>25970000</v>
      </c>
      <c r="K39" s="567"/>
      <c r="L39" s="568">
        <f>J39-M39</f>
        <v>0</v>
      </c>
      <c r="M39" s="568">
        <f>N39+O39-P39</f>
        <v>25970000</v>
      </c>
      <c r="N39" s="569">
        <v>23609091</v>
      </c>
      <c r="O39" s="569">
        <v>2360909</v>
      </c>
      <c r="P39" s="568">
        <v>0</v>
      </c>
      <c r="Q39" s="617">
        <f>J39-AG39</f>
        <v>2451960</v>
      </c>
      <c r="R39" s="618">
        <f t="shared" si="0"/>
        <v>9.4415094339622641E-2</v>
      </c>
      <c r="S39" s="523">
        <f>Q39-U39</f>
        <v>2451960</v>
      </c>
      <c r="T39" s="524" t="s">
        <v>824</v>
      </c>
      <c r="U39" s="563">
        <v>0</v>
      </c>
      <c r="V39" s="525" t="s">
        <v>90</v>
      </c>
      <c r="W39" s="522" t="s">
        <v>89</v>
      </c>
      <c r="X39" s="526">
        <f>Y39/E39</f>
        <v>749.9375</v>
      </c>
      <c r="Y39" s="526">
        <f>(AA39+AB39-AC39-AD39-AE39)/I39</f>
        <v>23998</v>
      </c>
      <c r="Z39" s="568">
        <f t="shared" si="107"/>
        <v>0</v>
      </c>
      <c r="AA39" s="789">
        <v>24907680</v>
      </c>
      <c r="AB39" s="789">
        <v>2490768</v>
      </c>
      <c r="AC39" s="789">
        <v>2308880</v>
      </c>
      <c r="AD39" s="789">
        <v>230888</v>
      </c>
      <c r="AE39" s="789">
        <v>1340640</v>
      </c>
      <c r="AF39" s="619">
        <f t="shared" ref="AF39" si="110">AE39*$AF$5</f>
        <v>268128</v>
      </c>
      <c r="AG39" s="789">
        <v>23518040</v>
      </c>
      <c r="AH39" s="643">
        <f t="shared" si="109"/>
        <v>23998</v>
      </c>
      <c r="AI39" s="644" t="s">
        <v>1433</v>
      </c>
    </row>
    <row r="40" spans="1:35" s="518" customFormat="1" ht="16.5" customHeight="1">
      <c r="B40" s="519">
        <v>8</v>
      </c>
      <c r="C40" s="750"/>
      <c r="D40" s="795"/>
      <c r="E40" s="796"/>
      <c r="F40" s="746"/>
      <c r="G40" s="751"/>
      <c r="H40" s="751" t="s">
        <v>1272</v>
      </c>
      <c r="I40" s="752">
        <f t="shared" ref="I40:AG40" si="111">SUM(I38:I39)</f>
        <v>1988</v>
      </c>
      <c r="J40" s="531">
        <f t="shared" si="111"/>
        <v>39759440</v>
      </c>
      <c r="K40" s="532">
        <f t="shared" si="111"/>
        <v>0</v>
      </c>
      <c r="L40" s="531">
        <f t="shared" si="111"/>
        <v>0</v>
      </c>
      <c r="M40" s="531">
        <f t="shared" si="111"/>
        <v>39759440</v>
      </c>
      <c r="N40" s="532">
        <f t="shared" si="111"/>
        <v>36144946</v>
      </c>
      <c r="O40" s="532">
        <f t="shared" si="111"/>
        <v>3614494</v>
      </c>
      <c r="P40" s="532">
        <f t="shared" si="111"/>
        <v>0</v>
      </c>
      <c r="Q40" s="589">
        <f t="shared" si="111"/>
        <v>5161464.0000000037</v>
      </c>
      <c r="R40" s="790">
        <f t="shared" si="0"/>
        <v>0.12981732137072363</v>
      </c>
      <c r="S40" s="590">
        <f t="shared" si="111"/>
        <v>5161464.0000000037</v>
      </c>
      <c r="T40" s="710">
        <f t="shared" si="111"/>
        <v>0</v>
      </c>
      <c r="U40" s="711">
        <f t="shared" si="111"/>
        <v>0</v>
      </c>
      <c r="V40" s="531">
        <f t="shared" si="111"/>
        <v>0</v>
      </c>
      <c r="W40" s="710">
        <f t="shared" si="111"/>
        <v>0</v>
      </c>
      <c r="X40" s="711">
        <f t="shared" si="111"/>
        <v>1207.9374999999998</v>
      </c>
      <c r="Y40" s="711">
        <f t="shared" si="111"/>
        <v>34990</v>
      </c>
      <c r="Z40" s="531">
        <f t="shared" si="111"/>
        <v>0</v>
      </c>
      <c r="AA40" s="711">
        <f t="shared" si="111"/>
        <v>37262440.93090909</v>
      </c>
      <c r="AB40" s="711">
        <f t="shared" si="111"/>
        <v>3726244.0930909091</v>
      </c>
      <c r="AC40" s="711">
        <f t="shared" si="111"/>
        <v>3534991.04</v>
      </c>
      <c r="AD40" s="711">
        <f t="shared" si="111"/>
        <v>353499.10399999999</v>
      </c>
      <c r="AE40" s="711">
        <f t="shared" si="111"/>
        <v>2502218.88</v>
      </c>
      <c r="AF40" s="712">
        <f t="shared" si="111"/>
        <v>500443.77600000007</v>
      </c>
      <c r="AG40" s="711">
        <f t="shared" si="111"/>
        <v>34597976</v>
      </c>
      <c r="AH40" s="578"/>
      <c r="AI40" s="615"/>
    </row>
    <row r="41" spans="1:35" ht="16.5" customHeight="1">
      <c r="A41" s="194"/>
      <c r="B41" s="519">
        <v>8</v>
      </c>
      <c r="C41" s="587">
        <v>26</v>
      </c>
      <c r="D41" s="793" t="s">
        <v>1064</v>
      </c>
      <c r="E41" s="731">
        <v>32</v>
      </c>
      <c r="F41" s="584" t="s">
        <v>1214</v>
      </c>
      <c r="G41" s="638">
        <v>828.125</v>
      </c>
      <c r="H41" s="616">
        <v>26500</v>
      </c>
      <c r="I41" s="575">
        <v>420</v>
      </c>
      <c r="J41" s="592">
        <f t="shared" ref="J41:J42" si="112">H41*I41</f>
        <v>11130000</v>
      </c>
      <c r="K41" s="567"/>
      <c r="L41" s="568">
        <f t="shared" ref="L41:L77" si="113">J41-M41</f>
        <v>0</v>
      </c>
      <c r="M41" s="568">
        <f t="shared" ref="M41:M78" si="114">N41+O41-P41</f>
        <v>11130000</v>
      </c>
      <c r="N41" s="569">
        <v>10118182</v>
      </c>
      <c r="O41" s="569">
        <v>1011818</v>
      </c>
      <c r="P41" s="568">
        <v>0</v>
      </c>
      <c r="Q41" s="617">
        <f t="shared" ref="Q41:Q77" si="115">J41-AG41</f>
        <v>1050840</v>
      </c>
      <c r="R41" s="618">
        <f t="shared" si="0"/>
        <v>9.4415094339622641E-2</v>
      </c>
      <c r="S41" s="523">
        <f t="shared" ref="S41:S77" si="116">Q41-U41</f>
        <v>1050840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77" si="117">Y41/E41</f>
        <v>749.9375</v>
      </c>
      <c r="Y41" s="526">
        <f t="shared" ref="Y41:Y77" si="118">(AA41+AB41-AC41-AD41-AE41)/I41</f>
        <v>23998</v>
      </c>
      <c r="Z41" s="568">
        <f t="shared" ref="Z41:Z80" si="119">AH41-Y41</f>
        <v>0</v>
      </c>
      <c r="AA41" s="789">
        <v>10674720</v>
      </c>
      <c r="AB41" s="789">
        <v>1067472</v>
      </c>
      <c r="AC41" s="789">
        <v>989520</v>
      </c>
      <c r="AD41" s="789">
        <v>98952</v>
      </c>
      <c r="AE41" s="789">
        <v>574560</v>
      </c>
      <c r="AF41" s="619">
        <f t="shared" ref="AF41:AF80" si="120">AE41*$AF$5</f>
        <v>114912</v>
      </c>
      <c r="AG41" s="789">
        <v>10079160</v>
      </c>
      <c r="AH41" s="643">
        <f t="shared" ref="AH41:AH78" si="121">AG41/I41</f>
        <v>23998</v>
      </c>
      <c r="AI41" s="644" t="s">
        <v>1428</v>
      </c>
    </row>
    <row r="42" spans="1:35" ht="16.5" customHeight="1">
      <c r="A42" s="194"/>
      <c r="B42" s="519">
        <v>8</v>
      </c>
      <c r="C42" s="587">
        <v>26</v>
      </c>
      <c r="D42" s="793" t="s">
        <v>1217</v>
      </c>
      <c r="E42" s="731">
        <v>100</v>
      </c>
      <c r="F42" s="584" t="s">
        <v>1232</v>
      </c>
      <c r="G42" s="638">
        <v>250</v>
      </c>
      <c r="H42" s="616">
        <v>25000</v>
      </c>
      <c r="I42" s="575">
        <v>300</v>
      </c>
      <c r="J42" s="592">
        <f t="shared" si="112"/>
        <v>7500000</v>
      </c>
      <c r="K42" s="567"/>
      <c r="L42" s="568">
        <f t="shared" si="113"/>
        <v>0</v>
      </c>
      <c r="M42" s="568">
        <f t="shared" si="114"/>
        <v>7500000</v>
      </c>
      <c r="N42" s="569">
        <v>6818182</v>
      </c>
      <c r="O42" s="569">
        <v>681818</v>
      </c>
      <c r="P42" s="568">
        <v>0</v>
      </c>
      <c r="Q42" s="617">
        <f t="shared" si="115"/>
        <v>1880760</v>
      </c>
      <c r="R42" s="618">
        <f t="shared" si="0"/>
        <v>0.25076799999999999</v>
      </c>
      <c r="S42" s="523">
        <f t="shared" si="116"/>
        <v>1880760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17"/>
        <v>187.30799999999999</v>
      </c>
      <c r="Y42" s="526">
        <f t="shared" si="118"/>
        <v>18730.8</v>
      </c>
      <c r="Z42" s="568">
        <f t="shared" si="119"/>
        <v>0</v>
      </c>
      <c r="AA42" s="789">
        <v>5400000</v>
      </c>
      <c r="AB42" s="789">
        <v>540000</v>
      </c>
      <c r="AC42" s="789">
        <v>291600</v>
      </c>
      <c r="AD42" s="789">
        <v>29160</v>
      </c>
      <c r="AE42" s="789">
        <v>0</v>
      </c>
      <c r="AF42" s="619">
        <f t="shared" si="120"/>
        <v>0</v>
      </c>
      <c r="AG42" s="789">
        <v>5619240</v>
      </c>
      <c r="AH42" s="643">
        <f t="shared" si="121"/>
        <v>18730.8</v>
      </c>
      <c r="AI42" s="644" t="s">
        <v>1428</v>
      </c>
    </row>
    <row r="43" spans="1:35" ht="16.5" customHeight="1">
      <c r="A43" s="194"/>
      <c r="B43" s="519">
        <v>8</v>
      </c>
      <c r="C43" s="587">
        <v>26</v>
      </c>
      <c r="D43" s="793" t="s">
        <v>1217</v>
      </c>
      <c r="E43" s="731">
        <v>100</v>
      </c>
      <c r="F43" s="584" t="s">
        <v>1232</v>
      </c>
      <c r="G43" s="638">
        <v>250</v>
      </c>
      <c r="H43" s="616">
        <v>25000</v>
      </c>
      <c r="I43" s="575">
        <v>100</v>
      </c>
      <c r="J43" s="592">
        <f>H43*I43</f>
        <v>2500000</v>
      </c>
      <c r="K43" s="567"/>
      <c r="L43" s="596">
        <f t="shared" ref="L43:L44" si="122">J43-M43</f>
        <v>0</v>
      </c>
      <c r="M43" s="568">
        <f t="shared" ref="M43:M45" si="123">N43+O43-P43</f>
        <v>2500000</v>
      </c>
      <c r="N43" s="569">
        <v>2272727</v>
      </c>
      <c r="O43" s="569">
        <v>227273</v>
      </c>
      <c r="P43" s="568">
        <v>0</v>
      </c>
      <c r="Q43" s="760">
        <f t="shared" ref="Q43:Q44" si="124">J43-AG43</f>
        <v>626920</v>
      </c>
      <c r="R43" s="618">
        <f t="shared" si="0"/>
        <v>0.25076799999999999</v>
      </c>
      <c r="S43" s="705">
        <f t="shared" ref="S43:S44" si="125">Q43-U43</f>
        <v>626920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ref="X43:X44" si="126">Y43/E43</f>
        <v>187.30799999999999</v>
      </c>
      <c r="Y43" s="526">
        <f t="shared" ref="Y43:Y44" si="127">(AA43+AB43-AC43-AD43-AE43)/I43</f>
        <v>18730.8</v>
      </c>
      <c r="Z43" s="568">
        <f t="shared" ref="Z43:Z66" si="128">AH43-Y43</f>
        <v>0</v>
      </c>
      <c r="AA43" s="789">
        <v>1800000</v>
      </c>
      <c r="AB43" s="789">
        <v>180000</v>
      </c>
      <c r="AC43" s="789">
        <v>97200</v>
      </c>
      <c r="AD43" s="789">
        <v>9720</v>
      </c>
      <c r="AE43" s="789">
        <v>0</v>
      </c>
      <c r="AF43" s="619">
        <f t="shared" ref="AF43:AF66" si="129">AE43*$AF$5</f>
        <v>0</v>
      </c>
      <c r="AG43" s="789">
        <v>1873080</v>
      </c>
      <c r="AH43" s="643">
        <f t="shared" ref="AH43:AH45" si="130">AG43/I43</f>
        <v>18730.8</v>
      </c>
      <c r="AI43" s="644" t="s">
        <v>1428</v>
      </c>
    </row>
    <row r="44" spans="1:35" ht="16.5" customHeight="1">
      <c r="A44" s="194"/>
      <c r="B44" s="519">
        <v>8</v>
      </c>
      <c r="C44" s="587">
        <v>26</v>
      </c>
      <c r="D44" s="793" t="s">
        <v>1217</v>
      </c>
      <c r="E44" s="731">
        <v>100</v>
      </c>
      <c r="F44" s="584" t="s">
        <v>1232</v>
      </c>
      <c r="G44" s="638">
        <v>250</v>
      </c>
      <c r="H44" s="616">
        <v>25000</v>
      </c>
      <c r="I44" s="575">
        <v>50</v>
      </c>
      <c r="J44" s="592">
        <f t="shared" ref="J44" si="131">H44*I44</f>
        <v>1250000</v>
      </c>
      <c r="K44" s="567"/>
      <c r="L44" s="568">
        <f t="shared" si="122"/>
        <v>0</v>
      </c>
      <c r="M44" s="568">
        <f t="shared" si="123"/>
        <v>1250000</v>
      </c>
      <c r="N44" s="569">
        <v>1136364</v>
      </c>
      <c r="O44" s="569">
        <v>113636</v>
      </c>
      <c r="P44" s="568">
        <v>0</v>
      </c>
      <c r="Q44" s="617">
        <f t="shared" si="124"/>
        <v>313460</v>
      </c>
      <c r="R44" s="618">
        <f t="shared" si="0"/>
        <v>0.25076799999999999</v>
      </c>
      <c r="S44" s="523">
        <f t="shared" si="125"/>
        <v>313460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 t="shared" si="126"/>
        <v>187.30799999999999</v>
      </c>
      <c r="Y44" s="526">
        <f t="shared" si="127"/>
        <v>18730.8</v>
      </c>
      <c r="Z44" s="568">
        <f t="shared" si="128"/>
        <v>0</v>
      </c>
      <c r="AA44" s="789">
        <v>900000</v>
      </c>
      <c r="AB44" s="789">
        <v>90000</v>
      </c>
      <c r="AC44" s="789">
        <v>48600</v>
      </c>
      <c r="AD44" s="789">
        <v>4860</v>
      </c>
      <c r="AE44" s="789">
        <v>0</v>
      </c>
      <c r="AF44" s="619">
        <f t="shared" si="129"/>
        <v>0</v>
      </c>
      <c r="AG44" s="789">
        <v>936540</v>
      </c>
      <c r="AH44" s="643">
        <f t="shared" si="130"/>
        <v>18730.8</v>
      </c>
      <c r="AI44" s="644" t="s">
        <v>1428</v>
      </c>
    </row>
    <row r="45" spans="1:35" ht="16.5" customHeight="1">
      <c r="A45" s="194"/>
      <c r="B45" s="519">
        <v>8</v>
      </c>
      <c r="C45" s="529">
        <v>26</v>
      </c>
      <c r="D45" s="793" t="s">
        <v>1217</v>
      </c>
      <c r="E45" s="731">
        <v>100</v>
      </c>
      <c r="F45" s="584" t="s">
        <v>1232</v>
      </c>
      <c r="G45" s="638">
        <v>250</v>
      </c>
      <c r="H45" s="616">
        <v>25000</v>
      </c>
      <c r="I45" s="575">
        <v>100</v>
      </c>
      <c r="J45" s="592">
        <f>H45*I45</f>
        <v>2500000</v>
      </c>
      <c r="K45" s="567"/>
      <c r="L45" s="568">
        <f>J45-M45</f>
        <v>0</v>
      </c>
      <c r="M45" s="568">
        <f t="shared" si="123"/>
        <v>2500000</v>
      </c>
      <c r="N45" s="569">
        <v>2272727</v>
      </c>
      <c r="O45" s="569">
        <v>227273</v>
      </c>
      <c r="P45" s="568">
        <v>0</v>
      </c>
      <c r="Q45" s="617">
        <f>J45-AG45</f>
        <v>626920</v>
      </c>
      <c r="R45" s="618">
        <f t="shared" si="0"/>
        <v>0.25076799999999999</v>
      </c>
      <c r="S45" s="523">
        <f>Q45-U45</f>
        <v>626920</v>
      </c>
      <c r="T45" s="524" t="s">
        <v>824</v>
      </c>
      <c r="U45" s="563">
        <v>0</v>
      </c>
      <c r="V45" s="525" t="s">
        <v>90</v>
      </c>
      <c r="W45" s="522" t="s">
        <v>89</v>
      </c>
      <c r="X45" s="526">
        <f>Y45/E45</f>
        <v>187.30799999999999</v>
      </c>
      <c r="Y45" s="526">
        <f>(AA45+AB45-AC45-AD45-AE45)/I45</f>
        <v>18730.8</v>
      </c>
      <c r="Z45" s="568">
        <f t="shared" si="128"/>
        <v>0</v>
      </c>
      <c r="AA45" s="789">
        <v>1800000</v>
      </c>
      <c r="AB45" s="789">
        <v>180000</v>
      </c>
      <c r="AC45" s="789">
        <v>97200</v>
      </c>
      <c r="AD45" s="789">
        <v>9720</v>
      </c>
      <c r="AE45" s="789">
        <v>0</v>
      </c>
      <c r="AF45" s="619">
        <f t="shared" ref="AF45:AF46" si="132">AE45*$AF$5</f>
        <v>0</v>
      </c>
      <c r="AG45" s="789">
        <v>1873080</v>
      </c>
      <c r="AH45" s="643">
        <f t="shared" si="130"/>
        <v>18730.8</v>
      </c>
      <c r="AI45" s="644" t="s">
        <v>1428</v>
      </c>
    </row>
    <row r="46" spans="1:35" ht="16.5" customHeight="1">
      <c r="A46" s="194"/>
      <c r="B46" s="519">
        <v>8</v>
      </c>
      <c r="C46" s="529">
        <v>26</v>
      </c>
      <c r="D46" s="793" t="s">
        <v>1217</v>
      </c>
      <c r="E46" s="731">
        <v>100</v>
      </c>
      <c r="F46" s="584" t="s">
        <v>1232</v>
      </c>
      <c r="G46" s="638">
        <v>250</v>
      </c>
      <c r="H46" s="616">
        <v>25000</v>
      </c>
      <c r="I46" s="575">
        <v>100</v>
      </c>
      <c r="J46" s="592">
        <f>H46*I46</f>
        <v>2500000</v>
      </c>
      <c r="K46" s="797"/>
      <c r="L46" s="568">
        <f>J46-M46</f>
        <v>0</v>
      </c>
      <c r="M46" s="568">
        <f>N46+O46-P46</f>
        <v>2500000</v>
      </c>
      <c r="N46" s="569">
        <v>2272727</v>
      </c>
      <c r="O46" s="569">
        <v>227273</v>
      </c>
      <c r="P46" s="568">
        <v>0</v>
      </c>
      <c r="Q46" s="617">
        <f>J46-AG46</f>
        <v>626920</v>
      </c>
      <c r="R46" s="618">
        <f t="shared" si="0"/>
        <v>0.25076799999999999</v>
      </c>
      <c r="S46" s="523">
        <f>Q46-U46</f>
        <v>626920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>Y46/E46</f>
        <v>187.30799999999999</v>
      </c>
      <c r="Y46" s="526">
        <f>(AA46+AB46-AC46-AD46-AE46)/I46</f>
        <v>18730.8</v>
      </c>
      <c r="Z46" s="568">
        <f t="shared" si="128"/>
        <v>0</v>
      </c>
      <c r="AA46" s="789">
        <v>1800000</v>
      </c>
      <c r="AB46" s="789">
        <v>180000</v>
      </c>
      <c r="AC46" s="789">
        <v>97200</v>
      </c>
      <c r="AD46" s="789">
        <v>9720</v>
      </c>
      <c r="AE46" s="789">
        <v>0</v>
      </c>
      <c r="AF46" s="619">
        <f t="shared" si="132"/>
        <v>0</v>
      </c>
      <c r="AG46" s="789">
        <v>1873080</v>
      </c>
      <c r="AH46" s="643">
        <f>AG46/I46</f>
        <v>18730.8</v>
      </c>
      <c r="AI46" s="644" t="s">
        <v>1428</v>
      </c>
    </row>
    <row r="47" spans="1:35" ht="16.5" customHeight="1">
      <c r="A47" s="194"/>
      <c r="B47" s="519">
        <v>8</v>
      </c>
      <c r="C47" s="587">
        <v>26</v>
      </c>
      <c r="D47" s="793" t="s">
        <v>1218</v>
      </c>
      <c r="E47" s="731">
        <v>48</v>
      </c>
      <c r="F47" s="584" t="s">
        <v>1232</v>
      </c>
      <c r="G47" s="638">
        <v>980</v>
      </c>
      <c r="H47" s="616">
        <v>47040</v>
      </c>
      <c r="I47" s="575">
        <v>950</v>
      </c>
      <c r="J47" s="592">
        <f>H47*I47</f>
        <v>44688000</v>
      </c>
      <c r="K47" s="567"/>
      <c r="L47" s="596">
        <f t="shared" ref="L47:L57" si="133">J47-M47</f>
        <v>0</v>
      </c>
      <c r="M47" s="568">
        <f t="shared" ref="M47:M58" si="134">N47+O47-P47</f>
        <v>44688000</v>
      </c>
      <c r="N47" s="569">
        <v>40625455</v>
      </c>
      <c r="O47" s="569">
        <v>4062545</v>
      </c>
      <c r="P47" s="568">
        <v>0</v>
      </c>
      <c r="Q47" s="760">
        <f t="shared" ref="Q47:Q57" si="135">J47-AG47</f>
        <v>4600173.6000000015</v>
      </c>
      <c r="R47" s="618">
        <f t="shared" si="0"/>
        <v>0.10293979591836738</v>
      </c>
      <c r="S47" s="705">
        <f t="shared" ref="S47:S57" si="136">Q47-U47</f>
        <v>4600173.6000000015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ref="X47:X57" si="137">Y47/E47</f>
        <v>879.11900000000003</v>
      </c>
      <c r="Y47" s="526">
        <f t="shared" ref="Y47:Y57" si="138">(AA47+AB47-AC47-AD47-AE47)/I47</f>
        <v>42197.712</v>
      </c>
      <c r="Z47" s="568">
        <f t="shared" si="128"/>
        <v>0</v>
      </c>
      <c r="AA47" s="789">
        <v>39444000</v>
      </c>
      <c r="AB47" s="789">
        <v>3944400</v>
      </c>
      <c r="AC47" s="789">
        <v>2129976.0000000005</v>
      </c>
      <c r="AD47" s="789">
        <v>212997.60000000003</v>
      </c>
      <c r="AE47" s="789">
        <v>957600</v>
      </c>
      <c r="AF47" s="619">
        <f t="shared" si="129"/>
        <v>191520</v>
      </c>
      <c r="AG47" s="789">
        <v>40087826.399999999</v>
      </c>
      <c r="AH47" s="643">
        <f t="shared" ref="AH47:AH58" si="139">AG47/I47</f>
        <v>42197.712</v>
      </c>
      <c r="AI47" s="644" t="s">
        <v>1434</v>
      </c>
    </row>
    <row r="48" spans="1:35" ht="16.5" customHeight="1">
      <c r="A48" s="194"/>
      <c r="B48" s="519">
        <v>8</v>
      </c>
      <c r="C48" s="587">
        <v>26</v>
      </c>
      <c r="D48" s="793" t="s">
        <v>1064</v>
      </c>
      <c r="E48" s="731">
        <v>32</v>
      </c>
      <c r="F48" s="584" t="s">
        <v>1242</v>
      </c>
      <c r="G48" s="638">
        <v>828.125</v>
      </c>
      <c r="H48" s="616">
        <v>26500</v>
      </c>
      <c r="I48" s="575">
        <v>420</v>
      </c>
      <c r="J48" s="592">
        <f t="shared" ref="J48" si="140">H48*I48</f>
        <v>11130000</v>
      </c>
      <c r="K48" s="567"/>
      <c r="L48" s="568">
        <f t="shared" ref="L48" si="141">J48-M48</f>
        <v>0</v>
      </c>
      <c r="M48" s="568">
        <f t="shared" ref="M48:M49" si="142">N48+O48-P48</f>
        <v>11130000</v>
      </c>
      <c r="N48" s="569">
        <v>10118182</v>
      </c>
      <c r="O48" s="569">
        <v>1011818</v>
      </c>
      <c r="P48" s="568">
        <v>0</v>
      </c>
      <c r="Q48" s="617">
        <f t="shared" ref="Q48" si="143">J48-AG48</f>
        <v>1050840</v>
      </c>
      <c r="R48" s="618">
        <f t="shared" si="0"/>
        <v>9.4415094339622641E-2</v>
      </c>
      <c r="S48" s="523">
        <f t="shared" ref="S48" si="144">Q48-U48</f>
        <v>1050840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ref="X48" si="145">Y48/E48</f>
        <v>749.9375</v>
      </c>
      <c r="Y48" s="526">
        <f t="shared" ref="Y48" si="146">(AA48+AB48-AC48-AD48-AE48)/I48</f>
        <v>23998</v>
      </c>
      <c r="Z48" s="568">
        <f t="shared" ref="Z48:Z56" si="147">AH48-Y48</f>
        <v>0</v>
      </c>
      <c r="AA48" s="789">
        <v>10674720</v>
      </c>
      <c r="AB48" s="789">
        <v>1067472</v>
      </c>
      <c r="AC48" s="789">
        <v>989520</v>
      </c>
      <c r="AD48" s="789">
        <v>98952</v>
      </c>
      <c r="AE48" s="789">
        <v>574560</v>
      </c>
      <c r="AF48" s="619">
        <f t="shared" si="129"/>
        <v>114912</v>
      </c>
      <c r="AG48" s="789">
        <v>10079160</v>
      </c>
      <c r="AH48" s="643">
        <f t="shared" ref="AH48:AH49" si="148">AG48/I48</f>
        <v>23998</v>
      </c>
      <c r="AI48" s="644" t="s">
        <v>1429</v>
      </c>
    </row>
    <row r="49" spans="1:35" ht="16.5" customHeight="1">
      <c r="A49" s="194"/>
      <c r="B49" s="519">
        <v>8</v>
      </c>
      <c r="C49" s="529">
        <v>26</v>
      </c>
      <c r="D49" s="793" t="s">
        <v>1216</v>
      </c>
      <c r="E49" s="731">
        <v>100</v>
      </c>
      <c r="F49" s="584" t="s">
        <v>1242</v>
      </c>
      <c r="G49" s="638">
        <v>510</v>
      </c>
      <c r="H49" s="616">
        <v>51000</v>
      </c>
      <c r="I49" s="575">
        <v>407</v>
      </c>
      <c r="J49" s="592">
        <f>H49*I49</f>
        <v>20757000</v>
      </c>
      <c r="K49" s="567"/>
      <c r="L49" s="568">
        <f>J49-M49</f>
        <v>0</v>
      </c>
      <c r="M49" s="568">
        <f t="shared" si="142"/>
        <v>20757000</v>
      </c>
      <c r="N49" s="569">
        <v>18870000</v>
      </c>
      <c r="O49" s="569">
        <v>1887000</v>
      </c>
      <c r="P49" s="568">
        <v>0</v>
      </c>
      <c r="Q49" s="617">
        <f>J49-AG49</f>
        <v>1313389</v>
      </c>
      <c r="R49" s="618">
        <f t="shared" si="0"/>
        <v>6.3274509803921575E-2</v>
      </c>
      <c r="S49" s="523">
        <f>Q49-U49</f>
        <v>1313389</v>
      </c>
      <c r="T49" s="524" t="s">
        <v>824</v>
      </c>
      <c r="U49" s="563">
        <v>0</v>
      </c>
      <c r="V49" s="525" t="s">
        <v>90</v>
      </c>
      <c r="W49" s="522" t="s">
        <v>89</v>
      </c>
      <c r="X49" s="526">
        <f>Y49/E49</f>
        <v>477.73</v>
      </c>
      <c r="Y49" s="526">
        <f>(AA49+AB49-AC49-AD49-AE49)/I49</f>
        <v>47773</v>
      </c>
      <c r="Z49" s="568">
        <f t="shared" si="147"/>
        <v>0</v>
      </c>
      <c r="AA49" s="789">
        <v>18685000</v>
      </c>
      <c r="AB49" s="789">
        <v>1868500</v>
      </c>
      <c r="AC49" s="789">
        <v>1008990.0000000001</v>
      </c>
      <c r="AD49" s="789">
        <v>100899.00000000001</v>
      </c>
      <c r="AE49" s="789">
        <v>0</v>
      </c>
      <c r="AF49" s="619">
        <f t="shared" ref="AF49:AF56" si="149">AE49*$AF$5</f>
        <v>0</v>
      </c>
      <c r="AG49" s="789">
        <v>19443611</v>
      </c>
      <c r="AH49" s="643">
        <f t="shared" si="148"/>
        <v>47773</v>
      </c>
      <c r="AI49" s="644" t="s">
        <v>1428</v>
      </c>
    </row>
    <row r="50" spans="1:35" ht="16.5" customHeight="1">
      <c r="A50" s="194"/>
      <c r="B50" s="519">
        <v>8</v>
      </c>
      <c r="C50" s="529">
        <v>26</v>
      </c>
      <c r="D50" s="793" t="s">
        <v>1071</v>
      </c>
      <c r="E50" s="731">
        <v>24</v>
      </c>
      <c r="F50" s="584" t="s">
        <v>1242</v>
      </c>
      <c r="G50" s="638">
        <v>500</v>
      </c>
      <c r="H50" s="616">
        <v>12000</v>
      </c>
      <c r="I50" s="575">
        <v>8</v>
      </c>
      <c r="J50" s="592">
        <f>H50*I50</f>
        <v>96000</v>
      </c>
      <c r="K50" s="797"/>
      <c r="L50" s="568">
        <f>J50-M50</f>
        <v>0</v>
      </c>
      <c r="M50" s="568">
        <f>N50+O50-P50</f>
        <v>96000</v>
      </c>
      <c r="N50" s="569">
        <v>87273</v>
      </c>
      <c r="O50" s="569">
        <v>8727</v>
      </c>
      <c r="P50" s="568">
        <v>0</v>
      </c>
      <c r="Q50" s="617">
        <f>J50-AG50</f>
        <v>5348.1983999999793</v>
      </c>
      <c r="R50" s="618">
        <f t="shared" si="0"/>
        <v>5.5710399999999785E-2</v>
      </c>
      <c r="S50" s="523">
        <f>Q50-U50</f>
        <v>5348.1983999999793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>Y50/E50</f>
        <v>472.14480000000009</v>
      </c>
      <c r="Y50" s="526">
        <f>(AA50+AB50-AC50-AD50-AE50)/I50</f>
        <v>11331.475200000003</v>
      </c>
      <c r="Z50" s="568">
        <f t="shared" si="147"/>
        <v>0</v>
      </c>
      <c r="AA50" s="789">
        <v>87936</v>
      </c>
      <c r="AB50" s="789">
        <v>8793.6</v>
      </c>
      <c r="AC50" s="789">
        <v>4748.5440000000008</v>
      </c>
      <c r="AD50" s="789">
        <v>474.85440000000011</v>
      </c>
      <c r="AE50" s="789">
        <v>854.40000000000009</v>
      </c>
      <c r="AF50" s="619">
        <f t="shared" si="149"/>
        <v>170.88000000000002</v>
      </c>
      <c r="AG50" s="789">
        <v>90651.801600000021</v>
      </c>
      <c r="AH50" s="643">
        <f>AG50/I50</f>
        <v>11331.475200000003</v>
      </c>
      <c r="AI50" s="644" t="s">
        <v>1428</v>
      </c>
    </row>
    <row r="51" spans="1:35" ht="16.5" customHeight="1">
      <c r="A51" s="194"/>
      <c r="B51" s="519">
        <v>8</v>
      </c>
      <c r="C51" s="587">
        <v>26</v>
      </c>
      <c r="D51" s="793" t="s">
        <v>1072</v>
      </c>
      <c r="E51" s="731">
        <v>24</v>
      </c>
      <c r="F51" s="584" t="s">
        <v>1242</v>
      </c>
      <c r="G51" s="638">
        <v>600</v>
      </c>
      <c r="H51" s="616">
        <v>14400</v>
      </c>
      <c r="I51" s="575">
        <v>10</v>
      </c>
      <c r="J51" s="592">
        <f>H51*I51</f>
        <v>144000</v>
      </c>
      <c r="K51" s="567"/>
      <c r="L51" s="596">
        <f t="shared" ref="L51:L52" si="150">J51-M51</f>
        <v>0</v>
      </c>
      <c r="M51" s="568">
        <f t="shared" ref="M51:M53" si="151">N51+O51-P51</f>
        <v>144000</v>
      </c>
      <c r="N51" s="569">
        <v>130909</v>
      </c>
      <c r="O51" s="569">
        <v>13091</v>
      </c>
      <c r="P51" s="568">
        <v>0</v>
      </c>
      <c r="Q51" s="760">
        <f t="shared" ref="Q51:Q52" si="152">J51-AG51</f>
        <v>3715.1520000000019</v>
      </c>
      <c r="R51" s="618">
        <f t="shared" si="0"/>
        <v>2.5799666666666679E-2</v>
      </c>
      <c r="S51" s="705">
        <f t="shared" ref="S51:S52" si="153">Q51-U51</f>
        <v>3715.1520000000019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ref="X51:X52" si="154">Y51/E51</f>
        <v>584.52020000000005</v>
      </c>
      <c r="Y51" s="526">
        <f t="shared" ref="Y51:Y52" si="155">(AA51+AB51-AC51-AD51-AE51)/I51</f>
        <v>14028.4848</v>
      </c>
      <c r="Z51" s="568">
        <f t="shared" si="147"/>
        <v>0</v>
      </c>
      <c r="AA51" s="789">
        <v>136080</v>
      </c>
      <c r="AB51" s="789">
        <v>13608</v>
      </c>
      <c r="AC51" s="789">
        <v>7348.3200000000006</v>
      </c>
      <c r="AD51" s="789">
        <v>734.83200000000011</v>
      </c>
      <c r="AE51" s="789">
        <v>1320</v>
      </c>
      <c r="AF51" s="619">
        <f t="shared" si="149"/>
        <v>264</v>
      </c>
      <c r="AG51" s="789">
        <v>140284.848</v>
      </c>
      <c r="AH51" s="643">
        <f t="shared" ref="AH51:AH53" si="156">AG51/I51</f>
        <v>14028.4848</v>
      </c>
      <c r="AI51" s="644" t="s">
        <v>1428</v>
      </c>
    </row>
    <row r="52" spans="1:35" ht="16.5" customHeight="1">
      <c r="A52" s="194"/>
      <c r="B52" s="519">
        <v>8</v>
      </c>
      <c r="C52" s="587">
        <v>26</v>
      </c>
      <c r="D52" s="793" t="s">
        <v>1219</v>
      </c>
      <c r="E52" s="731">
        <v>100</v>
      </c>
      <c r="F52" s="584" t="s">
        <v>1242</v>
      </c>
      <c r="G52" s="638">
        <v>180</v>
      </c>
      <c r="H52" s="616">
        <v>18000</v>
      </c>
      <c r="I52" s="575">
        <v>120</v>
      </c>
      <c r="J52" s="592">
        <f t="shared" ref="J52" si="157">H52*I52</f>
        <v>2160000</v>
      </c>
      <c r="K52" s="567"/>
      <c r="L52" s="568">
        <f t="shared" si="150"/>
        <v>0</v>
      </c>
      <c r="M52" s="568">
        <f t="shared" si="151"/>
        <v>2160000</v>
      </c>
      <c r="N52" s="569">
        <v>1963636</v>
      </c>
      <c r="O52" s="569">
        <v>196364</v>
      </c>
      <c r="P52" s="568">
        <v>0</v>
      </c>
      <c r="Q52" s="617">
        <f t="shared" si="152"/>
        <v>417036</v>
      </c>
      <c r="R52" s="618">
        <f t="shared" si="0"/>
        <v>0.19307222222222223</v>
      </c>
      <c r="S52" s="523">
        <f t="shared" si="153"/>
        <v>417036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54"/>
        <v>145.24700000000001</v>
      </c>
      <c r="Y52" s="526">
        <f t="shared" si="155"/>
        <v>14524.7</v>
      </c>
      <c r="Z52" s="568">
        <f t="shared" si="147"/>
        <v>0</v>
      </c>
      <c r="AA52" s="789">
        <v>1740000</v>
      </c>
      <c r="AB52" s="789">
        <v>174000</v>
      </c>
      <c r="AC52" s="789">
        <v>93960.000000000015</v>
      </c>
      <c r="AD52" s="789">
        <v>9396.0000000000018</v>
      </c>
      <c r="AE52" s="789">
        <v>67680</v>
      </c>
      <c r="AF52" s="619">
        <f t="shared" si="149"/>
        <v>13536</v>
      </c>
      <c r="AG52" s="789">
        <v>1742964</v>
      </c>
      <c r="AH52" s="643">
        <f t="shared" si="156"/>
        <v>14524.7</v>
      </c>
      <c r="AI52" s="644" t="s">
        <v>1428</v>
      </c>
    </row>
    <row r="53" spans="1:35" ht="16.5" customHeight="1">
      <c r="A53" s="194"/>
      <c r="B53" s="519">
        <v>8</v>
      </c>
      <c r="C53" s="529">
        <v>26</v>
      </c>
      <c r="D53" s="793" t="s">
        <v>1220</v>
      </c>
      <c r="E53" s="731">
        <v>30</v>
      </c>
      <c r="F53" s="584" t="s">
        <v>1242</v>
      </c>
      <c r="G53" s="638">
        <v>306.66666666666703</v>
      </c>
      <c r="H53" s="616">
        <v>9200.0000000000109</v>
      </c>
      <c r="I53" s="575">
        <v>50</v>
      </c>
      <c r="J53" s="592">
        <f>H53*I53</f>
        <v>460000.00000000052</v>
      </c>
      <c r="K53" s="567"/>
      <c r="L53" s="568">
        <f>J53-M53</f>
        <v>5.2386894822120667E-10</v>
      </c>
      <c r="M53" s="568">
        <f t="shared" si="151"/>
        <v>460000</v>
      </c>
      <c r="N53" s="569">
        <v>418182</v>
      </c>
      <c r="O53" s="569">
        <v>41818</v>
      </c>
      <c r="P53" s="568">
        <v>0</v>
      </c>
      <c r="Q53" s="617">
        <f>J53-AG53</f>
        <v>26086.300000000512</v>
      </c>
      <c r="R53" s="618">
        <f t="shared" si="0"/>
        <v>5.6709347826088004E-2</v>
      </c>
      <c r="S53" s="523">
        <f>Q53-U53</f>
        <v>26086.300000000512</v>
      </c>
      <c r="T53" s="524" t="s">
        <v>824</v>
      </c>
      <c r="U53" s="563">
        <v>0</v>
      </c>
      <c r="V53" s="525" t="s">
        <v>90</v>
      </c>
      <c r="W53" s="522" t="s">
        <v>89</v>
      </c>
      <c r="X53" s="526">
        <f>Y53/E53</f>
        <v>289.2758</v>
      </c>
      <c r="Y53" s="526">
        <f>(AA53+AB53-AC53-AD53-AE53)/I53</f>
        <v>8678.2739999999994</v>
      </c>
      <c r="Z53" s="568">
        <f t="shared" si="147"/>
        <v>0</v>
      </c>
      <c r="AA53" s="789">
        <v>439500</v>
      </c>
      <c r="AB53" s="789">
        <v>43950</v>
      </c>
      <c r="AC53" s="789">
        <v>23733.000000000004</v>
      </c>
      <c r="AD53" s="789">
        <v>2373.3000000000006</v>
      </c>
      <c r="AE53" s="789">
        <v>23430</v>
      </c>
      <c r="AF53" s="619">
        <f t="shared" si="149"/>
        <v>4686</v>
      </c>
      <c r="AG53" s="789">
        <v>433913.7</v>
      </c>
      <c r="AH53" s="643">
        <f t="shared" si="156"/>
        <v>8678.2739999999994</v>
      </c>
      <c r="AI53" s="644" t="s">
        <v>1428</v>
      </c>
    </row>
    <row r="54" spans="1:35" ht="16.5" customHeight="1">
      <c r="A54" s="194"/>
      <c r="B54" s="519">
        <v>8</v>
      </c>
      <c r="C54" s="529">
        <v>26</v>
      </c>
      <c r="D54" s="793" t="s">
        <v>1221</v>
      </c>
      <c r="E54" s="731">
        <v>30</v>
      </c>
      <c r="F54" s="584" t="s">
        <v>1242</v>
      </c>
      <c r="G54" s="638">
        <v>216.666666666667</v>
      </c>
      <c r="H54" s="616">
        <v>6500.00000000001</v>
      </c>
      <c r="I54" s="575">
        <v>100</v>
      </c>
      <c r="J54" s="592">
        <f>H54*I54</f>
        <v>650000.00000000105</v>
      </c>
      <c r="K54" s="797"/>
      <c r="L54" s="568">
        <f>J54-M54</f>
        <v>1.0477378964424133E-9</v>
      </c>
      <c r="M54" s="568">
        <f>N54+O54-P54</f>
        <v>650000</v>
      </c>
      <c r="N54" s="569">
        <v>590909</v>
      </c>
      <c r="O54" s="569">
        <v>59091</v>
      </c>
      <c r="P54" s="568">
        <v>0</v>
      </c>
      <c r="Q54" s="617">
        <f>J54-AG54</f>
        <v>650000.00000000105</v>
      </c>
      <c r="R54" s="618">
        <f t="shared" si="0"/>
        <v>1</v>
      </c>
      <c r="S54" s="523">
        <f>Q54-U54</f>
        <v>650000.00000000105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>Y54/E54</f>
        <v>0</v>
      </c>
      <c r="Y54" s="526">
        <f>(AA54+AB54-AC54-AD54-AE54)/I54</f>
        <v>0</v>
      </c>
      <c r="Z54" s="568">
        <f t="shared" si="147"/>
        <v>0</v>
      </c>
      <c r="AA54" s="789"/>
      <c r="AB54" s="789"/>
      <c r="AC54" s="789"/>
      <c r="AD54" s="789"/>
      <c r="AE54" s="789"/>
      <c r="AF54" s="619">
        <f t="shared" si="149"/>
        <v>0</v>
      </c>
      <c r="AG54" s="789"/>
      <c r="AH54" s="643">
        <f>AG54/I54</f>
        <v>0</v>
      </c>
      <c r="AI54" s="644"/>
    </row>
    <row r="55" spans="1:35" ht="16.5" customHeight="1">
      <c r="A55" s="194"/>
      <c r="B55" s="519">
        <v>8</v>
      </c>
      <c r="C55" s="587">
        <v>26</v>
      </c>
      <c r="D55" s="793" t="s">
        <v>1066</v>
      </c>
      <c r="E55" s="731">
        <v>24</v>
      </c>
      <c r="F55" s="584" t="s">
        <v>1242</v>
      </c>
      <c r="G55" s="638">
        <v>710</v>
      </c>
      <c r="H55" s="616">
        <v>17040</v>
      </c>
      <c r="I55" s="575">
        <v>30</v>
      </c>
      <c r="J55" s="592">
        <f>H55*I55</f>
        <v>511200</v>
      </c>
      <c r="K55" s="567"/>
      <c r="L55" s="596">
        <f t="shared" ref="L55:L56" si="158">J55-M55</f>
        <v>0</v>
      </c>
      <c r="M55" s="568">
        <f t="shared" ref="M55:M56" si="159">N55+O55-P55</f>
        <v>511200</v>
      </c>
      <c r="N55" s="569">
        <v>464727</v>
      </c>
      <c r="O55" s="569">
        <v>46473</v>
      </c>
      <c r="P55" s="568">
        <v>0</v>
      </c>
      <c r="Q55" s="760">
        <f t="shared" ref="Q55:Q56" si="160">J55-AG55</f>
        <v>511200</v>
      </c>
      <c r="R55" s="618">
        <f t="shared" si="0"/>
        <v>1</v>
      </c>
      <c r="S55" s="705">
        <f t="shared" ref="S55:S56" si="161">Q55-U55</f>
        <v>511200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ref="X55:X56" si="162">Y55/E55</f>
        <v>0</v>
      </c>
      <c r="Y55" s="526">
        <f t="shared" ref="Y55:Y56" si="163">(AA55+AB55-AC55-AD55-AE55)/I55</f>
        <v>0</v>
      </c>
      <c r="Z55" s="568">
        <f t="shared" si="147"/>
        <v>0</v>
      </c>
      <c r="AA55" s="789"/>
      <c r="AB55" s="789"/>
      <c r="AC55" s="789"/>
      <c r="AD55" s="789"/>
      <c r="AE55" s="789"/>
      <c r="AF55" s="619">
        <f t="shared" si="149"/>
        <v>0</v>
      </c>
      <c r="AG55" s="789"/>
      <c r="AH55" s="643">
        <f t="shared" ref="AH55:AH56" si="164">AG55/I55</f>
        <v>0</v>
      </c>
      <c r="AI55" s="644"/>
    </row>
    <row r="56" spans="1:35" ht="16.5" customHeight="1">
      <c r="A56" s="194"/>
      <c r="B56" s="519">
        <v>8</v>
      </c>
      <c r="C56" s="587">
        <v>26</v>
      </c>
      <c r="D56" s="793" t="s">
        <v>1222</v>
      </c>
      <c r="E56" s="731">
        <v>24</v>
      </c>
      <c r="F56" s="584" t="s">
        <v>1242</v>
      </c>
      <c r="G56" s="638">
        <v>710</v>
      </c>
      <c r="H56" s="616">
        <v>17040</v>
      </c>
      <c r="I56" s="575">
        <v>20</v>
      </c>
      <c r="J56" s="592">
        <f t="shared" ref="J56" si="165">H56*I56</f>
        <v>340800</v>
      </c>
      <c r="K56" s="567"/>
      <c r="L56" s="568">
        <f t="shared" si="158"/>
        <v>0</v>
      </c>
      <c r="M56" s="568">
        <f t="shared" si="159"/>
        <v>340800</v>
      </c>
      <c r="N56" s="569">
        <v>309818</v>
      </c>
      <c r="O56" s="569">
        <v>30982</v>
      </c>
      <c r="P56" s="568">
        <v>0</v>
      </c>
      <c r="Q56" s="617">
        <f t="shared" si="160"/>
        <v>340800</v>
      </c>
      <c r="R56" s="618">
        <f t="shared" si="0"/>
        <v>1</v>
      </c>
      <c r="S56" s="523">
        <f t="shared" si="161"/>
        <v>340800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62"/>
        <v>0</v>
      </c>
      <c r="Y56" s="526">
        <f t="shared" si="163"/>
        <v>0</v>
      </c>
      <c r="Z56" s="568">
        <f t="shared" si="147"/>
        <v>0</v>
      </c>
      <c r="AA56" s="789"/>
      <c r="AB56" s="789"/>
      <c r="AC56" s="789"/>
      <c r="AD56" s="789"/>
      <c r="AE56" s="789"/>
      <c r="AF56" s="619">
        <f t="shared" si="149"/>
        <v>0</v>
      </c>
      <c r="AG56" s="789"/>
      <c r="AH56" s="643">
        <f t="shared" si="164"/>
        <v>0</v>
      </c>
      <c r="AI56" s="644"/>
    </row>
    <row r="57" spans="1:35" ht="16.5" customHeight="1">
      <c r="A57" s="194"/>
      <c r="B57" s="519">
        <v>8</v>
      </c>
      <c r="C57" s="587">
        <v>26</v>
      </c>
      <c r="D57" s="793" t="s">
        <v>1067</v>
      </c>
      <c r="E57" s="731">
        <v>24</v>
      </c>
      <c r="F57" s="584" t="s">
        <v>1242</v>
      </c>
      <c r="G57" s="638">
        <v>710</v>
      </c>
      <c r="H57" s="616">
        <v>17040</v>
      </c>
      <c r="I57" s="575">
        <v>50</v>
      </c>
      <c r="J57" s="592">
        <f t="shared" ref="J57" si="166">H57*I57</f>
        <v>852000</v>
      </c>
      <c r="K57" s="567"/>
      <c r="L57" s="568">
        <f t="shared" si="133"/>
        <v>0</v>
      </c>
      <c r="M57" s="568">
        <f t="shared" si="134"/>
        <v>852000</v>
      </c>
      <c r="N57" s="569">
        <v>774545</v>
      </c>
      <c r="O57" s="569">
        <v>77455</v>
      </c>
      <c r="P57" s="568">
        <v>0</v>
      </c>
      <c r="Q57" s="617">
        <f t="shared" si="135"/>
        <v>852000</v>
      </c>
      <c r="R57" s="618">
        <f t="shared" si="0"/>
        <v>1</v>
      </c>
      <c r="S57" s="523">
        <f t="shared" si="136"/>
        <v>852000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37"/>
        <v>0</v>
      </c>
      <c r="Y57" s="526">
        <f t="shared" si="138"/>
        <v>0</v>
      </c>
      <c r="Z57" s="568">
        <f t="shared" si="128"/>
        <v>0</v>
      </c>
      <c r="AA57" s="789"/>
      <c r="AB57" s="789"/>
      <c r="AC57" s="789"/>
      <c r="AD57" s="789"/>
      <c r="AE57" s="789"/>
      <c r="AF57" s="619">
        <f t="shared" si="129"/>
        <v>0</v>
      </c>
      <c r="AG57" s="789"/>
      <c r="AH57" s="643">
        <f t="shared" si="139"/>
        <v>0</v>
      </c>
      <c r="AI57" s="644"/>
    </row>
    <row r="58" spans="1:35" ht="16.5" customHeight="1">
      <c r="A58" s="194"/>
      <c r="B58" s="519">
        <v>8</v>
      </c>
      <c r="C58" s="529">
        <v>26</v>
      </c>
      <c r="D58" s="793" t="s">
        <v>1124</v>
      </c>
      <c r="E58" s="731">
        <v>40</v>
      </c>
      <c r="F58" s="584" t="s">
        <v>1242</v>
      </c>
      <c r="G58" s="638">
        <v>610</v>
      </c>
      <c r="H58" s="616">
        <v>24400</v>
      </c>
      <c r="I58" s="575">
        <v>32</v>
      </c>
      <c r="J58" s="592">
        <f>H58*I58</f>
        <v>780800</v>
      </c>
      <c r="K58" s="567"/>
      <c r="L58" s="568">
        <f>J58-M58</f>
        <v>0</v>
      </c>
      <c r="M58" s="568">
        <f t="shared" si="134"/>
        <v>780800</v>
      </c>
      <c r="N58" s="569">
        <v>709818</v>
      </c>
      <c r="O58" s="569">
        <v>70982</v>
      </c>
      <c r="P58" s="568">
        <v>0</v>
      </c>
      <c r="Q58" s="617">
        <f>J58-AG58</f>
        <v>780800</v>
      </c>
      <c r="R58" s="618">
        <f t="shared" si="0"/>
        <v>1</v>
      </c>
      <c r="S58" s="523">
        <f>Q58-U58</f>
        <v>780800</v>
      </c>
      <c r="T58" s="524" t="s">
        <v>824</v>
      </c>
      <c r="U58" s="563">
        <v>0</v>
      </c>
      <c r="V58" s="525" t="s">
        <v>90</v>
      </c>
      <c r="W58" s="522" t="s">
        <v>89</v>
      </c>
      <c r="X58" s="526">
        <f>Y58/E58</f>
        <v>0</v>
      </c>
      <c r="Y58" s="526">
        <f>(AA58+AB58-AC58-AD58-AE58)/I58</f>
        <v>0</v>
      </c>
      <c r="Z58" s="568">
        <f t="shared" si="128"/>
        <v>0</v>
      </c>
      <c r="AA58" s="789"/>
      <c r="AB58" s="789"/>
      <c r="AC58" s="789"/>
      <c r="AD58" s="789"/>
      <c r="AE58" s="789"/>
      <c r="AF58" s="619">
        <f t="shared" si="129"/>
        <v>0</v>
      </c>
      <c r="AG58" s="789"/>
      <c r="AH58" s="643">
        <f t="shared" si="139"/>
        <v>0</v>
      </c>
      <c r="AI58" s="644"/>
    </row>
    <row r="59" spans="1:35" ht="16.5" customHeight="1">
      <c r="A59" s="194"/>
      <c r="B59" s="519">
        <v>8</v>
      </c>
      <c r="C59" s="529">
        <v>26</v>
      </c>
      <c r="D59" s="793" t="s">
        <v>1223</v>
      </c>
      <c r="E59" s="731">
        <v>32</v>
      </c>
      <c r="F59" s="584" t="s">
        <v>1242</v>
      </c>
      <c r="G59" s="638">
        <v>930</v>
      </c>
      <c r="H59" s="616">
        <v>29760</v>
      </c>
      <c r="I59" s="575">
        <v>16</v>
      </c>
      <c r="J59" s="592">
        <f>H59*I59</f>
        <v>476160</v>
      </c>
      <c r="K59" s="797"/>
      <c r="L59" s="568">
        <f>J59-M59</f>
        <v>0</v>
      </c>
      <c r="M59" s="568">
        <f>N59+O59-P59</f>
        <v>476160</v>
      </c>
      <c r="N59" s="569">
        <v>432873</v>
      </c>
      <c r="O59" s="569">
        <v>43287</v>
      </c>
      <c r="P59" s="568">
        <v>0</v>
      </c>
      <c r="Q59" s="617">
        <f>J59-AG59</f>
        <v>476160</v>
      </c>
      <c r="R59" s="618">
        <f t="shared" si="0"/>
        <v>1</v>
      </c>
      <c r="S59" s="523">
        <f>Q59-U59</f>
        <v>476160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>Y59/E59</f>
        <v>0</v>
      </c>
      <c r="Y59" s="526">
        <f>(AA59+AB59-AC59-AD59-AE59)/I59</f>
        <v>0</v>
      </c>
      <c r="Z59" s="568">
        <f t="shared" si="128"/>
        <v>0</v>
      </c>
      <c r="AA59" s="789"/>
      <c r="AB59" s="789"/>
      <c r="AC59" s="789"/>
      <c r="AD59" s="789"/>
      <c r="AE59" s="789"/>
      <c r="AF59" s="619">
        <f t="shared" si="129"/>
        <v>0</v>
      </c>
      <c r="AG59" s="789"/>
      <c r="AH59" s="643">
        <f>AG59/I59</f>
        <v>0</v>
      </c>
      <c r="AI59" s="644"/>
    </row>
    <row r="60" spans="1:35" ht="16.5" customHeight="1">
      <c r="A60" s="194"/>
      <c r="B60" s="519">
        <v>8</v>
      </c>
      <c r="C60" s="587">
        <v>26</v>
      </c>
      <c r="D60" s="793" t="s">
        <v>1098</v>
      </c>
      <c r="E60" s="731">
        <v>18</v>
      </c>
      <c r="F60" s="584" t="s">
        <v>1242</v>
      </c>
      <c r="G60" s="638">
        <v>630</v>
      </c>
      <c r="H60" s="616">
        <v>11340</v>
      </c>
      <c r="I60" s="575">
        <v>16</v>
      </c>
      <c r="J60" s="592">
        <f>H60*I60</f>
        <v>181440</v>
      </c>
      <c r="K60" s="567"/>
      <c r="L60" s="596">
        <f t="shared" ref="L60:L61" si="167">J60-M60</f>
        <v>0</v>
      </c>
      <c r="M60" s="568">
        <f t="shared" ref="M60:M62" si="168">N60+O60-P60</f>
        <v>181440</v>
      </c>
      <c r="N60" s="569">
        <v>164945</v>
      </c>
      <c r="O60" s="569">
        <v>16495</v>
      </c>
      <c r="P60" s="568">
        <v>0</v>
      </c>
      <c r="Q60" s="760">
        <f t="shared" ref="Q60:Q61" si="169">J60-AG60</f>
        <v>181440</v>
      </c>
      <c r="R60" s="618">
        <f t="shared" si="0"/>
        <v>1</v>
      </c>
      <c r="S60" s="705">
        <f t="shared" ref="S60:S61" si="170">Q60-U60</f>
        <v>181440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ref="X60:X61" si="171">Y60/E60</f>
        <v>0</v>
      </c>
      <c r="Y60" s="526">
        <f t="shared" ref="Y60:Y61" si="172">(AA60+AB60-AC60-AD60-AE60)/I60</f>
        <v>0</v>
      </c>
      <c r="Z60" s="568">
        <f t="shared" si="128"/>
        <v>0</v>
      </c>
      <c r="AA60" s="789"/>
      <c r="AB60" s="789"/>
      <c r="AC60" s="789"/>
      <c r="AD60" s="789"/>
      <c r="AE60" s="789"/>
      <c r="AF60" s="619">
        <f t="shared" si="129"/>
        <v>0</v>
      </c>
      <c r="AG60" s="789"/>
      <c r="AH60" s="643">
        <f t="shared" ref="AH60:AH62" si="173">AG60/I60</f>
        <v>0</v>
      </c>
      <c r="AI60" s="644"/>
    </row>
    <row r="61" spans="1:35" ht="16.5" customHeight="1">
      <c r="A61" s="194"/>
      <c r="B61" s="519">
        <v>8</v>
      </c>
      <c r="C61" s="587">
        <v>26</v>
      </c>
      <c r="D61" s="793" t="s">
        <v>1097</v>
      </c>
      <c r="E61" s="731">
        <v>18</v>
      </c>
      <c r="F61" s="584" t="s">
        <v>1242</v>
      </c>
      <c r="G61" s="638">
        <v>630</v>
      </c>
      <c r="H61" s="616">
        <v>11340</v>
      </c>
      <c r="I61" s="575">
        <v>32</v>
      </c>
      <c r="J61" s="592">
        <f t="shared" ref="J61" si="174">H61*I61</f>
        <v>362880</v>
      </c>
      <c r="K61" s="567"/>
      <c r="L61" s="568">
        <f t="shared" si="167"/>
        <v>0</v>
      </c>
      <c r="M61" s="568">
        <f t="shared" si="168"/>
        <v>362880</v>
      </c>
      <c r="N61" s="569">
        <v>329891</v>
      </c>
      <c r="O61" s="569">
        <v>32989</v>
      </c>
      <c r="P61" s="568">
        <v>0</v>
      </c>
      <c r="Q61" s="617">
        <f t="shared" si="169"/>
        <v>362880</v>
      </c>
      <c r="R61" s="618">
        <f t="shared" si="0"/>
        <v>1</v>
      </c>
      <c r="S61" s="523">
        <f t="shared" si="170"/>
        <v>362880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171"/>
        <v>0</v>
      </c>
      <c r="Y61" s="526">
        <f t="shared" si="172"/>
        <v>0</v>
      </c>
      <c r="Z61" s="568">
        <f t="shared" si="128"/>
        <v>0</v>
      </c>
      <c r="AA61" s="789"/>
      <c r="AB61" s="789"/>
      <c r="AC61" s="789"/>
      <c r="AD61" s="789"/>
      <c r="AE61" s="789"/>
      <c r="AF61" s="619">
        <f t="shared" si="129"/>
        <v>0</v>
      </c>
      <c r="AG61" s="789"/>
      <c r="AH61" s="643">
        <f t="shared" si="173"/>
        <v>0</v>
      </c>
      <c r="AI61" s="644"/>
    </row>
    <row r="62" spans="1:35" ht="16.5" customHeight="1">
      <c r="A62" s="194"/>
      <c r="B62" s="519">
        <v>8</v>
      </c>
      <c r="C62" s="529">
        <v>26</v>
      </c>
      <c r="D62" s="793" t="s">
        <v>1099</v>
      </c>
      <c r="E62" s="731">
        <v>18</v>
      </c>
      <c r="F62" s="584" t="s">
        <v>1242</v>
      </c>
      <c r="G62" s="638">
        <v>630</v>
      </c>
      <c r="H62" s="616">
        <v>11340</v>
      </c>
      <c r="I62" s="575">
        <v>16</v>
      </c>
      <c r="J62" s="592">
        <f>H62*I62</f>
        <v>181440</v>
      </c>
      <c r="K62" s="567"/>
      <c r="L62" s="568">
        <f>J62-M62</f>
        <v>0</v>
      </c>
      <c r="M62" s="568">
        <f t="shared" si="168"/>
        <v>181440</v>
      </c>
      <c r="N62" s="569">
        <v>164945</v>
      </c>
      <c r="O62" s="569">
        <v>16495</v>
      </c>
      <c r="P62" s="568">
        <v>0</v>
      </c>
      <c r="Q62" s="617">
        <f>J62-AG62</f>
        <v>181440</v>
      </c>
      <c r="R62" s="618">
        <f t="shared" si="0"/>
        <v>1</v>
      </c>
      <c r="S62" s="523">
        <f>Q62-U62</f>
        <v>181440</v>
      </c>
      <c r="T62" s="524" t="s">
        <v>824</v>
      </c>
      <c r="U62" s="563">
        <v>0</v>
      </c>
      <c r="V62" s="525" t="s">
        <v>90</v>
      </c>
      <c r="W62" s="522" t="s">
        <v>89</v>
      </c>
      <c r="X62" s="526">
        <f>Y62/E62</f>
        <v>0</v>
      </c>
      <c r="Y62" s="526">
        <f>(AA62+AB62-AC62-AD62-AE62)/I62</f>
        <v>0</v>
      </c>
      <c r="Z62" s="568">
        <f t="shared" si="128"/>
        <v>0</v>
      </c>
      <c r="AA62" s="789"/>
      <c r="AB62" s="789"/>
      <c r="AC62" s="789"/>
      <c r="AD62" s="789"/>
      <c r="AE62" s="789"/>
      <c r="AF62" s="619">
        <f t="shared" si="129"/>
        <v>0</v>
      </c>
      <c r="AG62" s="789"/>
      <c r="AH62" s="643">
        <f t="shared" si="173"/>
        <v>0</v>
      </c>
      <c r="AI62" s="644"/>
    </row>
    <row r="63" spans="1:35" ht="16.5" customHeight="1">
      <c r="A63" s="194"/>
      <c r="B63" s="519">
        <v>8</v>
      </c>
      <c r="C63" s="529">
        <v>26</v>
      </c>
      <c r="D63" s="793" t="s">
        <v>1071</v>
      </c>
      <c r="E63" s="731">
        <v>24</v>
      </c>
      <c r="F63" s="584" t="s">
        <v>1242</v>
      </c>
      <c r="G63" s="638">
        <v>500</v>
      </c>
      <c r="H63" s="616">
        <v>12000</v>
      </c>
      <c r="I63" s="575">
        <v>8</v>
      </c>
      <c r="J63" s="592">
        <f>H63*I63</f>
        <v>96000</v>
      </c>
      <c r="K63" s="797"/>
      <c r="L63" s="568">
        <f>J63-M63</f>
        <v>0</v>
      </c>
      <c r="M63" s="568">
        <f>N63+O63-P63</f>
        <v>96000</v>
      </c>
      <c r="N63" s="569">
        <v>87273</v>
      </c>
      <c r="O63" s="569">
        <v>8727</v>
      </c>
      <c r="P63" s="568">
        <v>0</v>
      </c>
      <c r="Q63" s="617">
        <f>J63-AG63</f>
        <v>5348.1983999999793</v>
      </c>
      <c r="R63" s="618">
        <f t="shared" si="0"/>
        <v>5.5710399999999785E-2</v>
      </c>
      <c r="S63" s="523">
        <f>Q63-U63</f>
        <v>5348.1983999999793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>Y63/E63</f>
        <v>472.14480000000009</v>
      </c>
      <c r="Y63" s="526">
        <f>(AA63+AB63-AC63-AD63-AE63)/I63</f>
        <v>11331.475200000003</v>
      </c>
      <c r="Z63" s="568">
        <f t="shared" si="128"/>
        <v>0</v>
      </c>
      <c r="AA63" s="789">
        <v>87936</v>
      </c>
      <c r="AB63" s="789">
        <v>8793.6</v>
      </c>
      <c r="AC63" s="789">
        <v>4748.5440000000008</v>
      </c>
      <c r="AD63" s="789">
        <v>474.85440000000011</v>
      </c>
      <c r="AE63" s="789">
        <v>854.40000000000009</v>
      </c>
      <c r="AF63" s="619">
        <f t="shared" si="129"/>
        <v>170.88000000000002</v>
      </c>
      <c r="AG63" s="789">
        <v>90651.801600000021</v>
      </c>
      <c r="AH63" s="643">
        <f>AG63/I63</f>
        <v>11331.475200000003</v>
      </c>
      <c r="AI63" s="644" t="s">
        <v>1428</v>
      </c>
    </row>
    <row r="64" spans="1:35" ht="16.5" customHeight="1">
      <c r="A64" s="194"/>
      <c r="B64" s="519">
        <v>8</v>
      </c>
      <c r="C64" s="587">
        <v>26</v>
      </c>
      <c r="D64" s="793" t="s">
        <v>1072</v>
      </c>
      <c r="E64" s="731">
        <v>24</v>
      </c>
      <c r="F64" s="584" t="s">
        <v>1242</v>
      </c>
      <c r="G64" s="638">
        <v>600</v>
      </c>
      <c r="H64" s="616">
        <v>14400</v>
      </c>
      <c r="I64" s="575">
        <v>30</v>
      </c>
      <c r="J64" s="592">
        <f>H64*I64</f>
        <v>432000</v>
      </c>
      <c r="K64" s="567"/>
      <c r="L64" s="596">
        <f t="shared" ref="L64:L65" si="175">J64-M64</f>
        <v>0</v>
      </c>
      <c r="M64" s="568">
        <f t="shared" ref="M64:M66" si="176">N64+O64-P64</f>
        <v>432000</v>
      </c>
      <c r="N64" s="569">
        <v>392727</v>
      </c>
      <c r="O64" s="569">
        <v>39273</v>
      </c>
      <c r="P64" s="568">
        <v>0</v>
      </c>
      <c r="Q64" s="760">
        <f t="shared" ref="Q64:Q65" si="177">J64-AG64</f>
        <v>11145.456000000006</v>
      </c>
      <c r="R64" s="618">
        <f t="shared" si="0"/>
        <v>2.5799666666666679E-2</v>
      </c>
      <c r="S64" s="705">
        <f t="shared" ref="S64:S65" si="178">Q64-U64</f>
        <v>11145.456000000006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ref="X64:X65" si="179">Y64/E64</f>
        <v>584.52020000000005</v>
      </c>
      <c r="Y64" s="526">
        <f t="shared" ref="Y64:Y65" si="180">(AA64+AB64-AC64-AD64-AE64)/I64</f>
        <v>14028.4848</v>
      </c>
      <c r="Z64" s="568">
        <f t="shared" si="128"/>
        <v>0</v>
      </c>
      <c r="AA64" s="789">
        <v>408240</v>
      </c>
      <c r="AB64" s="789">
        <v>40824</v>
      </c>
      <c r="AC64" s="789">
        <v>22044.960000000003</v>
      </c>
      <c r="AD64" s="789">
        <v>2204.4960000000005</v>
      </c>
      <c r="AE64" s="789">
        <v>3960</v>
      </c>
      <c r="AF64" s="619">
        <f t="shared" si="129"/>
        <v>792</v>
      </c>
      <c r="AG64" s="789">
        <v>420854.54399999999</v>
      </c>
      <c r="AH64" s="643">
        <f t="shared" ref="AH64:AH66" si="181">AG64/I64</f>
        <v>14028.4848</v>
      </c>
      <c r="AI64" s="644" t="s">
        <v>51</v>
      </c>
    </row>
    <row r="65" spans="1:35" ht="16.5" customHeight="1">
      <c r="A65" s="194"/>
      <c r="B65" s="519">
        <v>8</v>
      </c>
      <c r="C65" s="587">
        <v>26</v>
      </c>
      <c r="D65" s="793" t="s">
        <v>1141</v>
      </c>
      <c r="E65" s="731">
        <v>20</v>
      </c>
      <c r="F65" s="584" t="s">
        <v>1242</v>
      </c>
      <c r="G65" s="638">
        <v>2270</v>
      </c>
      <c r="H65" s="616">
        <v>45400</v>
      </c>
      <c r="I65" s="575">
        <v>20</v>
      </c>
      <c r="J65" s="592">
        <f t="shared" ref="J65" si="182">H65*I65</f>
        <v>908000</v>
      </c>
      <c r="K65" s="567"/>
      <c r="L65" s="568">
        <f t="shared" si="175"/>
        <v>0</v>
      </c>
      <c r="M65" s="568">
        <f t="shared" si="176"/>
        <v>908000</v>
      </c>
      <c r="N65" s="569">
        <v>825455</v>
      </c>
      <c r="O65" s="569">
        <v>82545</v>
      </c>
      <c r="P65" s="568">
        <v>0</v>
      </c>
      <c r="Q65" s="617">
        <f t="shared" si="177"/>
        <v>908000</v>
      </c>
      <c r="R65" s="618">
        <f t="shared" si="0"/>
        <v>1</v>
      </c>
      <c r="S65" s="523">
        <f t="shared" si="178"/>
        <v>908000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179"/>
        <v>0</v>
      </c>
      <c r="Y65" s="526">
        <f t="shared" si="180"/>
        <v>0</v>
      </c>
      <c r="Z65" s="568">
        <f t="shared" si="128"/>
        <v>0</v>
      </c>
      <c r="AA65" s="789"/>
      <c r="AB65" s="789"/>
      <c r="AC65" s="789"/>
      <c r="AD65" s="789"/>
      <c r="AE65" s="789"/>
      <c r="AF65" s="619">
        <f t="shared" si="129"/>
        <v>0</v>
      </c>
      <c r="AG65" s="789"/>
      <c r="AH65" s="643">
        <f t="shared" si="181"/>
        <v>0</v>
      </c>
      <c r="AI65" s="644"/>
    </row>
    <row r="66" spans="1:35" ht="16.5" customHeight="1">
      <c r="A66" s="194"/>
      <c r="B66" s="519">
        <v>8</v>
      </c>
      <c r="C66" s="529">
        <v>26</v>
      </c>
      <c r="D66" s="793" t="s">
        <v>1224</v>
      </c>
      <c r="E66" s="731">
        <v>20</v>
      </c>
      <c r="F66" s="584" t="s">
        <v>1242</v>
      </c>
      <c r="G66" s="638">
        <v>3600</v>
      </c>
      <c r="H66" s="616">
        <v>72000</v>
      </c>
      <c r="I66" s="575">
        <v>24</v>
      </c>
      <c r="J66" s="592">
        <f>H66*I66</f>
        <v>1728000</v>
      </c>
      <c r="K66" s="567"/>
      <c r="L66" s="568">
        <f>J66-M66</f>
        <v>0</v>
      </c>
      <c r="M66" s="568">
        <f t="shared" si="176"/>
        <v>1728000</v>
      </c>
      <c r="N66" s="569">
        <v>1570909</v>
      </c>
      <c r="O66" s="569">
        <v>157091</v>
      </c>
      <c r="P66" s="568">
        <v>0</v>
      </c>
      <c r="Q66" s="617">
        <f>J66-AG66</f>
        <v>37954.272000000114</v>
      </c>
      <c r="R66" s="618">
        <f t="shared" si="0"/>
        <v>2.1964277777777843E-2</v>
      </c>
      <c r="S66" s="523">
        <f>Q66-U66</f>
        <v>37954.272000000114</v>
      </c>
      <c r="T66" s="524" t="s">
        <v>824</v>
      </c>
      <c r="U66" s="563">
        <v>0</v>
      </c>
      <c r="V66" s="525" t="s">
        <v>90</v>
      </c>
      <c r="W66" s="522" t="s">
        <v>89</v>
      </c>
      <c r="X66" s="526">
        <f>Y66/E66</f>
        <v>3520.9286000000002</v>
      </c>
      <c r="Y66" s="526">
        <f>(AA66+AB66-AC66-AD66-AE66)/I66</f>
        <v>70418.572</v>
      </c>
      <c r="Z66" s="568">
        <f t="shared" si="128"/>
        <v>0</v>
      </c>
      <c r="AA66" s="789">
        <v>1670880</v>
      </c>
      <c r="AB66" s="789">
        <v>167088</v>
      </c>
      <c r="AC66" s="789">
        <v>90227.520000000004</v>
      </c>
      <c r="AD66" s="789">
        <v>9022.7520000000004</v>
      </c>
      <c r="AE66" s="789">
        <v>48671.999999999993</v>
      </c>
      <c r="AF66" s="619">
        <f t="shared" si="129"/>
        <v>9734.4</v>
      </c>
      <c r="AG66" s="789">
        <v>1690045.7279999999</v>
      </c>
      <c r="AH66" s="643">
        <f t="shared" si="181"/>
        <v>70418.572</v>
      </c>
      <c r="AI66" s="644" t="s">
        <v>1428</v>
      </c>
    </row>
    <row r="67" spans="1:35" ht="16.5" customHeight="1">
      <c r="A67" s="194"/>
      <c r="B67" s="519">
        <v>8</v>
      </c>
      <c r="C67" s="529">
        <v>26</v>
      </c>
      <c r="D67" s="793" t="s">
        <v>1220</v>
      </c>
      <c r="E67" s="731">
        <v>30</v>
      </c>
      <c r="F67" s="584" t="s">
        <v>1242</v>
      </c>
      <c r="G67" s="638">
        <v>306.66666666666703</v>
      </c>
      <c r="H67" s="616">
        <v>9200.0000000000109</v>
      </c>
      <c r="I67" s="575">
        <v>30</v>
      </c>
      <c r="J67" s="592">
        <f>H67*I67</f>
        <v>276000.00000000035</v>
      </c>
      <c r="K67" s="797"/>
      <c r="L67" s="568">
        <f>J67-M67</f>
        <v>0</v>
      </c>
      <c r="M67" s="568">
        <f>N67+O67-P67</f>
        <v>276000</v>
      </c>
      <c r="N67" s="569">
        <v>250909</v>
      </c>
      <c r="O67" s="569">
        <v>25091</v>
      </c>
      <c r="P67" s="568">
        <v>0</v>
      </c>
      <c r="Q67" s="617">
        <f>J67-AG67</f>
        <v>15651.780000000319</v>
      </c>
      <c r="R67" s="618">
        <f t="shared" si="0"/>
        <v>5.6709347826088038E-2</v>
      </c>
      <c r="S67" s="523">
        <f>Q67-U67</f>
        <v>15651.780000000319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>Y67/E67</f>
        <v>289.27580000000006</v>
      </c>
      <c r="Y67" s="526">
        <f>(AA67+AB67-AC67-AD67-AE67)/I67</f>
        <v>8678.2740000000013</v>
      </c>
      <c r="Z67" s="568">
        <f t="shared" si="119"/>
        <v>0</v>
      </c>
      <c r="AA67" s="789">
        <v>263700</v>
      </c>
      <c r="AB67" s="789">
        <v>26370</v>
      </c>
      <c r="AC67" s="789">
        <v>14239.800000000003</v>
      </c>
      <c r="AD67" s="789">
        <v>1423.9800000000005</v>
      </c>
      <c r="AE67" s="789">
        <v>14058</v>
      </c>
      <c r="AF67" s="619">
        <f t="shared" si="120"/>
        <v>2811.6000000000004</v>
      </c>
      <c r="AG67" s="789">
        <v>260348.22000000003</v>
      </c>
      <c r="AH67" s="643">
        <f>AG67/I67</f>
        <v>8678.2740000000013</v>
      </c>
      <c r="AI67" s="644" t="s">
        <v>1428</v>
      </c>
    </row>
    <row r="68" spans="1:35" ht="16.5" customHeight="1">
      <c r="A68" s="194"/>
      <c r="B68" s="519">
        <v>8</v>
      </c>
      <c r="C68" s="587">
        <v>26</v>
      </c>
      <c r="D68" s="793" t="s">
        <v>1175</v>
      </c>
      <c r="E68" s="731">
        <v>20</v>
      </c>
      <c r="F68" s="770" t="s">
        <v>1427</v>
      </c>
      <c r="G68" s="638">
        <v>3060</v>
      </c>
      <c r="H68" s="616">
        <v>61200</v>
      </c>
      <c r="I68" s="575">
        <v>600</v>
      </c>
      <c r="J68" s="592">
        <f>H68*I68</f>
        <v>36720000</v>
      </c>
      <c r="K68" s="567"/>
      <c r="L68" s="596">
        <f t="shared" ref="L68:L69" si="183">J68-M68</f>
        <v>0</v>
      </c>
      <c r="M68" s="568">
        <f t="shared" ref="M68:M70" si="184">N68+O68-P68</f>
        <v>36720000</v>
      </c>
      <c r="N68" s="569">
        <v>33381820</v>
      </c>
      <c r="O68" s="569">
        <v>3338180</v>
      </c>
      <c r="P68" s="568">
        <v>0</v>
      </c>
      <c r="Q68" s="760">
        <f t="shared" ref="Q68:Q69" si="185">J68-AG68</f>
        <v>36720000</v>
      </c>
      <c r="R68" s="618">
        <f t="shared" si="0"/>
        <v>1</v>
      </c>
      <c r="S68" s="705">
        <f t="shared" ref="S68:S69" si="186">Q68-U68</f>
        <v>36720000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ref="X68:X69" si="187">Y68/E68</f>
        <v>0</v>
      </c>
      <c r="Y68" s="526">
        <f t="shared" ref="Y68:Y69" si="188">(AA68+AB68-AC68-AD68-AE68)/I68</f>
        <v>0</v>
      </c>
      <c r="Z68" s="568">
        <f t="shared" ref="Z68:Z71" si="189">AH68-Y68</f>
        <v>0</v>
      </c>
      <c r="AA68" s="789"/>
      <c r="AB68" s="789"/>
      <c r="AC68" s="789"/>
      <c r="AD68" s="789"/>
      <c r="AE68" s="789"/>
      <c r="AF68" s="619">
        <f t="shared" ref="AF68:AF71" si="190">AE68*$AF$5</f>
        <v>0</v>
      </c>
      <c r="AG68" s="789"/>
      <c r="AH68" s="643">
        <f t="shared" ref="AH68:AH70" si="191">AG68/I68</f>
        <v>0</v>
      </c>
      <c r="AI68" s="644"/>
    </row>
    <row r="69" spans="1:35" ht="16.5" customHeight="1">
      <c r="A69" s="194"/>
      <c r="B69" s="519">
        <v>8</v>
      </c>
      <c r="C69" s="587">
        <v>26</v>
      </c>
      <c r="D69" s="793" t="s">
        <v>1225</v>
      </c>
      <c r="E69" s="731">
        <v>10</v>
      </c>
      <c r="F69" s="770" t="s">
        <v>1427</v>
      </c>
      <c r="G69" s="638">
        <v>5860</v>
      </c>
      <c r="H69" s="616">
        <v>58600</v>
      </c>
      <c r="I69" s="575">
        <v>40</v>
      </c>
      <c r="J69" s="592">
        <f t="shared" ref="J69" si="192">H69*I69</f>
        <v>2344000</v>
      </c>
      <c r="K69" s="567"/>
      <c r="L69" s="568">
        <f t="shared" si="183"/>
        <v>0</v>
      </c>
      <c r="M69" s="568">
        <f t="shared" si="184"/>
        <v>2344000</v>
      </c>
      <c r="N69" s="569">
        <v>2130909</v>
      </c>
      <c r="O69" s="569">
        <v>213091</v>
      </c>
      <c r="P69" s="568">
        <v>0</v>
      </c>
      <c r="Q69" s="617">
        <f t="shared" si="185"/>
        <v>2344000</v>
      </c>
      <c r="R69" s="618">
        <f t="shared" si="0"/>
        <v>1</v>
      </c>
      <c r="S69" s="523">
        <f t="shared" si="186"/>
        <v>2344000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187"/>
        <v>0</v>
      </c>
      <c r="Y69" s="526">
        <f t="shared" si="188"/>
        <v>0</v>
      </c>
      <c r="Z69" s="568">
        <f t="shared" si="189"/>
        <v>0</v>
      </c>
      <c r="AA69" s="789"/>
      <c r="AB69" s="789"/>
      <c r="AC69" s="789"/>
      <c r="AD69" s="789"/>
      <c r="AE69" s="789"/>
      <c r="AF69" s="619">
        <f t="shared" si="190"/>
        <v>0</v>
      </c>
      <c r="AG69" s="789"/>
      <c r="AH69" s="643">
        <f t="shared" si="191"/>
        <v>0</v>
      </c>
      <c r="AI69" s="644"/>
    </row>
    <row r="70" spans="1:35" ht="16.5" customHeight="1">
      <c r="A70" s="194"/>
      <c r="B70" s="519">
        <v>8</v>
      </c>
      <c r="C70" s="529">
        <v>26</v>
      </c>
      <c r="D70" s="793" t="s">
        <v>1225</v>
      </c>
      <c r="E70" s="731">
        <v>20</v>
      </c>
      <c r="F70" s="770" t="s">
        <v>1427</v>
      </c>
      <c r="G70" s="638">
        <v>2930</v>
      </c>
      <c r="H70" s="616">
        <v>58600</v>
      </c>
      <c r="I70" s="575">
        <v>204</v>
      </c>
      <c r="J70" s="592">
        <f>H70*I70</f>
        <v>11954400</v>
      </c>
      <c r="K70" s="567"/>
      <c r="L70" s="568">
        <f>J70-M70</f>
        <v>0</v>
      </c>
      <c r="M70" s="568">
        <f t="shared" si="184"/>
        <v>11954400</v>
      </c>
      <c r="N70" s="569">
        <v>10867636</v>
      </c>
      <c r="O70" s="569">
        <v>1086764</v>
      </c>
      <c r="P70" s="568">
        <v>0</v>
      </c>
      <c r="Q70" s="617">
        <f>J70-AG70</f>
        <v>11954400</v>
      </c>
      <c r="R70" s="618">
        <f t="shared" ref="R70:R93" si="193">Q70/J70</f>
        <v>1</v>
      </c>
      <c r="S70" s="523">
        <f>Q70-U70</f>
        <v>11954400</v>
      </c>
      <c r="T70" s="524" t="s">
        <v>824</v>
      </c>
      <c r="U70" s="563">
        <v>0</v>
      </c>
      <c r="V70" s="525" t="s">
        <v>90</v>
      </c>
      <c r="W70" s="522" t="s">
        <v>89</v>
      </c>
      <c r="X70" s="526">
        <f>Y70/E70</f>
        <v>0</v>
      </c>
      <c r="Y70" s="526">
        <f>(AA70+AB70-AC70-AD70-AE70)/I70</f>
        <v>0</v>
      </c>
      <c r="Z70" s="568">
        <f t="shared" si="189"/>
        <v>0</v>
      </c>
      <c r="AA70" s="789"/>
      <c r="AB70" s="789"/>
      <c r="AC70" s="789"/>
      <c r="AD70" s="789"/>
      <c r="AE70" s="789"/>
      <c r="AF70" s="619">
        <f t="shared" si="190"/>
        <v>0</v>
      </c>
      <c r="AG70" s="789"/>
      <c r="AH70" s="643">
        <f t="shared" si="191"/>
        <v>0</v>
      </c>
      <c r="AI70" s="644"/>
    </row>
    <row r="71" spans="1:35" ht="16.5" customHeight="1">
      <c r="A71" s="194"/>
      <c r="B71" s="519">
        <v>8</v>
      </c>
      <c r="C71" s="529">
        <v>26</v>
      </c>
      <c r="D71" s="793" t="s">
        <v>1140</v>
      </c>
      <c r="E71" s="731">
        <v>40</v>
      </c>
      <c r="F71" s="770" t="s">
        <v>1427</v>
      </c>
      <c r="G71" s="638">
        <v>303.75</v>
      </c>
      <c r="H71" s="616">
        <v>12150</v>
      </c>
      <c r="I71" s="575">
        <v>544</v>
      </c>
      <c r="J71" s="592">
        <f>H71*I71</f>
        <v>6609600</v>
      </c>
      <c r="K71" s="797"/>
      <c r="L71" s="568">
        <f>J71-M71</f>
        <v>0</v>
      </c>
      <c r="M71" s="568">
        <f>N71+O71-P71</f>
        <v>6609600</v>
      </c>
      <c r="N71" s="569">
        <v>6008727</v>
      </c>
      <c r="O71" s="569">
        <v>600873</v>
      </c>
      <c r="P71" s="568">
        <v>0</v>
      </c>
      <c r="Q71" s="617">
        <f>J71-AG71</f>
        <v>6609600</v>
      </c>
      <c r="R71" s="618">
        <f t="shared" si="193"/>
        <v>1</v>
      </c>
      <c r="S71" s="523">
        <f>Q71-U71</f>
        <v>6609600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>Y71/E71</f>
        <v>0</v>
      </c>
      <c r="Y71" s="526">
        <f>(AA71+AB71-AC71-AD71-AE71)/I71</f>
        <v>0</v>
      </c>
      <c r="Z71" s="568">
        <f t="shared" si="189"/>
        <v>0</v>
      </c>
      <c r="AA71" s="789"/>
      <c r="AB71" s="789"/>
      <c r="AC71" s="789"/>
      <c r="AD71" s="789"/>
      <c r="AE71" s="789"/>
      <c r="AF71" s="619">
        <f t="shared" si="190"/>
        <v>0</v>
      </c>
      <c r="AG71" s="789"/>
      <c r="AH71" s="643">
        <f>AG71/I71</f>
        <v>0</v>
      </c>
      <c r="AI71" s="644"/>
    </row>
    <row r="72" spans="1:35" ht="16.5" customHeight="1">
      <c r="A72" s="194"/>
      <c r="B72" s="519">
        <v>8</v>
      </c>
      <c r="C72" s="587">
        <v>26</v>
      </c>
      <c r="D72" s="793" t="s">
        <v>1226</v>
      </c>
      <c r="E72" s="731">
        <v>32</v>
      </c>
      <c r="F72" s="770" t="s">
        <v>1427</v>
      </c>
      <c r="G72" s="638">
        <v>946.875</v>
      </c>
      <c r="H72" s="616">
        <v>30300</v>
      </c>
      <c r="I72" s="575">
        <v>1505</v>
      </c>
      <c r="J72" s="592">
        <f>H72*I72</f>
        <v>45601500</v>
      </c>
      <c r="K72" s="567"/>
      <c r="L72" s="596">
        <f t="shared" ref="L72:L73" si="194">J72-M72</f>
        <v>0</v>
      </c>
      <c r="M72" s="568">
        <f t="shared" ref="M72:M74" si="195">N72+O72-P72</f>
        <v>45601500</v>
      </c>
      <c r="N72" s="569">
        <v>41455909</v>
      </c>
      <c r="O72" s="569">
        <v>4145591</v>
      </c>
      <c r="P72" s="568">
        <v>0</v>
      </c>
      <c r="Q72" s="760">
        <f t="shared" ref="Q72:Q73" si="196">J72-AG72</f>
        <v>45601500</v>
      </c>
      <c r="R72" s="618">
        <f t="shared" si="193"/>
        <v>1</v>
      </c>
      <c r="S72" s="705">
        <f t="shared" ref="S72:S73" si="197">Q72-U72</f>
        <v>45601500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 t="shared" ref="X72:X73" si="198">Y72/E72</f>
        <v>0</v>
      </c>
      <c r="Y72" s="526">
        <f t="shared" ref="Y72:Y73" si="199">(AA72+AB72-AC72-AD72-AE72)/I72</f>
        <v>0</v>
      </c>
      <c r="Z72" s="568">
        <f t="shared" ref="Z72:Z75" si="200">AH72-Y72</f>
        <v>0</v>
      </c>
      <c r="AA72" s="789"/>
      <c r="AB72" s="789"/>
      <c r="AC72" s="789"/>
      <c r="AD72" s="789"/>
      <c r="AE72" s="789"/>
      <c r="AF72" s="619">
        <f t="shared" ref="AF72:AF75" si="201">AE72*$AF$5</f>
        <v>0</v>
      </c>
      <c r="AG72" s="789"/>
      <c r="AH72" s="643">
        <f t="shared" ref="AH72:AH74" si="202">AG72/I72</f>
        <v>0</v>
      </c>
      <c r="AI72" s="644"/>
    </row>
    <row r="73" spans="1:35" ht="16.5" customHeight="1">
      <c r="A73" s="194"/>
      <c r="B73" s="519">
        <v>8</v>
      </c>
      <c r="C73" s="587">
        <v>26</v>
      </c>
      <c r="D73" s="793" t="s">
        <v>1227</v>
      </c>
      <c r="E73" s="731">
        <v>1</v>
      </c>
      <c r="F73" s="770" t="s">
        <v>1427</v>
      </c>
      <c r="G73" s="638">
        <v>24550</v>
      </c>
      <c r="H73" s="616">
        <v>24550</v>
      </c>
      <c r="I73" s="575">
        <v>2900</v>
      </c>
      <c r="J73" s="592">
        <f t="shared" ref="J73" si="203">H73*I73</f>
        <v>71195000</v>
      </c>
      <c r="K73" s="567"/>
      <c r="L73" s="568">
        <f t="shared" si="194"/>
        <v>0</v>
      </c>
      <c r="M73" s="568">
        <f t="shared" si="195"/>
        <v>71195000</v>
      </c>
      <c r="N73" s="569">
        <v>64722727</v>
      </c>
      <c r="O73" s="569">
        <v>6472273</v>
      </c>
      <c r="P73" s="568">
        <v>0</v>
      </c>
      <c r="Q73" s="617">
        <f t="shared" si="196"/>
        <v>71195000</v>
      </c>
      <c r="R73" s="618">
        <f t="shared" si="193"/>
        <v>1</v>
      </c>
      <c r="S73" s="523">
        <f t="shared" si="197"/>
        <v>71195000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198"/>
        <v>0</v>
      </c>
      <c r="Y73" s="526">
        <f t="shared" si="199"/>
        <v>0</v>
      </c>
      <c r="Z73" s="568">
        <f t="shared" si="200"/>
        <v>0</v>
      </c>
      <c r="AA73" s="527"/>
      <c r="AB73" s="527"/>
      <c r="AC73" s="528"/>
      <c r="AD73" s="528"/>
      <c r="AE73" s="528"/>
      <c r="AF73" s="619">
        <f t="shared" si="201"/>
        <v>0</v>
      </c>
      <c r="AG73" s="527"/>
      <c r="AH73" s="643">
        <f t="shared" si="202"/>
        <v>0</v>
      </c>
      <c r="AI73" s="644"/>
    </row>
    <row r="74" spans="1:35" ht="16.5" customHeight="1">
      <c r="A74" s="194"/>
      <c r="B74" s="519">
        <v>8</v>
      </c>
      <c r="C74" s="529">
        <v>26</v>
      </c>
      <c r="D74" s="793" t="s">
        <v>1228</v>
      </c>
      <c r="E74" s="731">
        <v>36</v>
      </c>
      <c r="F74" s="770" t="s">
        <v>1427</v>
      </c>
      <c r="G74" s="638">
        <v>608.33333333333303</v>
      </c>
      <c r="H74" s="616">
        <v>21899.999999999989</v>
      </c>
      <c r="I74" s="575">
        <v>1462</v>
      </c>
      <c r="J74" s="592">
        <f>H74*I74</f>
        <v>32017799.999999985</v>
      </c>
      <c r="K74" s="567"/>
      <c r="L74" s="568">
        <f>J74-M74</f>
        <v>0</v>
      </c>
      <c r="M74" s="568">
        <f t="shared" si="195"/>
        <v>32017800</v>
      </c>
      <c r="N74" s="569">
        <v>29107091</v>
      </c>
      <c r="O74" s="569">
        <v>2910709</v>
      </c>
      <c r="P74" s="568">
        <v>0</v>
      </c>
      <c r="Q74" s="617">
        <f>J74-AG74</f>
        <v>32017799.999999985</v>
      </c>
      <c r="R74" s="618">
        <f t="shared" si="193"/>
        <v>1</v>
      </c>
      <c r="S74" s="523">
        <f>Q74-U74</f>
        <v>32017799.999999985</v>
      </c>
      <c r="T74" s="524" t="s">
        <v>824</v>
      </c>
      <c r="U74" s="563">
        <v>0</v>
      </c>
      <c r="V74" s="525" t="s">
        <v>90</v>
      </c>
      <c r="W74" s="522" t="s">
        <v>89</v>
      </c>
      <c r="X74" s="526">
        <f>Y74/E74</f>
        <v>0</v>
      </c>
      <c r="Y74" s="526">
        <f>(AA74+AB74-AC74-AD74-AE74)/I74</f>
        <v>0</v>
      </c>
      <c r="Z74" s="568">
        <f t="shared" si="200"/>
        <v>0</v>
      </c>
      <c r="AA74" s="527"/>
      <c r="AB74" s="527"/>
      <c r="AC74" s="528"/>
      <c r="AD74" s="528"/>
      <c r="AE74" s="528"/>
      <c r="AF74" s="619">
        <f t="shared" si="201"/>
        <v>0</v>
      </c>
      <c r="AG74" s="527"/>
      <c r="AH74" s="643">
        <f t="shared" si="202"/>
        <v>0</v>
      </c>
      <c r="AI74" s="644"/>
    </row>
    <row r="75" spans="1:35" ht="16.5" customHeight="1">
      <c r="A75" s="194"/>
      <c r="B75" s="519">
        <v>8</v>
      </c>
      <c r="C75" s="529">
        <v>26</v>
      </c>
      <c r="D75" s="793" t="s">
        <v>1108</v>
      </c>
      <c r="E75" s="731">
        <v>40</v>
      </c>
      <c r="F75" s="770" t="s">
        <v>1427</v>
      </c>
      <c r="G75" s="638">
        <v>518.75</v>
      </c>
      <c r="H75" s="616">
        <v>20750</v>
      </c>
      <c r="I75" s="575">
        <v>1281</v>
      </c>
      <c r="J75" s="592">
        <f>H75*I75</f>
        <v>26580750</v>
      </c>
      <c r="K75" s="797"/>
      <c r="L75" s="568">
        <f>J75-M75</f>
        <v>0</v>
      </c>
      <c r="M75" s="568">
        <f>N75+O75-P75</f>
        <v>26580750</v>
      </c>
      <c r="N75" s="569">
        <v>24164318</v>
      </c>
      <c r="O75" s="569">
        <v>2416432</v>
      </c>
      <c r="P75" s="568">
        <v>0</v>
      </c>
      <c r="Q75" s="617">
        <f>J75-AG75</f>
        <v>26580750</v>
      </c>
      <c r="R75" s="618">
        <f t="shared" si="193"/>
        <v>1</v>
      </c>
      <c r="S75" s="523">
        <f>Q75-U75</f>
        <v>26580750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>Y75/E75</f>
        <v>0</v>
      </c>
      <c r="Y75" s="526">
        <f>(AA75+AB75-AC75-AD75-AE75)/I75</f>
        <v>0</v>
      </c>
      <c r="Z75" s="568">
        <f t="shared" si="200"/>
        <v>0</v>
      </c>
      <c r="AA75" s="527"/>
      <c r="AB75" s="527"/>
      <c r="AC75" s="528"/>
      <c r="AD75" s="528"/>
      <c r="AE75" s="528"/>
      <c r="AF75" s="619">
        <f t="shared" si="201"/>
        <v>0</v>
      </c>
      <c r="AG75" s="527"/>
      <c r="AH75" s="643">
        <f>AG75/I75</f>
        <v>0</v>
      </c>
      <c r="AI75" s="644"/>
    </row>
    <row r="76" spans="1:35" ht="16.5" customHeight="1">
      <c r="A76" s="194"/>
      <c r="B76" s="519">
        <v>8</v>
      </c>
      <c r="C76" s="587">
        <v>26</v>
      </c>
      <c r="D76" s="793" t="s">
        <v>1229</v>
      </c>
      <c r="E76" s="731">
        <v>1000</v>
      </c>
      <c r="F76" s="770" t="s">
        <v>1427</v>
      </c>
      <c r="G76" s="638">
        <v>6.05</v>
      </c>
      <c r="H76" s="616">
        <v>6050</v>
      </c>
      <c r="I76" s="575">
        <v>17</v>
      </c>
      <c r="J76" s="592">
        <f>H76*I76</f>
        <v>102850</v>
      </c>
      <c r="K76" s="567"/>
      <c r="L76" s="596">
        <f t="shared" si="113"/>
        <v>0</v>
      </c>
      <c r="M76" s="568">
        <f t="shared" si="114"/>
        <v>102850</v>
      </c>
      <c r="N76" s="569">
        <v>93500</v>
      </c>
      <c r="O76" s="569">
        <v>9350</v>
      </c>
      <c r="P76" s="568">
        <v>0</v>
      </c>
      <c r="Q76" s="760">
        <f t="shared" si="115"/>
        <v>102850</v>
      </c>
      <c r="R76" s="618">
        <f t="shared" si="193"/>
        <v>1</v>
      </c>
      <c r="S76" s="705">
        <f t="shared" si="116"/>
        <v>102850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117"/>
        <v>0</v>
      </c>
      <c r="Y76" s="526">
        <f t="shared" si="118"/>
        <v>0</v>
      </c>
      <c r="Z76" s="568">
        <f t="shared" si="119"/>
        <v>0</v>
      </c>
      <c r="AA76" s="527"/>
      <c r="AB76" s="527"/>
      <c r="AC76" s="528"/>
      <c r="AD76" s="528"/>
      <c r="AE76" s="528"/>
      <c r="AF76" s="619">
        <f t="shared" si="120"/>
        <v>0</v>
      </c>
      <c r="AG76" s="527"/>
      <c r="AH76" s="643">
        <f t="shared" si="121"/>
        <v>0</v>
      </c>
      <c r="AI76" s="644"/>
    </row>
    <row r="77" spans="1:35" ht="16.5" customHeight="1">
      <c r="A77" s="194"/>
      <c r="B77" s="519">
        <v>8</v>
      </c>
      <c r="C77" s="587">
        <v>26</v>
      </c>
      <c r="D77" s="793" t="s">
        <v>1151</v>
      </c>
      <c r="E77" s="731">
        <v>6</v>
      </c>
      <c r="F77" s="770" t="s">
        <v>1427</v>
      </c>
      <c r="G77" s="638">
        <v>4216.6666666666697</v>
      </c>
      <c r="H77" s="616">
        <v>25300.000000000018</v>
      </c>
      <c r="I77" s="575">
        <v>500</v>
      </c>
      <c r="J77" s="592">
        <f t="shared" ref="J77" si="204">H77*I77</f>
        <v>12650000.000000009</v>
      </c>
      <c r="K77" s="567"/>
      <c r="L77" s="568">
        <f t="shared" si="113"/>
        <v>0</v>
      </c>
      <c r="M77" s="568">
        <f t="shared" si="114"/>
        <v>12650000</v>
      </c>
      <c r="N77" s="569">
        <v>11500000</v>
      </c>
      <c r="O77" s="569">
        <v>1150000</v>
      </c>
      <c r="P77" s="568">
        <v>0</v>
      </c>
      <c r="Q77" s="617">
        <f t="shared" si="115"/>
        <v>12650000.000000009</v>
      </c>
      <c r="R77" s="618">
        <f t="shared" si="193"/>
        <v>1</v>
      </c>
      <c r="S77" s="523">
        <f t="shared" si="116"/>
        <v>12650000.000000009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117"/>
        <v>0</v>
      </c>
      <c r="Y77" s="526">
        <f t="shared" si="118"/>
        <v>0</v>
      </c>
      <c r="Z77" s="568">
        <f t="shared" si="119"/>
        <v>0</v>
      </c>
      <c r="AA77" s="527"/>
      <c r="AB77" s="527"/>
      <c r="AC77" s="528"/>
      <c r="AD77" s="528"/>
      <c r="AE77" s="528"/>
      <c r="AF77" s="619">
        <f t="shared" si="120"/>
        <v>0</v>
      </c>
      <c r="AG77" s="527"/>
      <c r="AH77" s="643">
        <f t="shared" si="121"/>
        <v>0</v>
      </c>
      <c r="AI77" s="644"/>
    </row>
    <row r="78" spans="1:35" ht="16.5" customHeight="1">
      <c r="A78" s="194"/>
      <c r="B78" s="519">
        <v>8</v>
      </c>
      <c r="C78" s="529">
        <v>26</v>
      </c>
      <c r="D78" s="793" t="s">
        <v>1192</v>
      </c>
      <c r="E78" s="731">
        <v>15</v>
      </c>
      <c r="F78" s="770" t="s">
        <v>1427</v>
      </c>
      <c r="G78" s="638">
        <v>1486.6666666666699</v>
      </c>
      <c r="H78" s="616">
        <v>22300.000000000047</v>
      </c>
      <c r="I78" s="575">
        <v>200</v>
      </c>
      <c r="J78" s="592">
        <f>H78*I78</f>
        <v>4460000.0000000093</v>
      </c>
      <c r="K78" s="567"/>
      <c r="L78" s="568">
        <f>J78-M78</f>
        <v>9.3132257461547852E-9</v>
      </c>
      <c r="M78" s="568">
        <f t="shared" si="114"/>
        <v>4460000</v>
      </c>
      <c r="N78" s="569">
        <v>4054545</v>
      </c>
      <c r="O78" s="569">
        <v>405455</v>
      </c>
      <c r="P78" s="568">
        <v>0</v>
      </c>
      <c r="Q78" s="617">
        <f>J78-AG78</f>
        <v>4460000.0000000093</v>
      </c>
      <c r="R78" s="618">
        <f t="shared" si="193"/>
        <v>1</v>
      </c>
      <c r="S78" s="523">
        <f>Q78-U78</f>
        <v>4460000.0000000093</v>
      </c>
      <c r="T78" s="524" t="s">
        <v>824</v>
      </c>
      <c r="U78" s="563">
        <v>0</v>
      </c>
      <c r="V78" s="525" t="s">
        <v>90</v>
      </c>
      <c r="W78" s="522" t="s">
        <v>89</v>
      </c>
      <c r="X78" s="526">
        <f>Y78/E78</f>
        <v>0</v>
      </c>
      <c r="Y78" s="526">
        <f>(AA78+AB78-AC78-AD78-AE78)/I78</f>
        <v>0</v>
      </c>
      <c r="Z78" s="568">
        <f t="shared" si="119"/>
        <v>0</v>
      </c>
      <c r="AA78" s="527"/>
      <c r="AB78" s="527"/>
      <c r="AC78" s="528"/>
      <c r="AD78" s="528"/>
      <c r="AE78" s="528"/>
      <c r="AF78" s="619">
        <f t="shared" si="120"/>
        <v>0</v>
      </c>
      <c r="AG78" s="527"/>
      <c r="AH78" s="643">
        <f t="shared" si="121"/>
        <v>0</v>
      </c>
      <c r="AI78" s="644"/>
    </row>
    <row r="79" spans="1:35" ht="16.5" customHeight="1">
      <c r="A79" s="194"/>
      <c r="B79" s="519">
        <v>8</v>
      </c>
      <c r="C79" s="529">
        <v>26</v>
      </c>
      <c r="D79" s="793" t="s">
        <v>1230</v>
      </c>
      <c r="E79" s="731">
        <v>40</v>
      </c>
      <c r="F79" s="770" t="s">
        <v>1427</v>
      </c>
      <c r="G79" s="638">
        <v>455</v>
      </c>
      <c r="H79" s="616">
        <v>18200</v>
      </c>
      <c r="I79" s="575">
        <v>400</v>
      </c>
      <c r="J79" s="592">
        <f>H79*I79</f>
        <v>7280000</v>
      </c>
      <c r="K79" s="797"/>
      <c r="L79" s="568">
        <f>J79-M79</f>
        <v>0</v>
      </c>
      <c r="M79" s="568">
        <f>N79+O79-P79</f>
        <v>7280000</v>
      </c>
      <c r="N79" s="569">
        <v>6618182</v>
      </c>
      <c r="O79" s="569">
        <v>661818</v>
      </c>
      <c r="P79" s="568">
        <v>0</v>
      </c>
      <c r="Q79" s="617">
        <f>J79-AG79</f>
        <v>7280000</v>
      </c>
      <c r="R79" s="618">
        <f t="shared" si="193"/>
        <v>1</v>
      </c>
      <c r="S79" s="523">
        <f>Q79-U79</f>
        <v>7280000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>Y79/E79</f>
        <v>0</v>
      </c>
      <c r="Y79" s="526">
        <f>(AA79+AB79-AC79-AD79-AE79)/I79</f>
        <v>0</v>
      </c>
      <c r="Z79" s="568">
        <f t="shared" si="119"/>
        <v>0</v>
      </c>
      <c r="AA79" s="527"/>
      <c r="AB79" s="527"/>
      <c r="AC79" s="528"/>
      <c r="AD79" s="528"/>
      <c r="AE79" s="528"/>
      <c r="AF79" s="619">
        <f t="shared" si="120"/>
        <v>0</v>
      </c>
      <c r="AG79" s="527"/>
      <c r="AH79" s="643">
        <f>AG79/I79</f>
        <v>0</v>
      </c>
      <c r="AI79" s="644"/>
    </row>
    <row r="80" spans="1:35" ht="16.5" customHeight="1">
      <c r="A80" s="194"/>
      <c r="B80" s="519">
        <v>8</v>
      </c>
      <c r="C80" s="529">
        <v>26</v>
      </c>
      <c r="D80" s="793" t="s">
        <v>1089</v>
      </c>
      <c r="E80" s="731">
        <v>24</v>
      </c>
      <c r="F80" s="768" t="s">
        <v>1234</v>
      </c>
      <c r="G80" s="638">
        <v>570</v>
      </c>
      <c r="H80" s="616">
        <v>13680</v>
      </c>
      <c r="I80" s="575">
        <v>1008</v>
      </c>
      <c r="J80" s="592">
        <f>H80*I80</f>
        <v>13789440</v>
      </c>
      <c r="K80" s="567"/>
      <c r="L80" s="568">
        <f>J80-M80</f>
        <v>0</v>
      </c>
      <c r="M80" s="568">
        <f>N80+O80-P80</f>
        <v>13789440</v>
      </c>
      <c r="N80" s="569">
        <v>12535855</v>
      </c>
      <c r="O80" s="569">
        <v>1253585</v>
      </c>
      <c r="P80" s="568">
        <v>0</v>
      </c>
      <c r="Q80" s="617">
        <f>J80-AG80</f>
        <v>2709504.0000000037</v>
      </c>
      <c r="R80" s="618">
        <f t="shared" si="193"/>
        <v>0.19649122807017572</v>
      </c>
      <c r="S80" s="523">
        <f>Q80-U80</f>
        <v>2709504.0000000037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>Y80/E80</f>
        <v>457.99999999999983</v>
      </c>
      <c r="Y80" s="526">
        <f>(AA80+AB80-AC80-AD80-AE80)/I80</f>
        <v>10991.999999999996</v>
      </c>
      <c r="Z80" s="568">
        <f t="shared" si="119"/>
        <v>0</v>
      </c>
      <c r="AA80" s="789">
        <v>12354760.93090909</v>
      </c>
      <c r="AB80" s="789">
        <v>1235476.0930909091</v>
      </c>
      <c r="AC80" s="789">
        <v>1226111.04</v>
      </c>
      <c r="AD80" s="789">
        <v>122611.10400000001</v>
      </c>
      <c r="AE80" s="789">
        <v>1161578.8800000001</v>
      </c>
      <c r="AF80" s="619">
        <f t="shared" si="120"/>
        <v>232315.77600000004</v>
      </c>
      <c r="AG80" s="789">
        <v>11079935.999999996</v>
      </c>
      <c r="AH80" s="643">
        <f>AG80/I80</f>
        <v>10991.999999999996</v>
      </c>
      <c r="AI80" s="644" t="s">
        <v>1428</v>
      </c>
    </row>
    <row r="81" spans="1:35" s="518" customFormat="1" ht="16.5" customHeight="1">
      <c r="B81" s="519">
        <v>8</v>
      </c>
      <c r="C81" s="750"/>
      <c r="D81" s="795"/>
      <c r="E81" s="796"/>
      <c r="F81" s="746"/>
      <c r="G81" s="751"/>
      <c r="H81" s="751" t="s">
        <v>1272</v>
      </c>
      <c r="I81" s="752">
        <f t="shared" ref="I81:AG81" si="205">SUM(I41:I80)</f>
        <v>14120</v>
      </c>
      <c r="J81" s="531">
        <f t="shared" si="205"/>
        <v>385897060</v>
      </c>
      <c r="K81" s="532">
        <f t="shared" si="205"/>
        <v>0</v>
      </c>
      <c r="L81" s="531">
        <f t="shared" si="205"/>
        <v>1.0884832590818405E-8</v>
      </c>
      <c r="M81" s="531">
        <f t="shared" si="205"/>
        <v>385897060</v>
      </c>
      <c r="N81" s="532">
        <f t="shared" si="205"/>
        <v>350815509</v>
      </c>
      <c r="O81" s="532">
        <f t="shared" si="205"/>
        <v>35081551</v>
      </c>
      <c r="P81" s="532"/>
      <c r="Q81" s="589">
        <f t="shared" si="205"/>
        <v>278082631.95679998</v>
      </c>
      <c r="R81" s="790">
        <f t="shared" si="193"/>
        <v>0.72061350235941157</v>
      </c>
      <c r="S81" s="590">
        <f t="shared" si="205"/>
        <v>278082631.95679998</v>
      </c>
      <c r="T81" s="710">
        <f t="shared" si="205"/>
        <v>0</v>
      </c>
      <c r="U81" s="711">
        <f t="shared" si="205"/>
        <v>0</v>
      </c>
      <c r="V81" s="531">
        <f t="shared" si="205"/>
        <v>0</v>
      </c>
      <c r="W81" s="710">
        <f t="shared" si="205"/>
        <v>0</v>
      </c>
      <c r="X81" s="711">
        <f t="shared" si="205"/>
        <v>10609.3212</v>
      </c>
      <c r="Y81" s="711">
        <f t="shared" si="205"/>
        <v>395632.45199999993</v>
      </c>
      <c r="Z81" s="531">
        <f t="shared" si="205"/>
        <v>0</v>
      </c>
      <c r="AA81" s="711">
        <f t="shared" si="205"/>
        <v>108367472.9309091</v>
      </c>
      <c r="AB81" s="711">
        <f t="shared" si="205"/>
        <v>10836747.293090908</v>
      </c>
      <c r="AC81" s="711">
        <f t="shared" si="205"/>
        <v>7236967.7279999992</v>
      </c>
      <c r="AD81" s="711">
        <f t="shared" si="205"/>
        <v>723696.77280000015</v>
      </c>
      <c r="AE81" s="711">
        <f t="shared" si="205"/>
        <v>3429127.6799999997</v>
      </c>
      <c r="AF81" s="712">
        <f t="shared" si="205"/>
        <v>685825.53600000008</v>
      </c>
      <c r="AG81" s="711">
        <f t="shared" si="205"/>
        <v>107814428.0432</v>
      </c>
      <c r="AH81" s="578"/>
      <c r="AI81" s="615"/>
    </row>
    <row r="82" spans="1:35" ht="16.5" customHeight="1">
      <c r="A82" s="194"/>
      <c r="B82" s="519">
        <v>8</v>
      </c>
      <c r="C82" s="587">
        <v>27</v>
      </c>
      <c r="D82" s="792" t="s">
        <v>1231</v>
      </c>
      <c r="E82" s="730">
        <v>32</v>
      </c>
      <c r="F82" s="584" t="s">
        <v>1242</v>
      </c>
      <c r="G82" s="638">
        <v>812.5</v>
      </c>
      <c r="H82" s="616">
        <v>26000</v>
      </c>
      <c r="I82" s="575">
        <v>30</v>
      </c>
      <c r="J82" s="592">
        <f>H82*I82</f>
        <v>780000</v>
      </c>
      <c r="K82" s="567"/>
      <c r="L82" s="568">
        <f>J82-M82</f>
        <v>0</v>
      </c>
      <c r="M82" s="568">
        <f>N82+O82-P82</f>
        <v>780000</v>
      </c>
      <c r="N82" s="569">
        <v>709091</v>
      </c>
      <c r="O82" s="569">
        <v>70909</v>
      </c>
      <c r="P82" s="568">
        <v>0</v>
      </c>
      <c r="Q82" s="617">
        <f>J82-AG82</f>
        <v>13512.287999999942</v>
      </c>
      <c r="R82" s="618">
        <f t="shared" si="193"/>
        <v>1.7323446153846081E-2</v>
      </c>
      <c r="S82" s="523">
        <f>Q82-U82</f>
        <v>13512.287999999942</v>
      </c>
      <c r="T82" s="524" t="s">
        <v>824</v>
      </c>
      <c r="U82" s="563">
        <v>0</v>
      </c>
      <c r="V82" s="525" t="s">
        <v>90</v>
      </c>
      <c r="W82" s="522" t="s">
        <v>89</v>
      </c>
      <c r="X82" s="526">
        <f>Y82/E82</f>
        <v>798.42470000000003</v>
      </c>
      <c r="Y82" s="526">
        <f>(AA82+AB82-AC82-AD82-AE82)/I82</f>
        <v>25549.590400000001</v>
      </c>
      <c r="Z82" s="568">
        <f t="shared" ref="Z82" si="206">AH82-Y82</f>
        <v>0</v>
      </c>
      <c r="AA82" s="723">
        <v>743520</v>
      </c>
      <c r="AB82" s="723">
        <v>74352</v>
      </c>
      <c r="AC82" s="723">
        <v>40150.080000000009</v>
      </c>
      <c r="AD82" s="723">
        <v>4015.0080000000012</v>
      </c>
      <c r="AE82" s="723">
        <v>7219.2000000000007</v>
      </c>
      <c r="AF82" s="619">
        <f t="shared" ref="AF82" si="207">AE82*$AF$5</f>
        <v>1443.8400000000001</v>
      </c>
      <c r="AG82" s="723">
        <v>766487.71200000006</v>
      </c>
      <c r="AH82" s="643">
        <f t="shared" ref="AH82" si="208">AG82/I82</f>
        <v>25549.590400000001</v>
      </c>
      <c r="AI82" s="644" t="s">
        <v>1428</v>
      </c>
    </row>
    <row r="83" spans="1:35" s="518" customFormat="1" ht="16.5" customHeight="1">
      <c r="B83" s="519">
        <v>8</v>
      </c>
      <c r="C83" s="750"/>
      <c r="D83" s="795"/>
      <c r="E83" s="796"/>
      <c r="F83" s="746"/>
      <c r="G83" s="751"/>
      <c r="H83" s="751" t="s">
        <v>1272</v>
      </c>
      <c r="I83" s="752">
        <f t="shared" ref="I83:AG83" si="209">SUM(I82)</f>
        <v>30</v>
      </c>
      <c r="J83" s="531">
        <f t="shared" si="209"/>
        <v>780000</v>
      </c>
      <c r="K83" s="532">
        <f t="shared" si="209"/>
        <v>0</v>
      </c>
      <c r="L83" s="531">
        <f t="shared" si="209"/>
        <v>0</v>
      </c>
      <c r="M83" s="531">
        <f t="shared" si="209"/>
        <v>780000</v>
      </c>
      <c r="N83" s="532">
        <f t="shared" si="209"/>
        <v>709091</v>
      </c>
      <c r="O83" s="532">
        <f t="shared" si="209"/>
        <v>70909</v>
      </c>
      <c r="P83" s="532"/>
      <c r="Q83" s="589">
        <f t="shared" si="209"/>
        <v>13512.287999999942</v>
      </c>
      <c r="R83" s="790">
        <f t="shared" si="193"/>
        <v>1.7323446153846081E-2</v>
      </c>
      <c r="S83" s="590">
        <f t="shared" si="209"/>
        <v>13512.287999999942</v>
      </c>
      <c r="T83" s="710">
        <f t="shared" si="209"/>
        <v>0</v>
      </c>
      <c r="U83" s="711">
        <f t="shared" si="209"/>
        <v>0</v>
      </c>
      <c r="V83" s="531">
        <f t="shared" si="209"/>
        <v>0</v>
      </c>
      <c r="W83" s="710">
        <f t="shared" si="209"/>
        <v>0</v>
      </c>
      <c r="X83" s="711">
        <f t="shared" si="209"/>
        <v>798.42470000000003</v>
      </c>
      <c r="Y83" s="711">
        <f t="shared" si="209"/>
        <v>25549.590400000001</v>
      </c>
      <c r="Z83" s="531">
        <f t="shared" si="209"/>
        <v>0</v>
      </c>
      <c r="AA83" s="711">
        <f t="shared" si="209"/>
        <v>743520</v>
      </c>
      <c r="AB83" s="711">
        <f t="shared" si="209"/>
        <v>74352</v>
      </c>
      <c r="AC83" s="711">
        <f t="shared" si="209"/>
        <v>40150.080000000009</v>
      </c>
      <c r="AD83" s="711">
        <f t="shared" si="209"/>
        <v>4015.0080000000012</v>
      </c>
      <c r="AE83" s="711">
        <f t="shared" si="209"/>
        <v>7219.2000000000007</v>
      </c>
      <c r="AF83" s="712">
        <f t="shared" si="209"/>
        <v>1443.8400000000001</v>
      </c>
      <c r="AG83" s="711">
        <f t="shared" si="209"/>
        <v>766487.71200000006</v>
      </c>
      <c r="AH83" s="578"/>
      <c r="AI83" s="615"/>
    </row>
    <row r="84" spans="1:35" ht="16.5" customHeight="1">
      <c r="A84" s="194"/>
      <c r="B84" s="519">
        <v>8</v>
      </c>
      <c r="C84" s="587">
        <v>29</v>
      </c>
      <c r="D84" s="792" t="s">
        <v>1056</v>
      </c>
      <c r="E84" s="730">
        <v>40</v>
      </c>
      <c r="F84" s="770" t="s">
        <v>1427</v>
      </c>
      <c r="G84" s="638">
        <v>353.75</v>
      </c>
      <c r="H84" s="616">
        <v>14150</v>
      </c>
      <c r="I84" s="575">
        <v>274</v>
      </c>
      <c r="J84" s="594">
        <f>H84*I84</f>
        <v>3877100</v>
      </c>
      <c r="K84" s="599"/>
      <c r="L84" s="596">
        <f t="shared" ref="L84:L85" si="210">J84-M84</f>
        <v>0</v>
      </c>
      <c r="M84" s="568">
        <f t="shared" ref="M84:M85" si="211">N84+O84-P84</f>
        <v>3877100</v>
      </c>
      <c r="N84" s="569">
        <v>3524636</v>
      </c>
      <c r="O84" s="569">
        <v>352464</v>
      </c>
      <c r="P84" s="568">
        <v>0</v>
      </c>
      <c r="Q84" s="598">
        <f t="shared" ref="Q84:Q85" si="212">J84-AG84</f>
        <v>3877100</v>
      </c>
      <c r="R84" s="618">
        <f t="shared" si="193"/>
        <v>1</v>
      </c>
      <c r="S84" s="598">
        <f t="shared" ref="S84:S85" si="213">Q84-U84</f>
        <v>3877100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ref="X84:X85" si="214">Y84/E84</f>
        <v>0</v>
      </c>
      <c r="Y84" s="526">
        <f t="shared" ref="Y84:Y85" si="215">(AA84+AB84-AC84-AD84-AE84)/I84</f>
        <v>0</v>
      </c>
      <c r="Z84" s="568">
        <f t="shared" ref="Z84:Z86" si="216">AH84-Y84</f>
        <v>0</v>
      </c>
      <c r="AA84" s="527"/>
      <c r="AB84" s="527"/>
      <c r="AC84" s="528"/>
      <c r="AD84" s="528"/>
      <c r="AE84" s="528"/>
      <c r="AF84" s="619">
        <f t="shared" ref="AF84:AF86" si="217">AE84*$AF$5</f>
        <v>0</v>
      </c>
      <c r="AG84" s="527"/>
      <c r="AH84" s="643">
        <f t="shared" ref="AH84:AH86" si="218">AG84/I84</f>
        <v>0</v>
      </c>
      <c r="AI84" s="644"/>
    </row>
    <row r="85" spans="1:35" ht="16.5" customHeight="1">
      <c r="A85" s="194"/>
      <c r="B85" s="519">
        <v>8</v>
      </c>
      <c r="C85" s="587">
        <v>29</v>
      </c>
      <c r="D85" s="792" t="s">
        <v>1193</v>
      </c>
      <c r="E85" s="730">
        <v>5</v>
      </c>
      <c r="F85" s="770" t="s">
        <v>1427</v>
      </c>
      <c r="G85" s="638">
        <v>5860</v>
      </c>
      <c r="H85" s="616">
        <v>29300</v>
      </c>
      <c r="I85" s="575">
        <v>950</v>
      </c>
      <c r="J85" s="592">
        <f t="shared" ref="J85" si="219">H85*I85</f>
        <v>27835000</v>
      </c>
      <c r="K85" s="567"/>
      <c r="L85" s="568">
        <f t="shared" si="210"/>
        <v>0</v>
      </c>
      <c r="M85" s="568">
        <f t="shared" si="211"/>
        <v>27835000</v>
      </c>
      <c r="N85" s="569">
        <v>25304546</v>
      </c>
      <c r="O85" s="569">
        <v>2530454</v>
      </c>
      <c r="P85" s="568">
        <v>0</v>
      </c>
      <c r="Q85" s="617">
        <f t="shared" si="212"/>
        <v>27835000</v>
      </c>
      <c r="R85" s="618">
        <f t="shared" si="193"/>
        <v>1</v>
      </c>
      <c r="S85" s="523">
        <f t="shared" si="213"/>
        <v>27835000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14"/>
        <v>0</v>
      </c>
      <c r="Y85" s="526">
        <f t="shared" si="215"/>
        <v>0</v>
      </c>
      <c r="Z85" s="568">
        <f t="shared" si="216"/>
        <v>0</v>
      </c>
      <c r="AA85" s="527"/>
      <c r="AB85" s="527"/>
      <c r="AC85" s="528"/>
      <c r="AD85" s="528"/>
      <c r="AE85" s="528"/>
      <c r="AF85" s="619">
        <f t="shared" si="217"/>
        <v>0</v>
      </c>
      <c r="AG85" s="527"/>
      <c r="AH85" s="643">
        <f t="shared" si="218"/>
        <v>0</v>
      </c>
      <c r="AI85" s="644"/>
    </row>
    <row r="86" spans="1:35" ht="16.5" customHeight="1">
      <c r="A86" s="194"/>
      <c r="B86" s="519">
        <v>8</v>
      </c>
      <c r="C86" s="587">
        <v>29</v>
      </c>
      <c r="D86" s="792" t="s">
        <v>1089</v>
      </c>
      <c r="E86" s="730">
        <v>24</v>
      </c>
      <c r="F86" s="584" t="s">
        <v>1243</v>
      </c>
      <c r="G86" s="638">
        <v>570</v>
      </c>
      <c r="H86" s="616">
        <v>13680</v>
      </c>
      <c r="I86" s="575">
        <v>1008</v>
      </c>
      <c r="J86" s="592">
        <f>H86*I86</f>
        <v>13789440</v>
      </c>
      <c r="K86" s="567"/>
      <c r="L86" s="568">
        <f>J86-M86</f>
        <v>0</v>
      </c>
      <c r="M86" s="568">
        <f>N86+O86-P86</f>
        <v>13789440</v>
      </c>
      <c r="N86" s="569">
        <v>12535855</v>
      </c>
      <c r="O86" s="569">
        <v>1253585</v>
      </c>
      <c r="P86" s="568">
        <v>0</v>
      </c>
      <c r="Q86" s="617">
        <f>J86-AG86</f>
        <v>2709504.0000000037</v>
      </c>
      <c r="R86" s="618">
        <f t="shared" si="193"/>
        <v>0.19649122807017572</v>
      </c>
      <c r="S86" s="523">
        <f>Q86-U86</f>
        <v>2709504.0000000037</v>
      </c>
      <c r="T86" s="524" t="s">
        <v>824</v>
      </c>
      <c r="U86" s="563">
        <v>0</v>
      </c>
      <c r="V86" s="525" t="s">
        <v>90</v>
      </c>
      <c r="W86" s="522" t="s">
        <v>89</v>
      </c>
      <c r="X86" s="526">
        <f>Y86/E86</f>
        <v>457.99999999999983</v>
      </c>
      <c r="Y86" s="526">
        <f>(AA86+AB86-AC86-AD86-AE86)/I86</f>
        <v>10991.999999999996</v>
      </c>
      <c r="Z86" s="568">
        <f t="shared" si="216"/>
        <v>0</v>
      </c>
      <c r="AA86" s="789">
        <v>12354760.93090909</v>
      </c>
      <c r="AB86" s="789">
        <v>1235476.0930909091</v>
      </c>
      <c r="AC86" s="789">
        <v>1226111.04</v>
      </c>
      <c r="AD86" s="789">
        <v>122611.10400000001</v>
      </c>
      <c r="AE86" s="789">
        <v>1161578.8800000001</v>
      </c>
      <c r="AF86" s="619">
        <f t="shared" si="217"/>
        <v>232315.77600000004</v>
      </c>
      <c r="AG86" s="789">
        <v>11079935.999999996</v>
      </c>
      <c r="AH86" s="643">
        <f t="shared" si="218"/>
        <v>10991.999999999996</v>
      </c>
      <c r="AI86" s="644" t="s">
        <v>1432</v>
      </c>
    </row>
    <row r="87" spans="1:35" s="518" customFormat="1" ht="16.5" customHeight="1">
      <c r="B87" s="519">
        <v>8</v>
      </c>
      <c r="C87" s="750"/>
      <c r="D87" s="795"/>
      <c r="E87" s="796"/>
      <c r="F87" s="746"/>
      <c r="G87" s="751"/>
      <c r="H87" s="751" t="s">
        <v>1272</v>
      </c>
      <c r="I87" s="752">
        <f t="shared" ref="I87:AG87" si="220">SUM(I84:I86)</f>
        <v>2232</v>
      </c>
      <c r="J87" s="531">
        <f t="shared" si="220"/>
        <v>45501540</v>
      </c>
      <c r="K87" s="532">
        <f t="shared" si="220"/>
        <v>0</v>
      </c>
      <c r="L87" s="531">
        <f t="shared" si="220"/>
        <v>0</v>
      </c>
      <c r="M87" s="531">
        <f t="shared" si="220"/>
        <v>45501540</v>
      </c>
      <c r="N87" s="532">
        <f t="shared" si="220"/>
        <v>41365037</v>
      </c>
      <c r="O87" s="532">
        <f t="shared" si="220"/>
        <v>4136503</v>
      </c>
      <c r="P87" s="532"/>
      <c r="Q87" s="589">
        <f t="shared" si="220"/>
        <v>34421604</v>
      </c>
      <c r="R87" s="790">
        <f t="shared" si="193"/>
        <v>0.75649316484672824</v>
      </c>
      <c r="S87" s="590">
        <f t="shared" si="220"/>
        <v>34421604</v>
      </c>
      <c r="T87" s="710">
        <f t="shared" si="220"/>
        <v>0</v>
      </c>
      <c r="U87" s="711">
        <f t="shared" si="220"/>
        <v>0</v>
      </c>
      <c r="V87" s="531">
        <f t="shared" si="220"/>
        <v>0</v>
      </c>
      <c r="W87" s="710">
        <f t="shared" si="220"/>
        <v>0</v>
      </c>
      <c r="X87" s="711">
        <f t="shared" si="220"/>
        <v>457.99999999999983</v>
      </c>
      <c r="Y87" s="711">
        <f t="shared" si="220"/>
        <v>10991.999999999996</v>
      </c>
      <c r="Z87" s="531">
        <f t="shared" si="220"/>
        <v>0</v>
      </c>
      <c r="AA87" s="711">
        <f t="shared" si="220"/>
        <v>12354760.93090909</v>
      </c>
      <c r="AB87" s="711">
        <f t="shared" si="220"/>
        <v>1235476.0930909091</v>
      </c>
      <c r="AC87" s="711">
        <f t="shared" si="220"/>
        <v>1226111.04</v>
      </c>
      <c r="AD87" s="711">
        <f t="shared" si="220"/>
        <v>122611.10400000001</v>
      </c>
      <c r="AE87" s="711">
        <f t="shared" si="220"/>
        <v>1161578.8800000001</v>
      </c>
      <c r="AF87" s="712">
        <f t="shared" si="220"/>
        <v>232315.77600000004</v>
      </c>
      <c r="AG87" s="711">
        <f t="shared" si="220"/>
        <v>11079935.999999996</v>
      </c>
      <c r="AH87" s="578"/>
      <c r="AI87" s="615"/>
    </row>
    <row r="88" spans="1:35" ht="16.5" customHeight="1">
      <c r="A88" s="194"/>
      <c r="B88" s="519">
        <v>8</v>
      </c>
      <c r="C88" s="587">
        <v>31</v>
      </c>
      <c r="D88" s="792" t="s">
        <v>1175</v>
      </c>
      <c r="E88" s="730">
        <v>30</v>
      </c>
      <c r="F88" s="584" t="s">
        <v>1214</v>
      </c>
      <c r="G88" s="638">
        <v>1933.3333333333301</v>
      </c>
      <c r="H88" s="616">
        <v>57999.999999999905</v>
      </c>
      <c r="I88" s="575">
        <v>210</v>
      </c>
      <c r="J88" s="592">
        <f>H88*I88</f>
        <v>12179999.99999998</v>
      </c>
      <c r="K88" s="599"/>
      <c r="L88" s="596">
        <f t="shared" ref="L88:L91" si="221">J88-M88</f>
        <v>-2.0489096641540527E-8</v>
      </c>
      <c r="M88" s="568">
        <f t="shared" ref="M88:M91" si="222">N88+O88-P88</f>
        <v>12180000</v>
      </c>
      <c r="N88" s="569">
        <v>11072727</v>
      </c>
      <c r="O88" s="569">
        <v>1107273</v>
      </c>
      <c r="P88" s="568">
        <v>0</v>
      </c>
      <c r="Q88" s="760">
        <f t="shared" ref="Q88:Q91" si="223">J88-AG88</f>
        <v>1233621.7090908885</v>
      </c>
      <c r="R88" s="618">
        <f t="shared" si="193"/>
        <v>0.10128257053291384</v>
      </c>
      <c r="S88" s="705">
        <f t="shared" ref="S88:S91" si="224">Q88-U88</f>
        <v>1233621.7090908885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ref="X88:X91" si="225">Y88/E88</f>
        <v>1737.5203636363633</v>
      </c>
      <c r="Y88" s="526">
        <f t="shared" ref="Y88:Y91" si="226">(AA88+AB88-AC88-AD88-AE88)/I88</f>
        <v>52125.610909090901</v>
      </c>
      <c r="Z88" s="568">
        <f t="shared" ref="Z88:Z92" si="227">AH88-Y88</f>
        <v>0</v>
      </c>
      <c r="AA88" s="829">
        <f>15573600/308*210</f>
        <v>10618363.636363635</v>
      </c>
      <c r="AB88" s="829">
        <f>1557360/308*210</f>
        <v>1061836.3636363635</v>
      </c>
      <c r="AC88" s="829">
        <f>840974.4/308*210</f>
        <v>573391.63636363635</v>
      </c>
      <c r="AD88" s="829">
        <f>84097.44/308*210</f>
        <v>57339.163636363643</v>
      </c>
      <c r="AE88" s="829">
        <f>151200/308*210</f>
        <v>103090.9090909091</v>
      </c>
      <c r="AF88" s="778">
        <f t="shared" ref="AF88:AF92" si="228">AE88*$AF$5</f>
        <v>20618.181818181823</v>
      </c>
      <c r="AG88" s="829">
        <f>16054688.16/308*210</f>
        <v>10946378.290909091</v>
      </c>
      <c r="AH88" s="643">
        <f t="shared" ref="AH88:AH92" si="229">AG88/I88</f>
        <v>52125.610909090909</v>
      </c>
      <c r="AI88" s="644" t="s">
        <v>1428</v>
      </c>
    </row>
    <row r="89" spans="1:35" ht="16.5" customHeight="1">
      <c r="A89" s="194"/>
      <c r="B89" s="519">
        <v>8</v>
      </c>
      <c r="C89" s="587">
        <v>31</v>
      </c>
      <c r="D89" s="793" t="s">
        <v>1190</v>
      </c>
      <c r="E89" s="731">
        <v>6</v>
      </c>
      <c r="F89" s="584" t="s">
        <v>1212</v>
      </c>
      <c r="G89" s="638">
        <v>8400</v>
      </c>
      <c r="H89" s="616">
        <v>50400</v>
      </c>
      <c r="I89" s="575">
        <v>300</v>
      </c>
      <c r="J89" s="592">
        <f>H89*I89</f>
        <v>15120000</v>
      </c>
      <c r="K89" s="567"/>
      <c r="L89" s="596">
        <f t="shared" ref="L89:L90" si="230">J89-M89</f>
        <v>0</v>
      </c>
      <c r="M89" s="568">
        <f t="shared" ref="M89:M90" si="231">N89+O89-P89</f>
        <v>15120000</v>
      </c>
      <c r="N89" s="569">
        <v>13745455</v>
      </c>
      <c r="O89" s="569">
        <v>1374545</v>
      </c>
      <c r="P89" s="568">
        <v>0</v>
      </c>
      <c r="Q89" s="760">
        <f t="shared" ref="Q89:Q90" si="232">J89-AG89</f>
        <v>15120000</v>
      </c>
      <c r="R89" s="618">
        <f t="shared" si="193"/>
        <v>1</v>
      </c>
      <c r="S89" s="705">
        <f t="shared" ref="S89:S90" si="233">Q89-U89</f>
        <v>15120000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ref="X89:X90" si="234">Y89/E89</f>
        <v>0</v>
      </c>
      <c r="Y89" s="526">
        <f t="shared" ref="Y89:Y90" si="235">(AA89+AB89-AC89-AD89-AE89)/I89</f>
        <v>0</v>
      </c>
      <c r="Z89" s="568">
        <f t="shared" si="227"/>
        <v>0</v>
      </c>
      <c r="AA89" s="789"/>
      <c r="AB89" s="789"/>
      <c r="AC89" s="789"/>
      <c r="AD89" s="789"/>
      <c r="AE89" s="789"/>
      <c r="AF89" s="619">
        <f t="shared" si="228"/>
        <v>0</v>
      </c>
      <c r="AG89" s="789"/>
      <c r="AH89" s="643">
        <f t="shared" ref="AH89:AH90" si="236">AG89/I89</f>
        <v>0</v>
      </c>
      <c r="AI89" s="644"/>
    </row>
    <row r="90" spans="1:35" ht="16.5" customHeight="1">
      <c r="A90" s="194"/>
      <c r="B90" s="519">
        <v>8</v>
      </c>
      <c r="C90" s="587">
        <v>31</v>
      </c>
      <c r="D90" s="793" t="s">
        <v>1071</v>
      </c>
      <c r="E90" s="731">
        <v>24</v>
      </c>
      <c r="F90" s="584" t="s">
        <v>1244</v>
      </c>
      <c r="G90" s="638">
        <v>570</v>
      </c>
      <c r="H90" s="616">
        <v>13680</v>
      </c>
      <c r="I90" s="575">
        <v>446</v>
      </c>
      <c r="J90" s="592">
        <f t="shared" ref="J90" si="237">H90*I90</f>
        <v>6101280</v>
      </c>
      <c r="K90" s="567"/>
      <c r="L90" s="568">
        <f t="shared" si="230"/>
        <v>0</v>
      </c>
      <c r="M90" s="568">
        <f t="shared" si="231"/>
        <v>6101280</v>
      </c>
      <c r="N90" s="569">
        <v>5546618</v>
      </c>
      <c r="O90" s="569">
        <v>554662</v>
      </c>
      <c r="P90" s="568">
        <v>0</v>
      </c>
      <c r="Q90" s="617">
        <f t="shared" si="232"/>
        <v>1047442.0608000001</v>
      </c>
      <c r="R90" s="618">
        <f t="shared" si="193"/>
        <v>0.17167578947368423</v>
      </c>
      <c r="S90" s="523">
        <f t="shared" si="233"/>
        <v>1047442.0608000001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34"/>
        <v>472.14480000000009</v>
      </c>
      <c r="Y90" s="526">
        <f t="shared" si="235"/>
        <v>11331.475200000003</v>
      </c>
      <c r="Z90" s="568">
        <f t="shared" si="227"/>
        <v>0</v>
      </c>
      <c r="AA90" s="789">
        <v>4902432</v>
      </c>
      <c r="AB90" s="789">
        <v>490243.2</v>
      </c>
      <c r="AC90" s="789">
        <v>264731.32800000004</v>
      </c>
      <c r="AD90" s="789">
        <v>26473.132800000003</v>
      </c>
      <c r="AE90" s="789">
        <v>47632.800000000003</v>
      </c>
      <c r="AF90" s="619">
        <f t="shared" si="228"/>
        <v>9526.5600000000013</v>
      </c>
      <c r="AG90" s="789">
        <v>5053837.9391999999</v>
      </c>
      <c r="AH90" s="643">
        <f t="shared" si="236"/>
        <v>11331.475199999999</v>
      </c>
      <c r="AI90" s="644" t="s">
        <v>1435</v>
      </c>
    </row>
    <row r="91" spans="1:35" ht="16.5" customHeight="1">
      <c r="A91" s="194"/>
      <c r="B91" s="519">
        <v>8</v>
      </c>
      <c r="C91" s="587">
        <v>31</v>
      </c>
      <c r="D91" s="792" t="s">
        <v>1064</v>
      </c>
      <c r="E91" s="730">
        <v>32</v>
      </c>
      <c r="F91" s="584" t="s">
        <v>1247</v>
      </c>
      <c r="G91" s="638">
        <v>812.5</v>
      </c>
      <c r="H91" s="616">
        <v>26000</v>
      </c>
      <c r="I91" s="575">
        <v>980</v>
      </c>
      <c r="J91" s="592">
        <f t="shared" ref="J91" si="238">H91*I91</f>
        <v>25480000</v>
      </c>
      <c r="K91" s="567"/>
      <c r="L91" s="568">
        <f t="shared" si="221"/>
        <v>0</v>
      </c>
      <c r="M91" s="568">
        <f t="shared" si="222"/>
        <v>25480000</v>
      </c>
      <c r="N91" s="569">
        <v>23163636</v>
      </c>
      <c r="O91" s="569">
        <v>2316364</v>
      </c>
      <c r="P91" s="568">
        <v>0</v>
      </c>
      <c r="Q91" s="617">
        <f t="shared" si="223"/>
        <v>1961960</v>
      </c>
      <c r="R91" s="618">
        <f t="shared" si="193"/>
        <v>7.6999999999999999E-2</v>
      </c>
      <c r="S91" s="523">
        <f t="shared" si="224"/>
        <v>1961960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225"/>
        <v>749.9375</v>
      </c>
      <c r="Y91" s="526">
        <f t="shared" si="226"/>
        <v>23998</v>
      </c>
      <c r="Z91" s="568">
        <f t="shared" si="227"/>
        <v>0</v>
      </c>
      <c r="AA91" s="789">
        <v>24907680</v>
      </c>
      <c r="AB91" s="789">
        <v>2490768</v>
      </c>
      <c r="AC91" s="789">
        <v>2308880</v>
      </c>
      <c r="AD91" s="789">
        <v>230888</v>
      </c>
      <c r="AE91" s="789">
        <v>1340640</v>
      </c>
      <c r="AF91" s="619">
        <f t="shared" si="228"/>
        <v>268128</v>
      </c>
      <c r="AG91" s="789">
        <v>23518040</v>
      </c>
      <c r="AH91" s="643">
        <f t="shared" si="229"/>
        <v>23998</v>
      </c>
      <c r="AI91" s="644" t="s">
        <v>1431</v>
      </c>
    </row>
    <row r="92" spans="1:35" ht="16.5" customHeight="1">
      <c r="A92" s="194"/>
      <c r="B92" s="519">
        <v>8</v>
      </c>
      <c r="C92" s="587">
        <v>31</v>
      </c>
      <c r="D92" s="792" t="s">
        <v>1175</v>
      </c>
      <c r="E92" s="730">
        <v>30</v>
      </c>
      <c r="F92" s="584" t="s">
        <v>1246</v>
      </c>
      <c r="G92" s="638">
        <v>1933.3333333333301</v>
      </c>
      <c r="H92" s="616">
        <v>57999.999999999905</v>
      </c>
      <c r="I92" s="575">
        <v>286</v>
      </c>
      <c r="J92" s="592">
        <f>H92*I92</f>
        <v>16587999.999999972</v>
      </c>
      <c r="K92" s="567"/>
      <c r="L92" s="568">
        <f>J92-M92</f>
        <v>-2.7939677238464355E-8</v>
      </c>
      <c r="M92" s="568">
        <f>N92+O92-P92</f>
        <v>16588000</v>
      </c>
      <c r="N92" s="569">
        <v>15080000</v>
      </c>
      <c r="O92" s="569">
        <v>1508000</v>
      </c>
      <c r="P92" s="568">
        <v>0</v>
      </c>
      <c r="Q92" s="617">
        <f>J92-AG92</f>
        <v>1680075.2799999733</v>
      </c>
      <c r="R92" s="618">
        <f t="shared" si="193"/>
        <v>0.10128257053291392</v>
      </c>
      <c r="S92" s="523">
        <f>Q92-U92</f>
        <v>1680075.2799999733</v>
      </c>
      <c r="T92" s="524" t="s">
        <v>824</v>
      </c>
      <c r="U92" s="563">
        <v>0</v>
      </c>
      <c r="V92" s="525" t="s">
        <v>90</v>
      </c>
      <c r="W92" s="522" t="s">
        <v>89</v>
      </c>
      <c r="X92" s="526">
        <f>Y92/E92</f>
        <v>1737.5203636363635</v>
      </c>
      <c r="Y92" s="526">
        <f>(AA92+AB92-AC92-AD92-AE92)/I92</f>
        <v>52125.610909090909</v>
      </c>
      <c r="Z92" s="568">
        <f t="shared" si="227"/>
        <v>0</v>
      </c>
      <c r="AA92" s="723">
        <v>14461200</v>
      </c>
      <c r="AB92" s="723">
        <v>1446120</v>
      </c>
      <c r="AC92" s="723">
        <v>780904.80000000016</v>
      </c>
      <c r="AD92" s="723">
        <v>78090.480000000025</v>
      </c>
      <c r="AE92" s="723">
        <v>140400</v>
      </c>
      <c r="AF92" s="619">
        <f t="shared" si="228"/>
        <v>28080</v>
      </c>
      <c r="AG92" s="723">
        <v>14907924.719999999</v>
      </c>
      <c r="AH92" s="643">
        <f t="shared" si="229"/>
        <v>52125.610909090909</v>
      </c>
      <c r="AI92" s="644" t="s">
        <v>1431</v>
      </c>
    </row>
    <row r="93" spans="1:35" s="518" customFormat="1">
      <c r="B93" s="519">
        <v>8</v>
      </c>
      <c r="C93" s="750"/>
      <c r="D93" s="745"/>
      <c r="E93" s="745"/>
      <c r="F93" s="746"/>
      <c r="G93" s="751"/>
      <c r="H93" s="751" t="s">
        <v>5</v>
      </c>
      <c r="I93" s="752">
        <f t="shared" ref="I93:AG93" si="239">SUM(I88:I92)</f>
        <v>2222</v>
      </c>
      <c r="J93" s="531">
        <f t="shared" si="239"/>
        <v>75469279.999999955</v>
      </c>
      <c r="K93" s="532">
        <f t="shared" si="239"/>
        <v>0</v>
      </c>
      <c r="L93" s="531">
        <f t="shared" si="239"/>
        <v>-4.8428773880004883E-8</v>
      </c>
      <c r="M93" s="531">
        <f t="shared" si="239"/>
        <v>75469280</v>
      </c>
      <c r="N93" s="532">
        <f t="shared" si="239"/>
        <v>68608436</v>
      </c>
      <c r="O93" s="532">
        <f t="shared" si="239"/>
        <v>6860844</v>
      </c>
      <c r="P93" s="532">
        <f t="shared" si="239"/>
        <v>0</v>
      </c>
      <c r="Q93" s="589">
        <f t="shared" si="239"/>
        <v>21043099.049890861</v>
      </c>
      <c r="R93" s="790">
        <f t="shared" si="193"/>
        <v>0.2788299961241299</v>
      </c>
      <c r="S93" s="590">
        <f t="shared" si="239"/>
        <v>21043099.049890861</v>
      </c>
      <c r="T93" s="710">
        <f t="shared" si="239"/>
        <v>0</v>
      </c>
      <c r="U93" s="711">
        <f t="shared" si="239"/>
        <v>0</v>
      </c>
      <c r="V93" s="531">
        <f t="shared" si="239"/>
        <v>0</v>
      </c>
      <c r="W93" s="710">
        <f t="shared" si="239"/>
        <v>0</v>
      </c>
      <c r="X93" s="711">
        <f t="shared" si="239"/>
        <v>4697.1230272727271</v>
      </c>
      <c r="Y93" s="711">
        <f t="shared" si="239"/>
        <v>139580.69701818182</v>
      </c>
      <c r="Z93" s="531">
        <f t="shared" si="239"/>
        <v>0</v>
      </c>
      <c r="AA93" s="711">
        <f t="shared" si="239"/>
        <v>54889675.636363633</v>
      </c>
      <c r="AB93" s="711">
        <f t="shared" si="239"/>
        <v>5488967.5636363635</v>
      </c>
      <c r="AC93" s="711">
        <f t="shared" si="239"/>
        <v>3927907.7643636367</v>
      </c>
      <c r="AD93" s="711">
        <f t="shared" si="239"/>
        <v>392790.7764363637</v>
      </c>
      <c r="AE93" s="711">
        <f t="shared" si="239"/>
        <v>1631763.709090909</v>
      </c>
      <c r="AF93" s="712">
        <f t="shared" si="239"/>
        <v>326352.74181818182</v>
      </c>
      <c r="AG93" s="711">
        <f t="shared" si="239"/>
        <v>54426180.950109094</v>
      </c>
      <c r="AH93" s="578"/>
      <c r="AI93" s="615"/>
    </row>
    <row r="94" spans="1:35">
      <c r="D94" s="509"/>
      <c r="E94" s="509"/>
      <c r="I94" s="509"/>
      <c r="J94" s="509"/>
      <c r="L94" s="509"/>
      <c r="M94" s="504"/>
      <c r="N94" s="504"/>
      <c r="O94" s="504"/>
      <c r="P94" s="504"/>
      <c r="Z94" s="504"/>
    </row>
    <row r="95" spans="1:35" ht="26.25">
      <c r="B95" s="501" t="s">
        <v>1168</v>
      </c>
      <c r="F95" s="513"/>
      <c r="G95" s="513"/>
      <c r="H95" s="513"/>
      <c r="I95" s="672"/>
      <c r="L95" s="504"/>
      <c r="N95" s="514"/>
      <c r="P95" s="515"/>
      <c r="Z95" s="504"/>
      <c r="AA95" s="658"/>
      <c r="AB95" s="658"/>
      <c r="AC95" s="658"/>
      <c r="AD95" s="658"/>
      <c r="AE95" s="658"/>
      <c r="AG95" s="658"/>
      <c r="AI95" s="678"/>
    </row>
    <row r="96" spans="1:35">
      <c r="B96" s="509"/>
      <c r="C96" s="656"/>
      <c r="D96" s="676"/>
      <c r="E96" s="677"/>
      <c r="F96" s="657"/>
      <c r="G96" s="657"/>
      <c r="H96" s="513"/>
      <c r="L96" s="504"/>
      <c r="N96" s="514"/>
      <c r="P96" s="515"/>
      <c r="T96" s="656"/>
      <c r="U96" s="658"/>
      <c r="Z96" s="504"/>
      <c r="AA96" s="559"/>
      <c r="AB96" s="559"/>
      <c r="AC96" s="559"/>
      <c r="AD96" s="634" t="s">
        <v>942</v>
      </c>
      <c r="AE96" s="559"/>
      <c r="AF96" s="559"/>
      <c r="AG96" s="559"/>
    </row>
    <row r="97" spans="1:35" s="507" customFormat="1">
      <c r="B97" s="968" t="s">
        <v>107</v>
      </c>
      <c r="C97" s="970" t="s">
        <v>815</v>
      </c>
      <c r="D97" s="972" t="s">
        <v>272</v>
      </c>
      <c r="E97" s="974" t="s">
        <v>22</v>
      </c>
      <c r="F97" s="968" t="s">
        <v>3</v>
      </c>
      <c r="G97" s="993" t="s">
        <v>843</v>
      </c>
      <c r="H97" s="994"/>
      <c r="I97" s="548" t="s">
        <v>817</v>
      </c>
      <c r="J97" s="977" t="s">
        <v>946</v>
      </c>
      <c r="K97" s="995" t="s">
        <v>939</v>
      </c>
      <c r="L97" s="981" t="s">
        <v>853</v>
      </c>
      <c r="M97" s="744" t="s">
        <v>5</v>
      </c>
      <c r="N97" s="998" t="s">
        <v>819</v>
      </c>
      <c r="O97" s="999"/>
      <c r="P97" s="632" t="s">
        <v>941</v>
      </c>
      <c r="Q97" s="1000" t="s">
        <v>842</v>
      </c>
      <c r="R97" s="1001"/>
      <c r="S97" s="1002"/>
      <c r="T97" s="1003" t="s">
        <v>852</v>
      </c>
      <c r="U97" s="1004"/>
      <c r="V97" s="987" t="s">
        <v>857</v>
      </c>
      <c r="W97" s="987" t="s">
        <v>858</v>
      </c>
      <c r="X97" s="1005" t="s">
        <v>856</v>
      </c>
      <c r="Y97" s="1006"/>
      <c r="Z97" s="990" t="s">
        <v>853</v>
      </c>
      <c r="AA97" s="1008" t="s">
        <v>819</v>
      </c>
      <c r="AB97" s="1009"/>
      <c r="AC97" s="1008" t="s">
        <v>849</v>
      </c>
      <c r="AD97" s="1009"/>
      <c r="AE97" s="985" t="s">
        <v>820</v>
      </c>
      <c r="AF97" s="560" t="s">
        <v>851</v>
      </c>
      <c r="AG97" s="985" t="s">
        <v>32</v>
      </c>
      <c r="AH97" s="635" t="s">
        <v>943</v>
      </c>
      <c r="AI97" s="636" t="s">
        <v>915</v>
      </c>
    </row>
    <row r="98" spans="1:35" s="508" customFormat="1" ht="16.5" customHeight="1">
      <c r="B98" s="969"/>
      <c r="C98" s="971"/>
      <c r="D98" s="973"/>
      <c r="E98" s="975"/>
      <c r="F98" s="969"/>
      <c r="G98" s="706" t="s">
        <v>214</v>
      </c>
      <c r="H98" s="706" t="s">
        <v>213</v>
      </c>
      <c r="I98" s="706" t="s">
        <v>213</v>
      </c>
      <c r="J98" s="978"/>
      <c r="K98" s="996"/>
      <c r="L98" s="997"/>
      <c r="M98" s="737" t="s">
        <v>940</v>
      </c>
      <c r="N98" s="735" t="s">
        <v>854</v>
      </c>
      <c r="O98" s="735" t="s">
        <v>855</v>
      </c>
      <c r="P98" s="734" t="s">
        <v>820</v>
      </c>
      <c r="Q98" s="736" t="s">
        <v>64</v>
      </c>
      <c r="R98" s="738" t="s">
        <v>892</v>
      </c>
      <c r="S98" s="736" t="s">
        <v>65</v>
      </c>
      <c r="T98" s="739" t="s">
        <v>825</v>
      </c>
      <c r="U98" s="739" t="s">
        <v>837</v>
      </c>
      <c r="V98" s="988"/>
      <c r="W98" s="988"/>
      <c r="X98" s="740" t="s">
        <v>214</v>
      </c>
      <c r="Y98" s="740" t="s">
        <v>213</v>
      </c>
      <c r="Z98" s="1007"/>
      <c r="AA98" s="732" t="s">
        <v>0</v>
      </c>
      <c r="AB98" s="732" t="s">
        <v>1</v>
      </c>
      <c r="AC98" s="732" t="s">
        <v>850</v>
      </c>
      <c r="AD98" s="732" t="s">
        <v>1</v>
      </c>
      <c r="AE98" s="986"/>
      <c r="AF98" s="733">
        <v>0.2</v>
      </c>
      <c r="AG98" s="986"/>
      <c r="AH98" s="613" t="s">
        <v>896</v>
      </c>
      <c r="AI98" s="636" t="s">
        <v>897</v>
      </c>
    </row>
    <row r="99" spans="1:35">
      <c r="A99" s="194"/>
      <c r="B99" s="519">
        <v>8</v>
      </c>
      <c r="C99" s="587">
        <v>12</v>
      </c>
      <c r="D99" s="718" t="s">
        <v>1089</v>
      </c>
      <c r="E99" s="521">
        <v>24</v>
      </c>
      <c r="F99" s="584" t="s">
        <v>1039</v>
      </c>
      <c r="G99" s="638">
        <f t="shared" ref="G99:G101" si="240">H99/E99</f>
        <v>530</v>
      </c>
      <c r="H99" s="525">
        <v>12720</v>
      </c>
      <c r="I99" s="575">
        <v>1008</v>
      </c>
      <c r="J99" s="594">
        <f t="shared" ref="J99:J101" si="241">H99*I99</f>
        <v>12821760</v>
      </c>
      <c r="K99" s="567" t="s">
        <v>872</v>
      </c>
      <c r="L99" s="568">
        <f t="shared" ref="L99:L101" si="242">J99-M99</f>
        <v>0</v>
      </c>
      <c r="M99" s="568">
        <f t="shared" ref="M99:M101" si="243">N99+O99-P99</f>
        <v>12821760</v>
      </c>
      <c r="N99" s="569">
        <v>11656145</v>
      </c>
      <c r="O99" s="569">
        <v>1165615</v>
      </c>
      <c r="P99" s="568">
        <v>0</v>
      </c>
      <c r="Q99" s="617">
        <f t="shared" ref="Q99:Q101" si="244">J99-AG99</f>
        <v>1741824.0000000037</v>
      </c>
      <c r="R99" s="618">
        <f t="shared" ref="R99:R102" si="245">Q99/J99</f>
        <v>0.13584905660377389</v>
      </c>
      <c r="S99" s="523">
        <f t="shared" ref="S99:S101" si="246">Q99-U99</f>
        <v>1741824.0000000037</v>
      </c>
      <c r="T99" s="524" t="s">
        <v>839</v>
      </c>
      <c r="U99" s="563">
        <v>0</v>
      </c>
      <c r="V99" s="525" t="s">
        <v>90</v>
      </c>
      <c r="W99" s="522" t="s">
        <v>89</v>
      </c>
      <c r="X99" s="526">
        <f t="shared" ref="X99:X101" si="247">Y99/E99</f>
        <v>457.99999999999983</v>
      </c>
      <c r="Y99" s="713">
        <f t="shared" ref="Y99:Y101" si="248">(AA99+AB99-AC99-AD99-AE99)/I99</f>
        <v>10991.999999999996</v>
      </c>
      <c r="Z99" s="568">
        <f t="shared" ref="Z99:Z101" si="249">AH99-Y99</f>
        <v>0</v>
      </c>
      <c r="AA99" s="723">
        <v>12354760.93090909</v>
      </c>
      <c r="AB99" s="723">
        <v>1235476.0930909091</v>
      </c>
      <c r="AC99" s="723">
        <v>1226111.04</v>
      </c>
      <c r="AD99" s="723">
        <v>122611.10400000001</v>
      </c>
      <c r="AE99" s="723">
        <v>1161578.8800000001</v>
      </c>
      <c r="AF99" s="619">
        <f t="shared" ref="AF99:AF102" si="250">AE99*$AF$5</f>
        <v>232315.77600000004</v>
      </c>
      <c r="AG99" s="723">
        <v>11079935.999999996</v>
      </c>
      <c r="AH99" s="643">
        <f t="shared" ref="AH99:AH101" si="251">AG99/I99</f>
        <v>10991.999999999996</v>
      </c>
      <c r="AI99" s="644" t="s">
        <v>1432</v>
      </c>
    </row>
    <row r="100" spans="1:35">
      <c r="A100" s="194"/>
      <c r="B100" s="519">
        <v>8</v>
      </c>
      <c r="C100" s="750"/>
      <c r="D100" s="745"/>
      <c r="E100" s="745"/>
      <c r="F100" s="746"/>
      <c r="G100" s="751"/>
      <c r="H100" s="751" t="s">
        <v>1272</v>
      </c>
      <c r="I100" s="752">
        <f t="shared" ref="I100:AG100" si="252">SUM(I99)</f>
        <v>1008</v>
      </c>
      <c r="J100" s="531">
        <f t="shared" si="252"/>
        <v>12821760</v>
      </c>
      <c r="K100" s="532">
        <f t="shared" si="252"/>
        <v>0</v>
      </c>
      <c r="L100" s="531">
        <f t="shared" si="252"/>
        <v>0</v>
      </c>
      <c r="M100" s="531">
        <f t="shared" si="252"/>
        <v>12821760</v>
      </c>
      <c r="N100" s="532">
        <f t="shared" si="252"/>
        <v>11656145</v>
      </c>
      <c r="O100" s="532">
        <f t="shared" si="252"/>
        <v>1165615</v>
      </c>
      <c r="P100" s="532">
        <f t="shared" si="252"/>
        <v>0</v>
      </c>
      <c r="Q100" s="589">
        <f t="shared" si="252"/>
        <v>1741824.0000000037</v>
      </c>
      <c r="R100" s="790">
        <f t="shared" si="245"/>
        <v>0.13584905660377389</v>
      </c>
      <c r="S100" s="590">
        <f t="shared" si="252"/>
        <v>1741824.0000000037</v>
      </c>
      <c r="T100" s="710">
        <f t="shared" si="252"/>
        <v>0</v>
      </c>
      <c r="U100" s="711">
        <f t="shared" si="252"/>
        <v>0</v>
      </c>
      <c r="V100" s="531">
        <f t="shared" si="252"/>
        <v>0</v>
      </c>
      <c r="W100" s="710">
        <f t="shared" si="252"/>
        <v>0</v>
      </c>
      <c r="X100" s="711">
        <f t="shared" si="252"/>
        <v>457.99999999999983</v>
      </c>
      <c r="Y100" s="711">
        <f t="shared" si="252"/>
        <v>10991.999999999996</v>
      </c>
      <c r="Z100" s="531">
        <f t="shared" si="252"/>
        <v>0</v>
      </c>
      <c r="AA100" s="711">
        <f t="shared" si="252"/>
        <v>12354760.93090909</v>
      </c>
      <c r="AB100" s="711">
        <f t="shared" si="252"/>
        <v>1235476.0930909091</v>
      </c>
      <c r="AC100" s="711">
        <f t="shared" si="252"/>
        <v>1226111.04</v>
      </c>
      <c r="AD100" s="711">
        <f t="shared" si="252"/>
        <v>122611.10400000001</v>
      </c>
      <c r="AE100" s="711">
        <f t="shared" si="252"/>
        <v>1161578.8800000001</v>
      </c>
      <c r="AF100" s="558">
        <f t="shared" si="250"/>
        <v>232315.77600000004</v>
      </c>
      <c r="AG100" s="711">
        <f t="shared" si="252"/>
        <v>11079935.999999996</v>
      </c>
      <c r="AH100" s="578"/>
      <c r="AI100" s="615"/>
    </row>
    <row r="101" spans="1:35">
      <c r="A101" s="194"/>
      <c r="B101" s="519">
        <v>8</v>
      </c>
      <c r="C101" s="587">
        <v>26</v>
      </c>
      <c r="D101" s="719" t="s">
        <v>1064</v>
      </c>
      <c r="E101" s="521">
        <v>32</v>
      </c>
      <c r="F101" s="584" t="s">
        <v>1039</v>
      </c>
      <c r="G101" s="638">
        <f t="shared" si="240"/>
        <v>796.875</v>
      </c>
      <c r="H101" s="525">
        <v>25500</v>
      </c>
      <c r="I101" s="575">
        <v>560</v>
      </c>
      <c r="J101" s="594">
        <f t="shared" si="241"/>
        <v>14280000</v>
      </c>
      <c r="K101" s="567" t="s">
        <v>872</v>
      </c>
      <c r="L101" s="568">
        <f t="shared" si="242"/>
        <v>0</v>
      </c>
      <c r="M101" s="568">
        <f t="shared" si="243"/>
        <v>14280000</v>
      </c>
      <c r="N101" s="569">
        <v>12981818</v>
      </c>
      <c r="O101" s="569">
        <v>1298182</v>
      </c>
      <c r="P101" s="568">
        <v>0</v>
      </c>
      <c r="Q101" s="617">
        <f t="shared" si="244"/>
        <v>841120</v>
      </c>
      <c r="R101" s="618">
        <f t="shared" si="245"/>
        <v>5.8901960784313728E-2</v>
      </c>
      <c r="S101" s="523">
        <f t="shared" si="246"/>
        <v>841120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247"/>
        <v>749.9375</v>
      </c>
      <c r="Y101" s="713">
        <f t="shared" si="248"/>
        <v>23998</v>
      </c>
      <c r="Z101" s="568">
        <f t="shared" si="249"/>
        <v>0</v>
      </c>
      <c r="AA101" s="723">
        <v>14232960</v>
      </c>
      <c r="AB101" s="723">
        <v>1423296</v>
      </c>
      <c r="AC101" s="723">
        <v>1319360</v>
      </c>
      <c r="AD101" s="723">
        <v>131936</v>
      </c>
      <c r="AE101" s="723">
        <v>766080</v>
      </c>
      <c r="AF101" s="619">
        <f t="shared" si="250"/>
        <v>153216</v>
      </c>
      <c r="AG101" s="723">
        <v>13438880</v>
      </c>
      <c r="AH101" s="643">
        <f t="shared" si="251"/>
        <v>23998</v>
      </c>
      <c r="AI101" s="644" t="s">
        <v>1429</v>
      </c>
    </row>
    <row r="102" spans="1:35">
      <c r="A102" s="194"/>
      <c r="B102" s="519">
        <v>8</v>
      </c>
      <c r="C102" s="750"/>
      <c r="D102" s="745"/>
      <c r="E102" s="745"/>
      <c r="F102" s="746"/>
      <c r="G102" s="751"/>
      <c r="H102" s="751" t="s">
        <v>1272</v>
      </c>
      <c r="I102" s="752">
        <f t="shared" ref="I102:AG102" si="253">SUM(I101)</f>
        <v>560</v>
      </c>
      <c r="J102" s="531">
        <f t="shared" si="253"/>
        <v>14280000</v>
      </c>
      <c r="K102" s="532">
        <f t="shared" si="253"/>
        <v>0</v>
      </c>
      <c r="L102" s="531">
        <f t="shared" si="253"/>
        <v>0</v>
      </c>
      <c r="M102" s="531">
        <f t="shared" si="253"/>
        <v>14280000</v>
      </c>
      <c r="N102" s="532">
        <f t="shared" si="253"/>
        <v>12981818</v>
      </c>
      <c r="O102" s="532">
        <f t="shared" si="253"/>
        <v>1298182</v>
      </c>
      <c r="P102" s="532">
        <f t="shared" si="253"/>
        <v>0</v>
      </c>
      <c r="Q102" s="589">
        <f t="shared" si="253"/>
        <v>841120</v>
      </c>
      <c r="R102" s="790">
        <f t="shared" si="245"/>
        <v>5.8901960784313728E-2</v>
      </c>
      <c r="S102" s="590">
        <f t="shared" si="253"/>
        <v>841120</v>
      </c>
      <c r="T102" s="710">
        <f t="shared" si="253"/>
        <v>0</v>
      </c>
      <c r="U102" s="711">
        <f t="shared" si="253"/>
        <v>0</v>
      </c>
      <c r="V102" s="531">
        <f t="shared" si="253"/>
        <v>0</v>
      </c>
      <c r="W102" s="710">
        <f t="shared" si="253"/>
        <v>0</v>
      </c>
      <c r="X102" s="711">
        <f t="shared" si="253"/>
        <v>749.9375</v>
      </c>
      <c r="Y102" s="711">
        <f t="shared" si="253"/>
        <v>23998</v>
      </c>
      <c r="Z102" s="531">
        <f t="shared" si="253"/>
        <v>0</v>
      </c>
      <c r="AA102" s="711">
        <f t="shared" si="253"/>
        <v>14232960</v>
      </c>
      <c r="AB102" s="711">
        <f t="shared" si="253"/>
        <v>1423296</v>
      </c>
      <c r="AC102" s="711">
        <f t="shared" si="253"/>
        <v>1319360</v>
      </c>
      <c r="AD102" s="711">
        <f t="shared" si="253"/>
        <v>131936</v>
      </c>
      <c r="AE102" s="711">
        <f t="shared" si="253"/>
        <v>766080</v>
      </c>
      <c r="AF102" s="558">
        <f t="shared" si="250"/>
        <v>153216</v>
      </c>
      <c r="AG102" s="711">
        <f t="shared" si="253"/>
        <v>13438880</v>
      </c>
      <c r="AH102" s="578"/>
      <c r="AI102" s="615"/>
    </row>
    <row r="103" spans="1:35">
      <c r="I103" s="504"/>
      <c r="J103" s="504"/>
      <c r="L103" s="504"/>
      <c r="M103" s="504"/>
      <c r="N103" s="504"/>
      <c r="O103" s="504"/>
      <c r="P103" s="504"/>
      <c r="Z103" s="504"/>
    </row>
    <row r="104" spans="1:35">
      <c r="I104" s="504"/>
      <c r="J104" s="504"/>
      <c r="L104" s="504"/>
      <c r="M104" s="504"/>
      <c r="N104" s="504"/>
      <c r="O104" s="504"/>
      <c r="P104" s="504"/>
      <c r="Z104" s="504"/>
    </row>
    <row r="105" spans="1:35">
      <c r="I105" s="504"/>
      <c r="J105" s="504"/>
      <c r="L105" s="504"/>
      <c r="M105" s="504"/>
      <c r="N105" s="504"/>
      <c r="O105" s="504"/>
      <c r="P105" s="504"/>
      <c r="Z105" s="504"/>
    </row>
    <row r="106" spans="1:35">
      <c r="I106" s="504"/>
      <c r="J106" s="504"/>
      <c r="L106" s="504"/>
      <c r="M106" s="504"/>
      <c r="N106" s="504"/>
      <c r="O106" s="504"/>
      <c r="P106" s="504"/>
      <c r="Z106" s="504"/>
    </row>
    <row r="107" spans="1:35">
      <c r="I107" s="504"/>
      <c r="J107" s="504"/>
      <c r="L107" s="504"/>
      <c r="M107" s="504"/>
      <c r="N107" s="504"/>
      <c r="O107" s="504"/>
      <c r="P107" s="504"/>
      <c r="Z107" s="504"/>
    </row>
    <row r="108" spans="1:35">
      <c r="I108" s="504"/>
      <c r="J108" s="504"/>
      <c r="L108" s="504"/>
      <c r="M108" s="504"/>
      <c r="N108" s="504"/>
      <c r="O108" s="504"/>
      <c r="P108" s="504"/>
      <c r="Z108" s="504"/>
    </row>
    <row r="109" spans="1:35">
      <c r="I109" s="504"/>
      <c r="J109" s="504"/>
      <c r="L109" s="504"/>
      <c r="M109" s="504"/>
      <c r="N109" s="504"/>
      <c r="O109" s="504"/>
      <c r="P109" s="504"/>
      <c r="Z109" s="504"/>
    </row>
    <row r="110" spans="1:35">
      <c r="I110" s="504"/>
      <c r="J110" s="504"/>
      <c r="L110" s="504"/>
      <c r="M110" s="504"/>
      <c r="N110" s="504"/>
      <c r="O110" s="504"/>
      <c r="P110" s="504"/>
      <c r="Z110" s="504"/>
    </row>
    <row r="111" spans="1:35">
      <c r="I111" s="504"/>
      <c r="J111" s="504"/>
      <c r="L111" s="504"/>
      <c r="M111" s="504"/>
      <c r="N111" s="504"/>
      <c r="O111" s="504"/>
      <c r="P111" s="504"/>
      <c r="Z111" s="504"/>
    </row>
    <row r="112" spans="1:35">
      <c r="I112" s="504"/>
      <c r="J112" s="504"/>
      <c r="L112" s="504"/>
      <c r="M112" s="504"/>
      <c r="N112" s="504"/>
      <c r="O112" s="504"/>
      <c r="P112" s="504"/>
      <c r="Z112" s="504"/>
    </row>
    <row r="113" spans="9:26">
      <c r="I113" s="504"/>
      <c r="J113" s="504"/>
      <c r="L113" s="504"/>
      <c r="M113" s="504"/>
      <c r="N113" s="504"/>
      <c r="O113" s="504"/>
      <c r="P113" s="504"/>
      <c r="Z113" s="504"/>
    </row>
    <row r="114" spans="9:26">
      <c r="I114" s="504"/>
      <c r="J114" s="504"/>
      <c r="L114" s="504"/>
      <c r="M114" s="504"/>
      <c r="N114" s="504"/>
      <c r="O114" s="504"/>
      <c r="P114" s="504"/>
      <c r="Z114" s="504"/>
    </row>
    <row r="115" spans="9:26">
      <c r="I115" s="504"/>
      <c r="J115" s="504"/>
      <c r="L115" s="504"/>
      <c r="M115" s="504"/>
      <c r="N115" s="504"/>
      <c r="O115" s="504"/>
      <c r="P115" s="504"/>
      <c r="Z115" s="504"/>
    </row>
    <row r="116" spans="9:26">
      <c r="I116" s="504"/>
      <c r="J116" s="504"/>
      <c r="L116" s="504"/>
      <c r="M116" s="504"/>
      <c r="N116" s="504"/>
      <c r="O116" s="504"/>
      <c r="P116" s="504"/>
      <c r="Z116" s="504"/>
    </row>
    <row r="117" spans="9:26">
      <c r="I117" s="504"/>
      <c r="J117" s="504"/>
      <c r="L117" s="504"/>
      <c r="M117" s="504"/>
      <c r="N117" s="504"/>
      <c r="O117" s="504"/>
      <c r="P117" s="504"/>
      <c r="Z117" s="504"/>
    </row>
    <row r="118" spans="9:26">
      <c r="I118" s="504"/>
      <c r="J118" s="504"/>
      <c r="L118" s="504"/>
      <c r="M118" s="504"/>
      <c r="N118" s="504"/>
      <c r="O118" s="504"/>
      <c r="P118" s="504"/>
      <c r="Z118" s="504"/>
    </row>
    <row r="119" spans="9:26">
      <c r="I119" s="504"/>
      <c r="J119" s="504"/>
      <c r="L119" s="504"/>
      <c r="M119" s="504"/>
      <c r="N119" s="504"/>
      <c r="O119" s="504"/>
      <c r="P119" s="504"/>
      <c r="Z119" s="504"/>
    </row>
    <row r="120" spans="9:26">
      <c r="I120" s="504"/>
      <c r="J120" s="504"/>
      <c r="L120" s="504"/>
      <c r="M120" s="504"/>
      <c r="N120" s="504"/>
      <c r="O120" s="504"/>
      <c r="P120" s="504"/>
      <c r="Z120" s="504"/>
    </row>
    <row r="121" spans="9:26">
      <c r="I121" s="504"/>
      <c r="J121" s="504"/>
      <c r="L121" s="504"/>
      <c r="M121" s="504"/>
      <c r="N121" s="504"/>
      <c r="O121" s="504"/>
      <c r="P121" s="504"/>
      <c r="Z121" s="504"/>
    </row>
    <row r="122" spans="9:26">
      <c r="I122" s="504"/>
      <c r="J122" s="504"/>
      <c r="L122" s="504"/>
      <c r="M122" s="504"/>
      <c r="N122" s="504"/>
      <c r="O122" s="504"/>
      <c r="P122" s="504"/>
      <c r="Z122" s="504"/>
    </row>
    <row r="123" spans="9:26">
      <c r="I123" s="504"/>
      <c r="J123" s="504"/>
      <c r="L123" s="504"/>
      <c r="M123" s="504"/>
      <c r="N123" s="504"/>
      <c r="O123" s="504"/>
      <c r="P123" s="504"/>
      <c r="Z123" s="504"/>
    </row>
    <row r="124" spans="9:26">
      <c r="I124" s="504"/>
      <c r="J124" s="504"/>
      <c r="L124" s="504"/>
      <c r="M124" s="504"/>
      <c r="N124" s="504"/>
      <c r="O124" s="504"/>
      <c r="P124" s="504"/>
      <c r="Z124" s="504"/>
    </row>
    <row r="125" spans="9:26">
      <c r="I125" s="504"/>
      <c r="J125" s="504"/>
      <c r="L125" s="504"/>
      <c r="M125" s="504"/>
      <c r="N125" s="504"/>
      <c r="O125" s="504"/>
      <c r="P125" s="504"/>
      <c r="Z125" s="504"/>
    </row>
    <row r="126" spans="9:26">
      <c r="I126" s="504"/>
      <c r="J126" s="504"/>
      <c r="L126" s="504"/>
      <c r="M126" s="504"/>
      <c r="N126" s="504"/>
      <c r="O126" s="504"/>
      <c r="P126" s="504"/>
      <c r="Z126" s="504"/>
    </row>
    <row r="127" spans="9:26">
      <c r="I127" s="504"/>
      <c r="J127" s="504"/>
      <c r="L127" s="504"/>
      <c r="M127" s="504"/>
      <c r="N127" s="504"/>
      <c r="O127" s="504"/>
      <c r="P127" s="504"/>
      <c r="Z127" s="504"/>
    </row>
    <row r="128" spans="9:26">
      <c r="I128" s="504"/>
      <c r="J128" s="504"/>
      <c r="L128" s="504"/>
      <c r="M128" s="504"/>
      <c r="N128" s="504"/>
      <c r="O128" s="504"/>
      <c r="P128" s="504"/>
      <c r="Z128" s="504"/>
    </row>
    <row r="129" spans="9:26">
      <c r="I129" s="504"/>
      <c r="J129" s="504"/>
      <c r="L129" s="504"/>
      <c r="M129" s="504"/>
      <c r="N129" s="504"/>
      <c r="O129" s="504"/>
      <c r="P129" s="504"/>
      <c r="Z129" s="504"/>
    </row>
    <row r="130" spans="9:26">
      <c r="I130" s="504"/>
      <c r="J130" s="504"/>
      <c r="L130" s="504"/>
      <c r="M130" s="504"/>
      <c r="N130" s="504"/>
      <c r="O130" s="504"/>
      <c r="P130" s="504"/>
      <c r="Z130" s="504"/>
    </row>
    <row r="131" spans="9:26">
      <c r="I131" s="504"/>
      <c r="J131" s="504"/>
      <c r="L131" s="504"/>
      <c r="M131" s="504"/>
      <c r="N131" s="504"/>
      <c r="O131" s="504"/>
      <c r="P131" s="504"/>
      <c r="Z131" s="504"/>
    </row>
    <row r="132" spans="9:26">
      <c r="I132" s="504"/>
      <c r="J132" s="504"/>
      <c r="L132" s="504"/>
      <c r="M132" s="504"/>
      <c r="N132" s="504"/>
      <c r="O132" s="504"/>
      <c r="P132" s="504"/>
      <c r="Z132" s="504"/>
    </row>
    <row r="133" spans="9:26">
      <c r="I133" s="504"/>
      <c r="J133" s="504"/>
      <c r="L133" s="504"/>
      <c r="M133" s="504"/>
      <c r="N133" s="504"/>
      <c r="O133" s="504"/>
      <c r="P133" s="504"/>
      <c r="Z133" s="504"/>
    </row>
    <row r="134" spans="9:26">
      <c r="I134" s="504"/>
      <c r="J134" s="504"/>
      <c r="L134" s="504"/>
      <c r="M134" s="504"/>
      <c r="N134" s="504"/>
      <c r="O134" s="504"/>
      <c r="P134" s="504"/>
      <c r="Z134" s="504"/>
    </row>
    <row r="135" spans="9:26">
      <c r="I135" s="504"/>
      <c r="J135" s="504"/>
      <c r="L135" s="504"/>
      <c r="M135" s="504"/>
      <c r="N135" s="504"/>
      <c r="O135" s="504"/>
      <c r="P135" s="504"/>
      <c r="Z135" s="504"/>
    </row>
    <row r="136" spans="9:26">
      <c r="I136" s="504"/>
      <c r="J136" s="504"/>
      <c r="L136" s="504"/>
      <c r="M136" s="504"/>
      <c r="N136" s="504"/>
      <c r="O136" s="504"/>
      <c r="P136" s="504"/>
      <c r="Z136" s="504"/>
    </row>
    <row r="137" spans="9:26">
      <c r="I137" s="504"/>
      <c r="J137" s="504"/>
      <c r="L137" s="504"/>
      <c r="M137" s="504"/>
      <c r="N137" s="504"/>
      <c r="O137" s="504"/>
      <c r="P137" s="504"/>
      <c r="Z137" s="504"/>
    </row>
    <row r="138" spans="9:26">
      <c r="I138" s="504"/>
      <c r="J138" s="504"/>
      <c r="L138" s="504"/>
      <c r="M138" s="504"/>
      <c r="N138" s="504"/>
      <c r="O138" s="504"/>
      <c r="P138" s="504"/>
      <c r="Z138" s="504"/>
    </row>
    <row r="139" spans="9:26">
      <c r="I139" s="504"/>
      <c r="J139" s="504"/>
      <c r="L139" s="504"/>
      <c r="M139" s="504"/>
      <c r="N139" s="504"/>
      <c r="O139" s="504"/>
      <c r="P139" s="504"/>
      <c r="Z139" s="504"/>
    </row>
    <row r="140" spans="9:26">
      <c r="I140" s="504"/>
      <c r="J140" s="504"/>
      <c r="L140" s="504"/>
      <c r="M140" s="504"/>
      <c r="N140" s="504"/>
      <c r="O140" s="504"/>
      <c r="P140" s="504"/>
      <c r="Z140" s="504"/>
    </row>
    <row r="141" spans="9:26">
      <c r="I141" s="504"/>
      <c r="J141" s="504"/>
      <c r="L141" s="504"/>
      <c r="M141" s="504"/>
      <c r="N141" s="504"/>
      <c r="O141" s="504"/>
      <c r="P141" s="504"/>
      <c r="Z141" s="504"/>
    </row>
    <row r="142" spans="9:26">
      <c r="I142" s="504"/>
      <c r="J142" s="504"/>
      <c r="L142" s="504"/>
      <c r="M142" s="504"/>
      <c r="N142" s="504"/>
      <c r="O142" s="504"/>
      <c r="P142" s="504"/>
      <c r="Z142" s="504"/>
    </row>
    <row r="143" spans="9:26">
      <c r="I143" s="504"/>
      <c r="J143" s="504"/>
      <c r="L143" s="504"/>
      <c r="M143" s="504"/>
      <c r="N143" s="504"/>
      <c r="O143" s="504"/>
      <c r="P143" s="504"/>
      <c r="Z143" s="504"/>
    </row>
    <row r="144" spans="9:26">
      <c r="I144" s="504"/>
      <c r="J144" s="504"/>
      <c r="L144" s="504"/>
      <c r="M144" s="504"/>
      <c r="N144" s="504"/>
      <c r="O144" s="504"/>
      <c r="P144" s="504"/>
      <c r="Z144" s="504"/>
    </row>
    <row r="145" spans="9:26">
      <c r="I145" s="504"/>
      <c r="J145" s="504"/>
      <c r="L145" s="504"/>
      <c r="M145" s="504"/>
      <c r="N145" s="504"/>
      <c r="O145" s="504"/>
      <c r="P145" s="504"/>
      <c r="Z145" s="504"/>
    </row>
    <row r="146" spans="9:26">
      <c r="I146" s="504"/>
      <c r="J146" s="504"/>
      <c r="L146" s="504"/>
      <c r="M146" s="504"/>
      <c r="N146" s="504"/>
      <c r="O146" s="504"/>
      <c r="P146" s="504"/>
      <c r="Z146" s="504"/>
    </row>
    <row r="147" spans="9:26">
      <c r="I147" s="504"/>
      <c r="J147" s="504"/>
      <c r="L147" s="504"/>
      <c r="M147" s="504"/>
      <c r="N147" s="504"/>
      <c r="O147" s="504"/>
      <c r="P147" s="504"/>
      <c r="Z147" s="504"/>
    </row>
    <row r="148" spans="9:26">
      <c r="I148" s="504"/>
      <c r="J148" s="504"/>
      <c r="L148" s="504"/>
      <c r="M148" s="504"/>
      <c r="N148" s="504"/>
      <c r="O148" s="504"/>
      <c r="P148" s="504"/>
      <c r="Z148" s="504"/>
    </row>
    <row r="149" spans="9:26">
      <c r="I149" s="504"/>
      <c r="J149" s="504"/>
      <c r="L149" s="504"/>
      <c r="M149" s="504"/>
      <c r="N149" s="504"/>
      <c r="O149" s="504"/>
      <c r="P149" s="504"/>
      <c r="Z149" s="504"/>
    </row>
    <row r="150" spans="9:26">
      <c r="I150" s="504"/>
      <c r="J150" s="504"/>
      <c r="L150" s="504"/>
      <c r="M150" s="504"/>
      <c r="N150" s="504"/>
      <c r="O150" s="504"/>
      <c r="P150" s="504"/>
      <c r="Z150" s="504"/>
    </row>
    <row r="151" spans="9:26">
      <c r="I151" s="504"/>
      <c r="J151" s="504"/>
      <c r="L151" s="504"/>
      <c r="M151" s="504"/>
      <c r="N151" s="504"/>
      <c r="O151" s="504"/>
      <c r="P151" s="504"/>
      <c r="Z151" s="504"/>
    </row>
    <row r="152" spans="9:26">
      <c r="I152" s="504"/>
      <c r="J152" s="504"/>
      <c r="L152" s="504"/>
      <c r="M152" s="504"/>
      <c r="N152" s="504"/>
      <c r="O152" s="504"/>
      <c r="P152" s="504"/>
      <c r="Z152" s="504"/>
    </row>
    <row r="153" spans="9:26">
      <c r="I153" s="504"/>
      <c r="J153" s="504"/>
      <c r="L153" s="504"/>
      <c r="M153" s="504"/>
      <c r="N153" s="504"/>
      <c r="O153" s="504"/>
      <c r="P153" s="504"/>
      <c r="Z153" s="504"/>
    </row>
    <row r="154" spans="9:26">
      <c r="I154" s="504"/>
      <c r="J154" s="504"/>
      <c r="L154" s="504"/>
      <c r="M154" s="504"/>
      <c r="N154" s="504"/>
      <c r="O154" s="504"/>
      <c r="P154" s="504"/>
      <c r="Z154" s="504"/>
    </row>
    <row r="155" spans="9:26">
      <c r="I155" s="504"/>
      <c r="J155" s="504"/>
      <c r="L155" s="504"/>
      <c r="M155" s="504"/>
      <c r="N155" s="504"/>
      <c r="O155" s="504"/>
      <c r="P155" s="504"/>
      <c r="Z155" s="504"/>
    </row>
    <row r="156" spans="9:26">
      <c r="I156" s="504"/>
      <c r="J156" s="504"/>
      <c r="L156" s="504"/>
      <c r="M156" s="504"/>
      <c r="N156" s="504"/>
      <c r="O156" s="504"/>
      <c r="P156" s="504"/>
      <c r="Z156" s="504"/>
    </row>
    <row r="157" spans="9:26">
      <c r="I157" s="504"/>
      <c r="J157" s="504"/>
      <c r="L157" s="504"/>
      <c r="M157" s="504"/>
      <c r="N157" s="504"/>
      <c r="O157" s="504"/>
      <c r="P157" s="504"/>
      <c r="Z157" s="504"/>
    </row>
    <row r="158" spans="9:26">
      <c r="I158" s="504"/>
      <c r="J158" s="504"/>
      <c r="L158" s="504"/>
      <c r="M158" s="504"/>
      <c r="N158" s="504"/>
      <c r="O158" s="504"/>
      <c r="P158" s="504"/>
      <c r="Z158" s="504"/>
    </row>
    <row r="159" spans="9:26">
      <c r="I159" s="504"/>
      <c r="J159" s="504"/>
      <c r="L159" s="504"/>
      <c r="M159" s="504"/>
      <c r="N159" s="504"/>
      <c r="O159" s="504"/>
      <c r="P159" s="504"/>
      <c r="Z159" s="504"/>
    </row>
    <row r="160" spans="9:26">
      <c r="I160" s="504"/>
      <c r="J160" s="504"/>
      <c r="L160" s="504"/>
      <c r="M160" s="504"/>
      <c r="N160" s="504"/>
      <c r="O160" s="504"/>
      <c r="P160" s="504"/>
      <c r="Z160" s="504"/>
    </row>
    <row r="161" spans="9:26">
      <c r="I161" s="504"/>
      <c r="J161" s="504"/>
      <c r="L161" s="504"/>
      <c r="M161" s="504"/>
      <c r="N161" s="504"/>
      <c r="O161" s="504"/>
      <c r="P161" s="504"/>
      <c r="Z161" s="504"/>
    </row>
    <row r="162" spans="9:26">
      <c r="I162" s="504"/>
      <c r="J162" s="504"/>
      <c r="L162" s="504"/>
      <c r="M162" s="504"/>
      <c r="N162" s="504"/>
      <c r="O162" s="504"/>
      <c r="P162" s="504"/>
      <c r="Z162" s="504"/>
    </row>
    <row r="163" spans="9:26">
      <c r="I163" s="504"/>
      <c r="J163" s="504"/>
      <c r="L163" s="504"/>
      <c r="M163" s="504"/>
      <c r="N163" s="504"/>
      <c r="O163" s="504"/>
      <c r="P163" s="504"/>
      <c r="Z163" s="504"/>
    </row>
    <row r="164" spans="9:26">
      <c r="I164" s="504"/>
      <c r="J164" s="504"/>
      <c r="L164" s="504"/>
      <c r="M164" s="504"/>
      <c r="N164" s="504"/>
      <c r="O164" s="504"/>
      <c r="P164" s="504"/>
      <c r="Z164" s="504"/>
    </row>
    <row r="165" spans="9:26">
      <c r="I165" s="504"/>
      <c r="J165" s="504"/>
      <c r="L165" s="504"/>
      <c r="M165" s="504"/>
      <c r="N165" s="504"/>
      <c r="O165" s="504"/>
      <c r="P165" s="504"/>
      <c r="Z165" s="504"/>
    </row>
    <row r="166" spans="9:26">
      <c r="I166" s="504"/>
      <c r="J166" s="504"/>
      <c r="L166" s="504"/>
      <c r="M166" s="504"/>
      <c r="N166" s="504"/>
      <c r="O166" s="504"/>
      <c r="P166" s="504"/>
      <c r="Z166" s="504"/>
    </row>
    <row r="167" spans="9:26">
      <c r="I167" s="504"/>
      <c r="J167" s="504"/>
      <c r="L167" s="504"/>
      <c r="M167" s="504"/>
      <c r="N167" s="504"/>
      <c r="O167" s="504"/>
      <c r="P167" s="504"/>
      <c r="Z167" s="504"/>
    </row>
    <row r="168" spans="9:26">
      <c r="I168" s="504"/>
      <c r="J168" s="504"/>
      <c r="L168" s="504"/>
      <c r="M168" s="504"/>
      <c r="N168" s="504"/>
      <c r="O168" s="504"/>
      <c r="P168" s="504"/>
      <c r="Z168" s="504"/>
    </row>
    <row r="169" spans="9:26">
      <c r="I169" s="504"/>
      <c r="J169" s="504"/>
      <c r="L169" s="504"/>
      <c r="M169" s="504"/>
      <c r="N169" s="504"/>
      <c r="O169" s="504"/>
      <c r="P169" s="504"/>
      <c r="Z169" s="504"/>
    </row>
    <row r="170" spans="9:26">
      <c r="I170" s="504"/>
      <c r="J170" s="504"/>
      <c r="L170" s="504"/>
      <c r="M170" s="504"/>
      <c r="N170" s="504"/>
      <c r="O170" s="504"/>
      <c r="P170" s="504"/>
      <c r="Z170" s="504"/>
    </row>
    <row r="171" spans="9:26">
      <c r="I171" s="504"/>
      <c r="J171" s="504"/>
      <c r="L171" s="504"/>
      <c r="M171" s="504"/>
      <c r="N171" s="504"/>
      <c r="O171" s="504"/>
      <c r="P171" s="504"/>
      <c r="Z171" s="504"/>
    </row>
    <row r="172" spans="9:26">
      <c r="I172" s="504"/>
      <c r="J172" s="504"/>
      <c r="L172" s="504"/>
      <c r="M172" s="504"/>
      <c r="N172" s="504"/>
      <c r="O172" s="504"/>
      <c r="P172" s="504"/>
      <c r="Z172" s="504"/>
    </row>
    <row r="173" spans="9:26">
      <c r="I173" s="504"/>
      <c r="J173" s="504"/>
      <c r="L173" s="504"/>
      <c r="M173" s="504"/>
      <c r="N173" s="504"/>
      <c r="O173" s="504"/>
      <c r="P173" s="504"/>
      <c r="Z173" s="504"/>
    </row>
    <row r="174" spans="9:26">
      <c r="I174" s="504"/>
      <c r="J174" s="504"/>
      <c r="L174" s="504"/>
      <c r="M174" s="504"/>
      <c r="N174" s="504"/>
      <c r="O174" s="504"/>
      <c r="P174" s="504"/>
      <c r="Z174" s="504"/>
    </row>
    <row r="175" spans="9:26">
      <c r="I175" s="504"/>
      <c r="J175" s="504"/>
      <c r="L175" s="504"/>
      <c r="M175" s="504"/>
      <c r="N175" s="504"/>
      <c r="O175" s="504"/>
      <c r="P175" s="504"/>
      <c r="Z175" s="504"/>
    </row>
    <row r="176" spans="9:26">
      <c r="I176" s="504"/>
      <c r="J176" s="504"/>
      <c r="L176" s="504"/>
      <c r="M176" s="504"/>
      <c r="N176" s="504"/>
      <c r="O176" s="504"/>
      <c r="P176" s="504"/>
      <c r="Z176" s="504"/>
    </row>
    <row r="177" spans="9:26">
      <c r="I177" s="504"/>
      <c r="J177" s="504"/>
      <c r="L177" s="504"/>
      <c r="M177" s="504"/>
      <c r="N177" s="504"/>
      <c r="O177" s="504"/>
      <c r="P177" s="504"/>
      <c r="Z177" s="504"/>
    </row>
    <row r="178" spans="9:26">
      <c r="I178" s="504"/>
      <c r="J178" s="504"/>
      <c r="L178" s="504"/>
      <c r="M178" s="504"/>
      <c r="N178" s="504"/>
      <c r="O178" s="504"/>
      <c r="P178" s="504"/>
      <c r="Z178" s="504"/>
    </row>
    <row r="179" spans="9:26">
      <c r="I179" s="504"/>
      <c r="J179" s="504"/>
      <c r="L179" s="504"/>
      <c r="M179" s="504"/>
      <c r="N179" s="504"/>
      <c r="O179" s="504"/>
      <c r="P179" s="504"/>
      <c r="Z179" s="504"/>
    </row>
    <row r="180" spans="9:26">
      <c r="I180" s="504"/>
      <c r="J180" s="504"/>
      <c r="L180" s="504"/>
      <c r="M180" s="504"/>
      <c r="N180" s="504"/>
      <c r="O180" s="504"/>
      <c r="P180" s="504"/>
      <c r="Z180" s="504"/>
    </row>
    <row r="181" spans="9:26">
      <c r="I181" s="504"/>
      <c r="J181" s="504"/>
      <c r="L181" s="504"/>
      <c r="M181" s="504"/>
      <c r="N181" s="504"/>
      <c r="O181" s="504"/>
      <c r="P181" s="504"/>
      <c r="Z181" s="504"/>
    </row>
    <row r="182" spans="9:26">
      <c r="I182" s="504"/>
      <c r="J182" s="504"/>
      <c r="L182" s="504"/>
      <c r="M182" s="504"/>
      <c r="N182" s="504"/>
      <c r="O182" s="504"/>
      <c r="P182" s="504"/>
      <c r="Z182" s="504"/>
    </row>
    <row r="183" spans="9:26">
      <c r="I183" s="504"/>
      <c r="J183" s="504"/>
      <c r="L183" s="504"/>
      <c r="M183" s="504"/>
      <c r="N183" s="504"/>
      <c r="O183" s="504"/>
      <c r="P183" s="504"/>
      <c r="Z183" s="504"/>
    </row>
    <row r="184" spans="9:26">
      <c r="I184" s="504"/>
      <c r="J184" s="504"/>
      <c r="L184" s="504"/>
      <c r="M184" s="504"/>
      <c r="N184" s="504"/>
      <c r="O184" s="504"/>
      <c r="P184" s="504"/>
      <c r="Z184" s="504"/>
    </row>
    <row r="185" spans="9:26">
      <c r="I185" s="504"/>
      <c r="J185" s="504"/>
      <c r="L185" s="504"/>
      <c r="M185" s="504"/>
      <c r="N185" s="504"/>
      <c r="O185" s="504"/>
      <c r="P185" s="504"/>
      <c r="Z185" s="504"/>
    </row>
    <row r="186" spans="9:26">
      <c r="I186" s="504"/>
      <c r="J186" s="504"/>
      <c r="L186" s="504"/>
      <c r="M186" s="504"/>
      <c r="N186" s="504"/>
      <c r="O186" s="504"/>
      <c r="P186" s="504"/>
      <c r="Z186" s="504"/>
    </row>
    <row r="187" spans="9:26">
      <c r="I187" s="504"/>
      <c r="J187" s="504"/>
      <c r="L187" s="504"/>
      <c r="M187" s="504"/>
      <c r="N187" s="504"/>
      <c r="O187" s="504"/>
      <c r="P187" s="504"/>
      <c r="Z187" s="504"/>
    </row>
    <row r="188" spans="9:26">
      <c r="I188" s="504"/>
      <c r="J188" s="504"/>
      <c r="L188" s="504"/>
      <c r="M188" s="504"/>
      <c r="N188" s="504"/>
      <c r="O188" s="504"/>
      <c r="P188" s="504"/>
      <c r="Z188" s="504"/>
    </row>
    <row r="189" spans="9:26">
      <c r="I189" s="504"/>
      <c r="J189" s="504"/>
      <c r="L189" s="504"/>
      <c r="M189" s="504"/>
      <c r="N189" s="504"/>
      <c r="O189" s="504"/>
      <c r="P189" s="504"/>
      <c r="Z189" s="504"/>
    </row>
    <row r="190" spans="9:26">
      <c r="I190" s="504"/>
      <c r="J190" s="504"/>
      <c r="L190" s="504"/>
      <c r="M190" s="504"/>
      <c r="N190" s="504"/>
      <c r="O190" s="504"/>
      <c r="P190" s="504"/>
      <c r="Z190" s="504"/>
    </row>
    <row r="191" spans="9:26">
      <c r="I191" s="504"/>
      <c r="J191" s="504"/>
      <c r="L191" s="504"/>
      <c r="M191" s="504"/>
      <c r="N191" s="504"/>
      <c r="O191" s="504"/>
      <c r="P191" s="504"/>
      <c r="Z191" s="504"/>
    </row>
    <row r="192" spans="9:26">
      <c r="I192" s="504"/>
      <c r="J192" s="504"/>
      <c r="L192" s="504"/>
      <c r="M192" s="504"/>
      <c r="N192" s="504"/>
      <c r="O192" s="504"/>
      <c r="P192" s="504"/>
      <c r="Z192" s="504"/>
    </row>
    <row r="193" spans="9:26">
      <c r="I193" s="504"/>
      <c r="J193" s="504"/>
      <c r="L193" s="504"/>
      <c r="M193" s="504"/>
      <c r="N193" s="504"/>
      <c r="O193" s="504"/>
      <c r="P193" s="504"/>
      <c r="Z193" s="504"/>
    </row>
    <row r="194" spans="9:26">
      <c r="I194" s="504"/>
      <c r="J194" s="504"/>
      <c r="L194" s="504"/>
      <c r="M194" s="504"/>
      <c r="N194" s="504"/>
      <c r="O194" s="504"/>
      <c r="P194" s="504"/>
      <c r="Z194" s="504"/>
    </row>
    <row r="195" spans="9:26">
      <c r="I195" s="504"/>
      <c r="J195" s="504"/>
      <c r="L195" s="504"/>
      <c r="M195" s="504"/>
      <c r="N195" s="504"/>
      <c r="O195" s="504"/>
      <c r="P195" s="504"/>
      <c r="Z195" s="504"/>
    </row>
    <row r="196" spans="9:26">
      <c r="I196" s="504"/>
      <c r="J196" s="504"/>
      <c r="L196" s="504"/>
      <c r="M196" s="504"/>
      <c r="N196" s="504"/>
      <c r="O196" s="504"/>
      <c r="P196" s="504"/>
      <c r="Z196" s="504"/>
    </row>
    <row r="197" spans="9:26">
      <c r="I197" s="504"/>
      <c r="J197" s="504"/>
      <c r="L197" s="504"/>
      <c r="M197" s="504"/>
      <c r="N197" s="504"/>
      <c r="O197" s="504"/>
      <c r="P197" s="504"/>
      <c r="Z197" s="504"/>
    </row>
    <row r="198" spans="9:26">
      <c r="I198" s="504"/>
      <c r="J198" s="504"/>
      <c r="L198" s="504"/>
      <c r="M198" s="504"/>
      <c r="N198" s="504"/>
      <c r="O198" s="504"/>
      <c r="P198" s="504"/>
      <c r="Z198" s="504"/>
    </row>
    <row r="199" spans="9:26">
      <c r="I199" s="504"/>
      <c r="J199" s="504"/>
      <c r="L199" s="504"/>
      <c r="M199" s="504"/>
      <c r="N199" s="504"/>
      <c r="O199" s="504"/>
      <c r="P199" s="504"/>
      <c r="Z199" s="504"/>
    </row>
    <row r="200" spans="9:26">
      <c r="I200" s="504"/>
      <c r="J200" s="504"/>
      <c r="L200" s="504"/>
      <c r="M200" s="504"/>
      <c r="N200" s="504"/>
      <c r="O200" s="504"/>
      <c r="P200" s="504"/>
      <c r="Z200" s="504"/>
    </row>
    <row r="201" spans="9:26">
      <c r="I201" s="504"/>
      <c r="J201" s="504"/>
      <c r="L201" s="504"/>
      <c r="M201" s="504"/>
      <c r="N201" s="504"/>
      <c r="O201" s="504"/>
      <c r="P201" s="504"/>
      <c r="Z201" s="504"/>
    </row>
    <row r="202" spans="9:26">
      <c r="I202" s="504"/>
      <c r="J202" s="504"/>
      <c r="L202" s="504"/>
      <c r="M202" s="504"/>
      <c r="N202" s="504"/>
      <c r="O202" s="504"/>
      <c r="P202" s="504"/>
      <c r="Z202" s="504"/>
    </row>
    <row r="203" spans="9:26">
      <c r="I203" s="504"/>
      <c r="J203" s="504"/>
      <c r="L203" s="504"/>
      <c r="M203" s="504"/>
      <c r="N203" s="504"/>
      <c r="O203" s="504"/>
      <c r="P203" s="504"/>
      <c r="Z203" s="504"/>
    </row>
    <row r="204" spans="9:26">
      <c r="I204" s="504"/>
      <c r="J204" s="504"/>
      <c r="L204" s="504"/>
      <c r="M204" s="504"/>
      <c r="N204" s="504"/>
      <c r="O204" s="504"/>
      <c r="P204" s="504"/>
      <c r="Z204" s="504"/>
    </row>
    <row r="205" spans="9:26">
      <c r="I205" s="504"/>
      <c r="J205" s="504"/>
      <c r="L205" s="504"/>
      <c r="M205" s="504"/>
      <c r="N205" s="504"/>
      <c r="O205" s="504"/>
      <c r="P205" s="504"/>
      <c r="Z205" s="504"/>
    </row>
    <row r="206" spans="9:26">
      <c r="I206" s="504"/>
      <c r="J206" s="504"/>
      <c r="L206" s="504"/>
      <c r="M206" s="504"/>
      <c r="N206" s="504"/>
      <c r="O206" s="504"/>
      <c r="P206" s="504"/>
      <c r="Z206" s="504"/>
    </row>
    <row r="207" spans="9:26">
      <c r="I207" s="504"/>
      <c r="J207" s="504"/>
      <c r="L207" s="504"/>
      <c r="M207" s="504"/>
      <c r="N207" s="504"/>
      <c r="O207" s="504"/>
      <c r="P207" s="504"/>
      <c r="Z207" s="504"/>
    </row>
    <row r="208" spans="9:26">
      <c r="I208" s="504"/>
      <c r="J208" s="504"/>
      <c r="L208" s="504"/>
      <c r="M208" s="504"/>
      <c r="N208" s="504"/>
      <c r="O208" s="504"/>
      <c r="P208" s="504"/>
      <c r="Z208" s="504"/>
    </row>
    <row r="209" spans="9:26">
      <c r="I209" s="504"/>
      <c r="J209" s="504"/>
      <c r="L209" s="504"/>
      <c r="M209" s="504"/>
      <c r="N209" s="504"/>
      <c r="O209" s="504"/>
      <c r="P209" s="504"/>
      <c r="Z209" s="504"/>
    </row>
    <row r="210" spans="9:26">
      <c r="I210" s="504"/>
      <c r="J210" s="504"/>
      <c r="L210" s="504"/>
      <c r="M210" s="504"/>
      <c r="N210" s="504"/>
      <c r="O210" s="504"/>
      <c r="P210" s="504"/>
      <c r="Z210" s="504"/>
    </row>
    <row r="211" spans="9:26">
      <c r="I211" s="504"/>
      <c r="J211" s="504"/>
      <c r="L211" s="504"/>
      <c r="M211" s="504"/>
      <c r="N211" s="504"/>
      <c r="O211" s="504"/>
      <c r="P211" s="504"/>
      <c r="Z211" s="504"/>
    </row>
    <row r="212" spans="9:26">
      <c r="I212" s="504"/>
      <c r="J212" s="504"/>
      <c r="L212" s="504"/>
      <c r="M212" s="504"/>
      <c r="N212" s="504"/>
      <c r="O212" s="504"/>
      <c r="P212" s="504"/>
      <c r="Z212" s="504"/>
    </row>
    <row r="213" spans="9:26">
      <c r="I213" s="504"/>
      <c r="J213" s="504"/>
      <c r="L213" s="504"/>
      <c r="M213" s="504"/>
      <c r="N213" s="504"/>
      <c r="O213" s="504"/>
      <c r="P213" s="504"/>
      <c r="Z213" s="504"/>
    </row>
    <row r="214" spans="9:26">
      <c r="I214" s="504"/>
      <c r="J214" s="504"/>
      <c r="L214" s="504"/>
      <c r="M214" s="504"/>
      <c r="N214" s="504"/>
      <c r="O214" s="504"/>
      <c r="P214" s="504"/>
      <c r="Z214" s="504"/>
    </row>
    <row r="215" spans="9:26">
      <c r="I215" s="504"/>
      <c r="J215" s="504"/>
      <c r="L215" s="504"/>
      <c r="M215" s="504"/>
      <c r="N215" s="504"/>
      <c r="O215" s="504"/>
      <c r="P215" s="504"/>
      <c r="Z215" s="504"/>
    </row>
    <row r="216" spans="9:26">
      <c r="I216" s="504"/>
      <c r="J216" s="504"/>
      <c r="L216" s="504"/>
      <c r="M216" s="504"/>
      <c r="N216" s="504"/>
      <c r="O216" s="504"/>
      <c r="P216" s="504"/>
      <c r="Z216" s="504"/>
    </row>
    <row r="217" spans="9:26">
      <c r="I217" s="504"/>
      <c r="J217" s="504"/>
      <c r="L217" s="504"/>
      <c r="M217" s="504"/>
      <c r="N217" s="504"/>
      <c r="O217" s="504"/>
      <c r="P217" s="504"/>
      <c r="Z217" s="504"/>
    </row>
    <row r="218" spans="9:26">
      <c r="I218" s="504"/>
      <c r="J218" s="504"/>
      <c r="L218" s="504"/>
      <c r="M218" s="504"/>
      <c r="N218" s="504"/>
      <c r="O218" s="504"/>
      <c r="P218" s="504"/>
      <c r="Z218" s="504"/>
    </row>
    <row r="219" spans="9:26">
      <c r="I219" s="504"/>
      <c r="J219" s="504"/>
      <c r="L219" s="504"/>
      <c r="M219" s="504"/>
      <c r="N219" s="504"/>
      <c r="O219" s="504"/>
      <c r="P219" s="504"/>
      <c r="Z219" s="504"/>
    </row>
  </sheetData>
  <autoFilter ref="A4:AI93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4:U4"/>
    <mergeCell ref="B4:B5"/>
    <mergeCell ref="C4:C5"/>
    <mergeCell ref="D4:D5"/>
    <mergeCell ref="E4:E5"/>
    <mergeCell ref="F4:F5"/>
    <mergeCell ref="G4:H4"/>
    <mergeCell ref="J4:J5"/>
    <mergeCell ref="K4:K5"/>
    <mergeCell ref="L4:L5"/>
    <mergeCell ref="N4:O4"/>
    <mergeCell ref="Q4:S4"/>
    <mergeCell ref="AE4:AE5"/>
    <mergeCell ref="AG4:AG5"/>
    <mergeCell ref="V4:V5"/>
    <mergeCell ref="W4:W5"/>
    <mergeCell ref="X4:Y4"/>
    <mergeCell ref="Z4:Z5"/>
    <mergeCell ref="AA4:AB4"/>
    <mergeCell ref="AC4:AD4"/>
    <mergeCell ref="B97:B98"/>
    <mergeCell ref="C97:C98"/>
    <mergeCell ref="D97:D98"/>
    <mergeCell ref="E97:E98"/>
    <mergeCell ref="F97:F98"/>
    <mergeCell ref="G97:H97"/>
    <mergeCell ref="J97:J98"/>
    <mergeCell ref="K97:K98"/>
    <mergeCell ref="L97:L98"/>
    <mergeCell ref="N97:O97"/>
    <mergeCell ref="Q97:S97"/>
    <mergeCell ref="T97:U97"/>
    <mergeCell ref="V97:V98"/>
    <mergeCell ref="W97:W98"/>
    <mergeCell ref="X97:Y97"/>
    <mergeCell ref="Z97:Z98"/>
    <mergeCell ref="AA97:AB97"/>
    <mergeCell ref="AC97:AD97"/>
    <mergeCell ref="AE97:AE98"/>
    <mergeCell ref="AG97:AG98"/>
  </mergeCells>
  <phoneticPr fontId="3" type="noConversion"/>
  <pageMargins left="0.7" right="0.7" top="0.75" bottom="0.75" header="0.3" footer="0.3"/>
  <pageSetup paperSize="9" orientation="portrait" horizontalDpi="360" verticalDpi="36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J317"/>
  <sheetViews>
    <sheetView zoomScale="70" zoomScaleNormal="70" workbookViewId="0">
      <pane ySplit="4" topLeftCell="A68" activePane="bottomLeft" state="frozenSplit"/>
      <selection activeCell="X34" sqref="X34"/>
      <selection pane="bottomLeft" activeCell="R106" sqref="R106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6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6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6" s="507" customFormat="1" ht="16.5" customHeight="1">
      <c r="B3" s="968" t="s">
        <v>107</v>
      </c>
      <c r="C3" s="970" t="s">
        <v>815</v>
      </c>
      <c r="D3" s="972" t="s">
        <v>272</v>
      </c>
      <c r="E3" s="974" t="s">
        <v>22</v>
      </c>
      <c r="F3" s="968" t="s">
        <v>3</v>
      </c>
      <c r="G3" s="976" t="s">
        <v>843</v>
      </c>
      <c r="H3" s="976"/>
      <c r="I3" s="548" t="s">
        <v>817</v>
      </c>
      <c r="J3" s="977" t="s">
        <v>946</v>
      </c>
      <c r="K3" s="979" t="s">
        <v>939</v>
      </c>
      <c r="L3" s="981" t="s">
        <v>853</v>
      </c>
      <c r="M3" s="708" t="s">
        <v>5</v>
      </c>
      <c r="N3" s="983" t="s">
        <v>819</v>
      </c>
      <c r="O3" s="983"/>
      <c r="P3" s="632" t="s">
        <v>941</v>
      </c>
      <c r="Q3" s="984" t="s">
        <v>842</v>
      </c>
      <c r="R3" s="984"/>
      <c r="S3" s="984"/>
      <c r="T3" s="967" t="s">
        <v>852</v>
      </c>
      <c r="U3" s="967"/>
      <c r="V3" s="987" t="s">
        <v>857</v>
      </c>
      <c r="W3" s="987" t="s">
        <v>858</v>
      </c>
      <c r="X3" s="989" t="s">
        <v>856</v>
      </c>
      <c r="Y3" s="989"/>
      <c r="Z3" s="990" t="s">
        <v>853</v>
      </c>
      <c r="AA3" s="992" t="s">
        <v>819</v>
      </c>
      <c r="AB3" s="992"/>
      <c r="AC3" s="992" t="s">
        <v>849</v>
      </c>
      <c r="AD3" s="992"/>
      <c r="AE3" s="985" t="s">
        <v>820</v>
      </c>
      <c r="AF3" s="560" t="s">
        <v>851</v>
      </c>
      <c r="AG3" s="985" t="s">
        <v>32</v>
      </c>
      <c r="AH3" s="635" t="s">
        <v>943</v>
      </c>
      <c r="AI3" s="636" t="s">
        <v>915</v>
      </c>
    </row>
    <row r="4" spans="1:36" s="508" customFormat="1" ht="16.5" customHeight="1">
      <c r="B4" s="969"/>
      <c r="C4" s="971"/>
      <c r="D4" s="973"/>
      <c r="E4" s="975"/>
      <c r="F4" s="969"/>
      <c r="G4" s="706" t="s">
        <v>214</v>
      </c>
      <c r="H4" s="706" t="s">
        <v>213</v>
      </c>
      <c r="I4" s="706" t="s">
        <v>213</v>
      </c>
      <c r="J4" s="978"/>
      <c r="K4" s="980"/>
      <c r="L4" s="982"/>
      <c r="M4" s="737" t="s">
        <v>940</v>
      </c>
      <c r="N4" s="735" t="s">
        <v>854</v>
      </c>
      <c r="O4" s="735" t="s">
        <v>855</v>
      </c>
      <c r="P4" s="734" t="s">
        <v>820</v>
      </c>
      <c r="Q4" s="736" t="s">
        <v>64</v>
      </c>
      <c r="R4" s="738" t="s">
        <v>892</v>
      </c>
      <c r="S4" s="736" t="s">
        <v>65</v>
      </c>
      <c r="T4" s="739" t="s">
        <v>825</v>
      </c>
      <c r="U4" s="739" t="s">
        <v>837</v>
      </c>
      <c r="V4" s="988"/>
      <c r="W4" s="988"/>
      <c r="X4" s="740" t="s">
        <v>214</v>
      </c>
      <c r="Y4" s="740" t="s">
        <v>213</v>
      </c>
      <c r="Z4" s="991"/>
      <c r="AA4" s="732" t="s">
        <v>0</v>
      </c>
      <c r="AB4" s="732" t="s">
        <v>1</v>
      </c>
      <c r="AC4" s="732" t="s">
        <v>850</v>
      </c>
      <c r="AD4" s="732" t="s">
        <v>1</v>
      </c>
      <c r="AE4" s="986"/>
      <c r="AF4" s="733">
        <v>0.2</v>
      </c>
      <c r="AG4" s="986"/>
      <c r="AH4" s="613" t="s">
        <v>896</v>
      </c>
      <c r="AI4" s="636" t="s">
        <v>897</v>
      </c>
    </row>
    <row r="5" spans="1:36" ht="16.5" customHeight="1">
      <c r="A5" s="194"/>
      <c r="B5" s="519">
        <v>9</v>
      </c>
      <c r="C5" s="587">
        <v>1</v>
      </c>
      <c r="D5" s="720" t="s">
        <v>1170</v>
      </c>
      <c r="E5" s="521">
        <v>30</v>
      </c>
      <c r="F5" s="584" t="s">
        <v>1438</v>
      </c>
      <c r="G5" s="638">
        <f>H5/E5</f>
        <v>1457</v>
      </c>
      <c r="H5" s="525">
        <v>43710</v>
      </c>
      <c r="I5" s="575">
        <v>314</v>
      </c>
      <c r="J5" s="592">
        <f>H5*I5</f>
        <v>13724940</v>
      </c>
      <c r="K5" s="567">
        <v>0</v>
      </c>
      <c r="L5" s="568">
        <f>J5-M5</f>
        <v>0</v>
      </c>
      <c r="M5" s="568">
        <f>N5+O5-P5</f>
        <v>13724940</v>
      </c>
      <c r="N5" s="569">
        <v>12477218</v>
      </c>
      <c r="O5" s="569">
        <v>1247722</v>
      </c>
      <c r="P5" s="568">
        <v>0</v>
      </c>
      <c r="Q5" s="617">
        <f>J5-AG5</f>
        <v>1896082.0319999997</v>
      </c>
      <c r="R5" s="618">
        <f t="shared" ref="R5:R8" si="0">Q5/J5</f>
        <v>0.13814865726188966</v>
      </c>
      <c r="S5" s="523">
        <f>Q5-U5</f>
        <v>1896082.0319999997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1255.7174063694267</v>
      </c>
      <c r="Y5" s="526">
        <f>(AA5+AB5-AC5-AD5-AE5)/I5</f>
        <v>37671.522191082804</v>
      </c>
      <c r="Z5" s="568">
        <f>AH5-Y5</f>
        <v>0</v>
      </c>
      <c r="AA5" s="527">
        <v>12041280</v>
      </c>
      <c r="AB5" s="527">
        <v>1204128</v>
      </c>
      <c r="AC5" s="528">
        <v>650229.12</v>
      </c>
      <c r="AD5" s="528">
        <v>65022.912000000004</v>
      </c>
      <c r="AE5" s="528">
        <v>701298</v>
      </c>
      <c r="AF5" s="619">
        <f>AE5*$AF$4</f>
        <v>140259.6</v>
      </c>
      <c r="AG5" s="527">
        <v>11828857.968</v>
      </c>
      <c r="AH5" s="643">
        <f>AG5/I5</f>
        <v>37671.522191082804</v>
      </c>
      <c r="AI5" s="644" t="s">
        <v>1187</v>
      </c>
    </row>
    <row r="6" spans="1:36" ht="16.5" customHeight="1">
      <c r="A6" s="194"/>
      <c r="B6" s="519">
        <v>9</v>
      </c>
      <c r="C6" s="587">
        <v>1</v>
      </c>
      <c r="D6" s="720" t="s">
        <v>1171</v>
      </c>
      <c r="E6" s="521">
        <v>30</v>
      </c>
      <c r="F6" s="584" t="s">
        <v>1438</v>
      </c>
      <c r="G6" s="638">
        <f>H6/E6</f>
        <v>1917</v>
      </c>
      <c r="H6" s="764">
        <v>57510</v>
      </c>
      <c r="I6" s="757">
        <v>314</v>
      </c>
      <c r="J6" s="592">
        <f t="shared" ref="J6:J7" si="1">H6*I6</f>
        <v>18058140</v>
      </c>
      <c r="K6" s="567">
        <v>0</v>
      </c>
      <c r="L6" s="568">
        <f t="shared" ref="L6:L7" si="2">J6-M6</f>
        <v>0</v>
      </c>
      <c r="M6" s="568">
        <f t="shared" ref="M6:M7" si="3">N6+O6-P6</f>
        <v>18058140</v>
      </c>
      <c r="N6" s="569">
        <v>16416491</v>
      </c>
      <c r="O6" s="569">
        <v>1641649</v>
      </c>
      <c r="P6" s="568">
        <v>0</v>
      </c>
      <c r="Q6" s="617">
        <f t="shared" ref="Q6:Q7" si="4">J6-AG6</f>
        <v>2892582.0719999988</v>
      </c>
      <c r="R6" s="618">
        <f t="shared" si="0"/>
        <v>0.16018161737587586</v>
      </c>
      <c r="S6" s="523">
        <f t="shared" ref="S6:S7" si="5">Q6-U6</f>
        <v>2892582.0719999988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>Y6/E6</f>
        <v>1609.931839490446</v>
      </c>
      <c r="Y6" s="526">
        <f t="shared" ref="Y6:Y7" si="6">(AA6+AB6-AC6-AD6-AE6)/I6</f>
        <v>48297.955184713377</v>
      </c>
      <c r="Z6" s="568">
        <f t="shared" ref="Z6:Z7" si="7">AH6-Y6</f>
        <v>0</v>
      </c>
      <c r="AA6" s="527">
        <v>15437880</v>
      </c>
      <c r="AB6" s="527">
        <v>1543788</v>
      </c>
      <c r="AC6" s="528">
        <v>833645.52</v>
      </c>
      <c r="AD6" s="528">
        <v>83364.552000000011</v>
      </c>
      <c r="AE6" s="528">
        <v>899100</v>
      </c>
      <c r="AF6" s="619">
        <f t="shared" ref="AF6:AF7" si="8">AE6*$AF$4</f>
        <v>179820</v>
      </c>
      <c r="AG6" s="527">
        <v>15165557.928000001</v>
      </c>
      <c r="AH6" s="643">
        <f t="shared" ref="AH6:AH7" si="9">AG6/I6</f>
        <v>48297.955184713377</v>
      </c>
      <c r="AI6" s="644" t="s">
        <v>1187</v>
      </c>
    </row>
    <row r="7" spans="1:36" ht="16.5" customHeight="1">
      <c r="A7" s="194"/>
      <c r="B7" s="519">
        <v>9</v>
      </c>
      <c r="C7" s="587">
        <v>1</v>
      </c>
      <c r="D7" s="720" t="s">
        <v>1172</v>
      </c>
      <c r="E7" s="521">
        <v>30</v>
      </c>
      <c r="F7" s="584" t="s">
        <v>1438</v>
      </c>
      <c r="G7" s="638">
        <f>H7/E7</f>
        <v>2466.6666666666702</v>
      </c>
      <c r="H7" s="764">
        <v>74000.000000000102</v>
      </c>
      <c r="I7" s="757">
        <v>122</v>
      </c>
      <c r="J7" s="592">
        <f t="shared" si="1"/>
        <v>9028000.000000013</v>
      </c>
      <c r="K7" s="567">
        <v>0</v>
      </c>
      <c r="L7" s="568">
        <f t="shared" si="2"/>
        <v>0</v>
      </c>
      <c r="M7" s="568">
        <f t="shared" si="3"/>
        <v>9028000</v>
      </c>
      <c r="N7" s="569">
        <v>8207273</v>
      </c>
      <c r="O7" s="569">
        <v>820727</v>
      </c>
      <c r="P7" s="568">
        <v>0</v>
      </c>
      <c r="Q7" s="617">
        <f t="shared" si="4"/>
        <v>1014062.8240000121</v>
      </c>
      <c r="R7" s="618">
        <f t="shared" si="0"/>
        <v>0.11232419406291655</v>
      </c>
      <c r="S7" s="523">
        <f t="shared" si="5"/>
        <v>1014062.8240000121</v>
      </c>
      <c r="T7" s="524" t="s">
        <v>98</v>
      </c>
      <c r="U7" s="563">
        <v>0</v>
      </c>
      <c r="V7" s="525" t="s">
        <v>90</v>
      </c>
      <c r="W7" s="522" t="s">
        <v>89</v>
      </c>
      <c r="X7" s="526">
        <f>Y7/E7</f>
        <v>2189.6003213114755</v>
      </c>
      <c r="Y7" s="526">
        <f t="shared" si="6"/>
        <v>65688.009639344265</v>
      </c>
      <c r="Z7" s="568">
        <f t="shared" si="7"/>
        <v>0</v>
      </c>
      <c r="AA7" s="527">
        <v>8157960</v>
      </c>
      <c r="AB7" s="527">
        <v>815796</v>
      </c>
      <c r="AC7" s="528">
        <v>440529.84</v>
      </c>
      <c r="AD7" s="528">
        <v>44052.984000000004</v>
      </c>
      <c r="AE7" s="528">
        <v>475235.99999999994</v>
      </c>
      <c r="AF7" s="619">
        <f t="shared" si="8"/>
        <v>95047.2</v>
      </c>
      <c r="AG7" s="527">
        <v>8013937.1760000009</v>
      </c>
      <c r="AH7" s="643">
        <f t="shared" si="9"/>
        <v>65688.009639344265</v>
      </c>
      <c r="AI7" s="644" t="s">
        <v>1187</v>
      </c>
    </row>
    <row r="8" spans="1:36" s="518" customFormat="1">
      <c r="B8" s="519">
        <v>9</v>
      </c>
      <c r="C8" s="750"/>
      <c r="D8" s="745"/>
      <c r="E8" s="745"/>
      <c r="F8" s="746"/>
      <c r="G8" s="751"/>
      <c r="H8" s="751" t="s">
        <v>5</v>
      </c>
      <c r="I8" s="752">
        <f t="shared" ref="I8:AG8" si="10">SUM(I5:I7)</f>
        <v>750</v>
      </c>
      <c r="J8" s="531">
        <f t="shared" si="10"/>
        <v>40811080.000000015</v>
      </c>
      <c r="K8" s="532">
        <f t="shared" si="10"/>
        <v>0</v>
      </c>
      <c r="L8" s="531">
        <f t="shared" si="10"/>
        <v>0</v>
      </c>
      <c r="M8" s="531">
        <f t="shared" si="10"/>
        <v>40811080</v>
      </c>
      <c r="N8" s="532">
        <f t="shared" si="10"/>
        <v>37100982</v>
      </c>
      <c r="O8" s="532">
        <f t="shared" si="10"/>
        <v>3710098</v>
      </c>
      <c r="P8" s="532">
        <f t="shared" si="10"/>
        <v>0</v>
      </c>
      <c r="Q8" s="589">
        <f t="shared" si="10"/>
        <v>5802726.9280000106</v>
      </c>
      <c r="R8" s="790">
        <f t="shared" si="0"/>
        <v>0.14218508620698125</v>
      </c>
      <c r="S8" s="590">
        <f t="shared" si="10"/>
        <v>5802726.9280000106</v>
      </c>
      <c r="T8" s="710">
        <f t="shared" si="10"/>
        <v>0</v>
      </c>
      <c r="U8" s="711">
        <f t="shared" si="10"/>
        <v>0</v>
      </c>
      <c r="V8" s="531">
        <f t="shared" si="10"/>
        <v>0</v>
      </c>
      <c r="W8" s="710">
        <f t="shared" si="10"/>
        <v>0</v>
      </c>
      <c r="X8" s="711">
        <f t="shared" si="10"/>
        <v>5055.2495671713477</v>
      </c>
      <c r="Y8" s="711">
        <f t="shared" si="10"/>
        <v>151657.48701514045</v>
      </c>
      <c r="Z8" s="531">
        <f t="shared" si="10"/>
        <v>0</v>
      </c>
      <c r="AA8" s="711">
        <f t="shared" si="10"/>
        <v>35637120</v>
      </c>
      <c r="AB8" s="711">
        <f t="shared" si="10"/>
        <v>3563712</v>
      </c>
      <c r="AC8" s="711">
        <f t="shared" si="10"/>
        <v>1924404.4800000002</v>
      </c>
      <c r="AD8" s="711">
        <f t="shared" si="10"/>
        <v>192440.448</v>
      </c>
      <c r="AE8" s="711">
        <f t="shared" si="10"/>
        <v>2075634</v>
      </c>
      <c r="AF8" s="712">
        <f t="shared" si="10"/>
        <v>415126.8</v>
      </c>
      <c r="AG8" s="711">
        <f t="shared" si="10"/>
        <v>35008353.072000004</v>
      </c>
      <c r="AH8" s="578"/>
      <c r="AI8" s="615"/>
    </row>
    <row r="9" spans="1:36">
      <c r="A9" s="194"/>
      <c r="B9" s="519">
        <v>9</v>
      </c>
      <c r="C9" s="587">
        <v>2</v>
      </c>
      <c r="D9" s="720" t="s">
        <v>1173</v>
      </c>
      <c r="E9" s="521">
        <v>32</v>
      </c>
      <c r="F9" s="584" t="s">
        <v>1439</v>
      </c>
      <c r="G9" s="638">
        <f>H9/E9</f>
        <v>2350</v>
      </c>
      <c r="H9" s="525">
        <v>75200</v>
      </c>
      <c r="I9" s="575">
        <v>70</v>
      </c>
      <c r="J9" s="592">
        <f t="shared" ref="J9:J13" si="11">H9*I9</f>
        <v>5264000</v>
      </c>
      <c r="K9" s="567">
        <v>0</v>
      </c>
      <c r="L9" s="568">
        <f t="shared" ref="L9:L13" si="12">J9-M9</f>
        <v>0</v>
      </c>
      <c r="M9" s="568">
        <f>N9+O9-P9</f>
        <v>5264000</v>
      </c>
      <c r="N9" s="569">
        <v>5264000</v>
      </c>
      <c r="O9" s="569">
        <v>0</v>
      </c>
      <c r="P9" s="568">
        <v>0</v>
      </c>
      <c r="Q9" s="617">
        <f t="shared" ref="Q9:Q13" si="13">J9-AG9</f>
        <v>548659.32800000068</v>
      </c>
      <c r="R9" s="618">
        <f t="shared" ref="R9:R14" si="14">Q9/J9</f>
        <v>0.10422859574468098</v>
      </c>
      <c r="S9" s="523">
        <f t="shared" ref="S9:S13" si="15">Q9-U9</f>
        <v>548659.32800000068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>Y9/E9</f>
        <v>2105.0627999999997</v>
      </c>
      <c r="Y9" s="526">
        <f t="shared" ref="Y9:Y13" si="16">(AA9+AB9-AC9-AD9-AE9)/I9</f>
        <v>67362.00959999999</v>
      </c>
      <c r="Z9" s="568">
        <f t="shared" ref="Z9:Z13" si="17">AH9-Y9</f>
        <v>0</v>
      </c>
      <c r="AA9" s="527">
        <v>5013120</v>
      </c>
      <c r="AB9" s="637">
        <v>0</v>
      </c>
      <c r="AC9" s="528">
        <v>270708.48000000004</v>
      </c>
      <c r="AD9" s="528">
        <v>27070.848000000005</v>
      </c>
      <c r="AE9" s="528">
        <v>0</v>
      </c>
      <c r="AF9" s="619">
        <f t="shared" ref="AF9:AF13" si="18">AE9*$AF$4</f>
        <v>0</v>
      </c>
      <c r="AG9" s="527">
        <v>4715340.6719999993</v>
      </c>
      <c r="AH9" s="643">
        <f t="shared" ref="AH9:AH13" si="19">AG9/I9</f>
        <v>67362.00959999999</v>
      </c>
      <c r="AI9" s="644" t="s">
        <v>1187</v>
      </c>
    </row>
    <row r="10" spans="1:36">
      <c r="A10" s="194"/>
      <c r="B10" s="519">
        <v>9</v>
      </c>
      <c r="C10" s="587">
        <v>2</v>
      </c>
      <c r="D10" s="720" t="s">
        <v>1166</v>
      </c>
      <c r="E10" s="521">
        <v>32</v>
      </c>
      <c r="F10" s="584" t="s">
        <v>1439</v>
      </c>
      <c r="G10" s="638">
        <f>H10/E10</f>
        <v>2550</v>
      </c>
      <c r="H10" s="525">
        <v>81600</v>
      </c>
      <c r="I10" s="575">
        <v>240</v>
      </c>
      <c r="J10" s="592">
        <f t="shared" si="11"/>
        <v>19584000</v>
      </c>
      <c r="K10" s="567">
        <v>0</v>
      </c>
      <c r="L10" s="568">
        <f t="shared" si="12"/>
        <v>0</v>
      </c>
      <c r="M10" s="568">
        <f>N10+O10-P10</f>
        <v>19584000</v>
      </c>
      <c r="N10" s="569">
        <v>19584000</v>
      </c>
      <c r="O10" s="569">
        <v>0</v>
      </c>
      <c r="P10" s="568">
        <v>0</v>
      </c>
      <c r="Q10" s="617">
        <f t="shared" si="13"/>
        <v>2210741.7600000016</v>
      </c>
      <c r="R10" s="618">
        <f t="shared" si="14"/>
        <v>0.11288509803921577</v>
      </c>
      <c r="S10" s="523">
        <f t="shared" si="15"/>
        <v>2210741.7600000016</v>
      </c>
      <c r="T10" s="524" t="s">
        <v>839</v>
      </c>
      <c r="U10" s="563">
        <v>0</v>
      </c>
      <c r="V10" s="525" t="s">
        <v>90</v>
      </c>
      <c r="W10" s="522" t="s">
        <v>89</v>
      </c>
      <c r="X10" s="526">
        <f>Y10/E10</f>
        <v>2262.1429999999996</v>
      </c>
      <c r="Y10" s="526">
        <f t="shared" si="16"/>
        <v>72388.575999999986</v>
      </c>
      <c r="Z10" s="568">
        <f t="shared" si="17"/>
        <v>0</v>
      </c>
      <c r="AA10" s="527">
        <v>18470400</v>
      </c>
      <c r="AB10" s="637">
        <v>0</v>
      </c>
      <c r="AC10" s="528">
        <v>997401.60000000009</v>
      </c>
      <c r="AD10" s="528">
        <v>99740.160000000018</v>
      </c>
      <c r="AE10" s="528">
        <v>0</v>
      </c>
      <c r="AF10" s="619">
        <f t="shared" si="18"/>
        <v>0</v>
      </c>
      <c r="AG10" s="527">
        <v>17373258.239999998</v>
      </c>
      <c r="AH10" s="643">
        <f t="shared" si="19"/>
        <v>72388.575999999986</v>
      </c>
      <c r="AI10" s="644" t="s">
        <v>1187</v>
      </c>
    </row>
    <row r="11" spans="1:36">
      <c r="A11" s="194"/>
      <c r="B11" s="519">
        <v>9</v>
      </c>
      <c r="C11" s="587">
        <v>2</v>
      </c>
      <c r="D11" s="720" t="s">
        <v>1174</v>
      </c>
      <c r="E11" s="521">
        <v>32</v>
      </c>
      <c r="F11" s="584" t="s">
        <v>1439</v>
      </c>
      <c r="G11" s="638">
        <f>H11/E11</f>
        <v>2500</v>
      </c>
      <c r="H11" s="525">
        <v>80000</v>
      </c>
      <c r="I11" s="575">
        <v>180</v>
      </c>
      <c r="J11" s="592">
        <f t="shared" si="11"/>
        <v>14400000</v>
      </c>
      <c r="K11" s="567">
        <v>0</v>
      </c>
      <c r="L11" s="779">
        <f t="shared" si="12"/>
        <v>291200</v>
      </c>
      <c r="M11" s="568">
        <f>N11+O11-P11</f>
        <v>14108800</v>
      </c>
      <c r="N11" s="569">
        <v>14400000</v>
      </c>
      <c r="O11" s="569">
        <v>0</v>
      </c>
      <c r="P11" s="568">
        <v>291200</v>
      </c>
      <c r="Q11" s="617">
        <f t="shared" si="13"/>
        <v>1380892.0320000015</v>
      </c>
      <c r="R11" s="618">
        <f t="shared" si="14"/>
        <v>9.589528000000011E-2</v>
      </c>
      <c r="S11" s="523">
        <f t="shared" si="15"/>
        <v>1672092.0320000015</v>
      </c>
      <c r="T11" s="524" t="s">
        <v>98</v>
      </c>
      <c r="U11" s="798">
        <v>-291200</v>
      </c>
      <c r="V11" s="525" t="s">
        <v>90</v>
      </c>
      <c r="W11" s="522" t="s">
        <v>89</v>
      </c>
      <c r="X11" s="526">
        <f>Y11/E11</f>
        <v>2260.2617999999998</v>
      </c>
      <c r="Y11" s="526">
        <f t="shared" si="16"/>
        <v>72328.377599999993</v>
      </c>
      <c r="Z11" s="568">
        <f t="shared" si="17"/>
        <v>0</v>
      </c>
      <c r="AA11" s="527">
        <v>13841280</v>
      </c>
      <c r="AB11" s="637">
        <v>0</v>
      </c>
      <c r="AC11" s="528">
        <v>747429.12000000011</v>
      </c>
      <c r="AD11" s="528">
        <v>74742.912000000011</v>
      </c>
      <c r="AE11" s="528">
        <v>0</v>
      </c>
      <c r="AF11" s="619">
        <f t="shared" si="18"/>
        <v>0</v>
      </c>
      <c r="AG11" s="527">
        <v>13019107.967999998</v>
      </c>
      <c r="AH11" s="643">
        <f t="shared" si="19"/>
        <v>72328.377599999993</v>
      </c>
      <c r="AI11" s="644" t="s">
        <v>1187</v>
      </c>
      <c r="AJ11" s="62" t="s">
        <v>1208</v>
      </c>
    </row>
    <row r="12" spans="1:36">
      <c r="A12" s="194"/>
      <c r="B12" s="519">
        <v>9</v>
      </c>
      <c r="C12" s="587">
        <v>2</v>
      </c>
      <c r="D12" s="720" t="s">
        <v>1455</v>
      </c>
      <c r="E12" s="521">
        <v>24</v>
      </c>
      <c r="F12" s="584" t="s">
        <v>1440</v>
      </c>
      <c r="G12" s="638">
        <f>H12/E12</f>
        <v>570</v>
      </c>
      <c r="H12" s="525">
        <v>13680</v>
      </c>
      <c r="I12" s="575">
        <v>310</v>
      </c>
      <c r="J12" s="592">
        <f t="shared" si="11"/>
        <v>4240800</v>
      </c>
      <c r="K12" s="567">
        <v>0</v>
      </c>
      <c r="L12" s="568">
        <f t="shared" si="12"/>
        <v>0</v>
      </c>
      <c r="M12" s="568">
        <f>N12+O12-P12</f>
        <v>4240800</v>
      </c>
      <c r="N12" s="569">
        <v>3855273</v>
      </c>
      <c r="O12" s="569">
        <v>385527</v>
      </c>
      <c r="P12" s="568">
        <v>0</v>
      </c>
      <c r="Q12" s="617">
        <f t="shared" si="13"/>
        <v>728042.68800000008</v>
      </c>
      <c r="R12" s="618">
        <f t="shared" si="14"/>
        <v>0.17167578947368423</v>
      </c>
      <c r="S12" s="523">
        <f t="shared" si="15"/>
        <v>728042.68800000008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>Y12/E12</f>
        <v>472.14479999999998</v>
      </c>
      <c r="Y12" s="526">
        <f t="shared" si="16"/>
        <v>11331.475199999999</v>
      </c>
      <c r="Z12" s="568">
        <f t="shared" si="17"/>
        <v>0</v>
      </c>
      <c r="AA12" s="527">
        <v>3407520</v>
      </c>
      <c r="AB12" s="527">
        <v>340752</v>
      </c>
      <c r="AC12" s="528">
        <v>184006.08000000002</v>
      </c>
      <c r="AD12" s="528">
        <v>18400.608000000004</v>
      </c>
      <c r="AE12" s="528">
        <v>33108</v>
      </c>
      <c r="AF12" s="619">
        <f t="shared" si="18"/>
        <v>6621.6</v>
      </c>
      <c r="AG12" s="527">
        <v>3512757.3119999999</v>
      </c>
      <c r="AH12" s="643">
        <f t="shared" si="19"/>
        <v>11331.475199999999</v>
      </c>
      <c r="AI12" s="644" t="s">
        <v>1188</v>
      </c>
    </row>
    <row r="13" spans="1:36">
      <c r="A13" s="194"/>
      <c r="B13" s="519">
        <v>9</v>
      </c>
      <c r="C13" s="587">
        <v>2</v>
      </c>
      <c r="D13" s="720" t="s">
        <v>1175</v>
      </c>
      <c r="E13" s="521">
        <v>30</v>
      </c>
      <c r="F13" s="584" t="s">
        <v>1440</v>
      </c>
      <c r="G13" s="638">
        <f>H13/E13</f>
        <v>1933.3333333333301</v>
      </c>
      <c r="H13" s="525">
        <v>57999.999999999905</v>
      </c>
      <c r="I13" s="575">
        <v>429</v>
      </c>
      <c r="J13" s="592">
        <f t="shared" si="11"/>
        <v>24881999.999999959</v>
      </c>
      <c r="K13" s="567">
        <v>0</v>
      </c>
      <c r="L13" s="568">
        <f t="shared" si="12"/>
        <v>-4.0978193283081055E-8</v>
      </c>
      <c r="M13" s="568">
        <f>N13+O13-P13</f>
        <v>24882000</v>
      </c>
      <c r="N13" s="569">
        <v>22620000</v>
      </c>
      <c r="O13" s="569">
        <v>2262000</v>
      </c>
      <c r="P13" s="568">
        <v>0</v>
      </c>
      <c r="Q13" s="617">
        <f t="shared" si="13"/>
        <v>2520112.9199999571</v>
      </c>
      <c r="R13" s="618">
        <f t="shared" si="14"/>
        <v>0.1012825705329138</v>
      </c>
      <c r="S13" s="523">
        <f t="shared" si="15"/>
        <v>2520112.9199999571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>Y13/E13</f>
        <v>1737.5203636363638</v>
      </c>
      <c r="Y13" s="526">
        <f t="shared" si="16"/>
        <v>52125.610909090916</v>
      </c>
      <c r="Z13" s="568">
        <f t="shared" si="17"/>
        <v>0</v>
      </c>
      <c r="AA13" s="527">
        <v>21691800</v>
      </c>
      <c r="AB13" s="527">
        <v>2169180</v>
      </c>
      <c r="AC13" s="528">
        <v>1171357.2000000002</v>
      </c>
      <c r="AD13" s="528">
        <v>117135.72000000003</v>
      </c>
      <c r="AE13" s="528">
        <v>210600</v>
      </c>
      <c r="AF13" s="619">
        <f t="shared" si="18"/>
        <v>42120</v>
      </c>
      <c r="AG13" s="527">
        <v>22361887.080000002</v>
      </c>
      <c r="AH13" s="643">
        <f t="shared" si="19"/>
        <v>52125.610909090916</v>
      </c>
      <c r="AI13" s="644" t="s">
        <v>1009</v>
      </c>
    </row>
    <row r="14" spans="1:36" s="518" customFormat="1">
      <c r="B14" s="519">
        <v>9</v>
      </c>
      <c r="C14" s="750"/>
      <c r="D14" s="745"/>
      <c r="E14" s="745"/>
      <c r="F14" s="746"/>
      <c r="G14" s="751"/>
      <c r="H14" s="751" t="s">
        <v>5</v>
      </c>
      <c r="I14" s="752">
        <f t="shared" ref="I14:AG14" si="20">SUM(I9:I13)</f>
        <v>1229</v>
      </c>
      <c r="J14" s="531">
        <f t="shared" si="20"/>
        <v>68370799.999999955</v>
      </c>
      <c r="K14" s="532">
        <f t="shared" si="20"/>
        <v>0</v>
      </c>
      <c r="L14" s="531">
        <f t="shared" si="20"/>
        <v>291199.99999995902</v>
      </c>
      <c r="M14" s="531">
        <f t="shared" si="20"/>
        <v>68079600</v>
      </c>
      <c r="N14" s="532">
        <f t="shared" si="20"/>
        <v>65723273</v>
      </c>
      <c r="O14" s="532">
        <f t="shared" si="20"/>
        <v>2647527</v>
      </c>
      <c r="P14" s="532">
        <f t="shared" si="20"/>
        <v>291200</v>
      </c>
      <c r="Q14" s="589">
        <f t="shared" si="20"/>
        <v>7388448.727999961</v>
      </c>
      <c r="R14" s="790">
        <f t="shared" si="14"/>
        <v>0.10806438900817258</v>
      </c>
      <c r="S14" s="590">
        <f t="shared" si="20"/>
        <v>7679648.727999961</v>
      </c>
      <c r="T14" s="710">
        <f t="shared" si="20"/>
        <v>0</v>
      </c>
      <c r="U14" s="711">
        <f t="shared" si="20"/>
        <v>-291200</v>
      </c>
      <c r="V14" s="531">
        <f t="shared" si="20"/>
        <v>0</v>
      </c>
      <c r="W14" s="710">
        <f t="shared" si="20"/>
        <v>0</v>
      </c>
      <c r="X14" s="711">
        <f t="shared" si="20"/>
        <v>8837.132763636364</v>
      </c>
      <c r="Y14" s="711">
        <f t="shared" si="20"/>
        <v>275536.04930909089</v>
      </c>
      <c r="Z14" s="531">
        <f t="shared" si="20"/>
        <v>0</v>
      </c>
      <c r="AA14" s="711">
        <f t="shared" si="20"/>
        <v>62424120</v>
      </c>
      <c r="AB14" s="711">
        <f t="shared" si="20"/>
        <v>2509932</v>
      </c>
      <c r="AC14" s="711">
        <f t="shared" si="20"/>
        <v>3370902.4800000004</v>
      </c>
      <c r="AD14" s="711">
        <f t="shared" si="20"/>
        <v>337090.24800000008</v>
      </c>
      <c r="AE14" s="711">
        <f t="shared" si="20"/>
        <v>243708</v>
      </c>
      <c r="AF14" s="712">
        <f t="shared" si="20"/>
        <v>48741.599999999999</v>
      </c>
      <c r="AG14" s="711">
        <f t="shared" si="20"/>
        <v>60982351.272</v>
      </c>
      <c r="AH14" s="578"/>
      <c r="AI14" s="615"/>
    </row>
    <row r="15" spans="1:36">
      <c r="A15" s="194"/>
      <c r="B15" s="519">
        <v>9</v>
      </c>
      <c r="C15" s="587">
        <v>5</v>
      </c>
      <c r="D15" s="720" t="s">
        <v>1089</v>
      </c>
      <c r="E15" s="521">
        <v>24</v>
      </c>
      <c r="F15" s="584" t="s">
        <v>1441</v>
      </c>
      <c r="G15" s="638">
        <f>H15/E15</f>
        <v>570</v>
      </c>
      <c r="H15" s="525">
        <v>13680</v>
      </c>
      <c r="I15" s="575">
        <v>1008</v>
      </c>
      <c r="J15" s="592">
        <f t="shared" ref="J15" si="21">H15*I15</f>
        <v>13789440</v>
      </c>
      <c r="K15" s="567">
        <v>0</v>
      </c>
      <c r="L15" s="568">
        <f t="shared" ref="L15" si="22">J15-M15</f>
        <v>0</v>
      </c>
      <c r="M15" s="568">
        <f t="shared" ref="M15" si="23">N15+O15-P15</f>
        <v>13789440</v>
      </c>
      <c r="N15" s="569">
        <v>12535855</v>
      </c>
      <c r="O15" s="569">
        <v>1253585</v>
      </c>
      <c r="P15" s="568">
        <v>0</v>
      </c>
      <c r="Q15" s="617">
        <f t="shared" ref="Q15" si="24">J15-AG15</f>
        <v>2709504.0000000037</v>
      </c>
      <c r="R15" s="618">
        <f t="shared" ref="R15" si="25">Q15/J15</f>
        <v>0.19649122807017572</v>
      </c>
      <c r="S15" s="523">
        <f t="shared" ref="S15" si="26">Q15-U15</f>
        <v>2709504.0000000037</v>
      </c>
      <c r="T15" s="524" t="s">
        <v>1177</v>
      </c>
      <c r="U15" s="563">
        <v>0</v>
      </c>
      <c r="V15" s="525" t="s">
        <v>1178</v>
      </c>
      <c r="W15" s="522" t="s">
        <v>1176</v>
      </c>
      <c r="X15" s="526">
        <f>Y15/E15</f>
        <v>457.99999999999983</v>
      </c>
      <c r="Y15" s="526">
        <f t="shared" ref="Y15" si="27">(AA15+AB15-AC15-AD15-AE15)/I15</f>
        <v>10991.999999999996</v>
      </c>
      <c r="Z15" s="568">
        <f t="shared" ref="Z15" si="28">AH15-Y15</f>
        <v>0</v>
      </c>
      <c r="AA15" s="723">
        <v>12354760.93090909</v>
      </c>
      <c r="AB15" s="723">
        <v>1235476.0930909091</v>
      </c>
      <c r="AC15" s="723">
        <v>1226111.04</v>
      </c>
      <c r="AD15" s="723">
        <v>122611.10400000001</v>
      </c>
      <c r="AE15" s="723">
        <v>1161578.8800000001</v>
      </c>
      <c r="AF15" s="619">
        <f t="shared" ref="AF15" si="29">AE15*$AF$4</f>
        <v>232315.77600000004</v>
      </c>
      <c r="AG15" s="723">
        <v>11079935.999999996</v>
      </c>
      <c r="AH15" s="643">
        <f t="shared" ref="AH15" si="30">AG15/I15</f>
        <v>10991.999999999996</v>
      </c>
      <c r="AI15" s="644" t="s">
        <v>1457</v>
      </c>
    </row>
    <row r="16" spans="1:36">
      <c r="A16" s="194"/>
      <c r="B16" s="519">
        <v>9</v>
      </c>
      <c r="C16" s="587">
        <v>5</v>
      </c>
      <c r="D16" s="720" t="s">
        <v>1089</v>
      </c>
      <c r="E16" s="521">
        <v>24</v>
      </c>
      <c r="F16" s="584" t="s">
        <v>1441</v>
      </c>
      <c r="G16" s="638">
        <f>H16/E16</f>
        <v>0</v>
      </c>
      <c r="H16" s="525">
        <v>0</v>
      </c>
      <c r="I16" s="575">
        <v>191</v>
      </c>
      <c r="J16" s="592">
        <f t="shared" ref="J16" si="31">H16*I16</f>
        <v>0</v>
      </c>
      <c r="K16" s="567">
        <v>0</v>
      </c>
      <c r="L16" s="767">
        <f t="shared" ref="L16" si="32">J16-M16</f>
        <v>0</v>
      </c>
      <c r="M16" s="568">
        <f t="shared" ref="M16" si="33">N16+O16-P16</f>
        <v>0</v>
      </c>
      <c r="N16" s="569">
        <v>0</v>
      </c>
      <c r="O16" s="569">
        <v>0</v>
      </c>
      <c r="P16" s="568">
        <v>0</v>
      </c>
      <c r="Q16" s="617">
        <f t="shared" ref="Q16" si="34">J16-AG16</f>
        <v>0</v>
      </c>
      <c r="R16" s="799" t="e">
        <f t="shared" ref="R16:R17" si="35">Q16/J16</f>
        <v>#DIV/0!</v>
      </c>
      <c r="S16" s="523">
        <f t="shared" ref="S16" si="36">Q16-U16</f>
        <v>0</v>
      </c>
      <c r="T16" s="524" t="s">
        <v>1180</v>
      </c>
      <c r="U16" s="563">
        <v>0</v>
      </c>
      <c r="V16" s="525" t="s">
        <v>1181</v>
      </c>
      <c r="W16" s="522" t="s">
        <v>1182</v>
      </c>
      <c r="X16" s="526">
        <f>Y16/E16</f>
        <v>0</v>
      </c>
      <c r="Y16" s="526">
        <f t="shared" ref="Y16" si="37">(AA16+AB16-AC16-AD16-AE16)/I16</f>
        <v>0</v>
      </c>
      <c r="Z16" s="568">
        <f t="shared" ref="Z16" si="38">AH16-Y16</f>
        <v>0</v>
      </c>
      <c r="AA16" s="527"/>
      <c r="AB16" s="527"/>
      <c r="AC16" s="528"/>
      <c r="AD16" s="528"/>
      <c r="AE16" s="528"/>
      <c r="AF16" s="619">
        <f t="shared" ref="AF16" si="39">AE16*$AF$4</f>
        <v>0</v>
      </c>
      <c r="AG16" s="527"/>
      <c r="AH16" s="643">
        <f t="shared" ref="AH16" si="40">AG16/I16</f>
        <v>0</v>
      </c>
      <c r="AI16" s="644" t="s">
        <v>149</v>
      </c>
      <c r="AJ16" s="62" t="s">
        <v>1207</v>
      </c>
    </row>
    <row r="17" spans="1:35" s="518" customFormat="1">
      <c r="B17" s="519">
        <v>9</v>
      </c>
      <c r="C17" s="750"/>
      <c r="D17" s="745"/>
      <c r="E17" s="745"/>
      <c r="F17" s="746"/>
      <c r="G17" s="751"/>
      <c r="H17" s="751" t="s">
        <v>1179</v>
      </c>
      <c r="I17" s="752">
        <f>SUM(I15:I16)</f>
        <v>1199</v>
      </c>
      <c r="J17" s="531">
        <f t="shared" ref="J17:AG17" si="41">SUM(J15:J16)</f>
        <v>13789440</v>
      </c>
      <c r="K17" s="532">
        <f t="shared" si="41"/>
        <v>0</v>
      </c>
      <c r="L17" s="531">
        <f t="shared" si="41"/>
        <v>0</v>
      </c>
      <c r="M17" s="531">
        <f t="shared" si="41"/>
        <v>13789440</v>
      </c>
      <c r="N17" s="532">
        <f t="shared" si="41"/>
        <v>12535855</v>
      </c>
      <c r="O17" s="532">
        <f t="shared" si="41"/>
        <v>1253585</v>
      </c>
      <c r="P17" s="532">
        <f t="shared" si="41"/>
        <v>0</v>
      </c>
      <c r="Q17" s="589">
        <f t="shared" si="41"/>
        <v>2709504.0000000037</v>
      </c>
      <c r="R17" s="790">
        <f t="shared" si="35"/>
        <v>0.19649122807017572</v>
      </c>
      <c r="S17" s="590">
        <f t="shared" si="41"/>
        <v>2709504.0000000037</v>
      </c>
      <c r="T17" s="710">
        <f t="shared" si="41"/>
        <v>0</v>
      </c>
      <c r="U17" s="711">
        <f t="shared" si="41"/>
        <v>0</v>
      </c>
      <c r="V17" s="531">
        <f t="shared" si="41"/>
        <v>0</v>
      </c>
      <c r="W17" s="710">
        <f t="shared" si="41"/>
        <v>0</v>
      </c>
      <c r="X17" s="711">
        <f t="shared" si="41"/>
        <v>457.99999999999983</v>
      </c>
      <c r="Y17" s="711">
        <f t="shared" si="41"/>
        <v>10991.999999999996</v>
      </c>
      <c r="Z17" s="531">
        <f t="shared" si="41"/>
        <v>0</v>
      </c>
      <c r="AA17" s="711">
        <f t="shared" si="41"/>
        <v>12354760.93090909</v>
      </c>
      <c r="AB17" s="711">
        <f t="shared" si="41"/>
        <v>1235476.0930909091</v>
      </c>
      <c r="AC17" s="711">
        <f t="shared" si="41"/>
        <v>1226111.04</v>
      </c>
      <c r="AD17" s="711">
        <f t="shared" si="41"/>
        <v>122611.10400000001</v>
      </c>
      <c r="AE17" s="711">
        <f t="shared" si="41"/>
        <v>1161578.8800000001</v>
      </c>
      <c r="AF17" s="712">
        <f t="shared" si="41"/>
        <v>232315.77600000004</v>
      </c>
      <c r="AG17" s="711">
        <f t="shared" si="41"/>
        <v>11079935.999999996</v>
      </c>
      <c r="AH17" s="578"/>
      <c r="AI17" s="615"/>
    </row>
    <row r="18" spans="1:35">
      <c r="A18" s="194"/>
      <c r="B18" s="519">
        <v>9</v>
      </c>
      <c r="C18" s="587">
        <v>6</v>
      </c>
      <c r="D18" s="724" t="s">
        <v>1064</v>
      </c>
      <c r="E18" s="521">
        <v>32</v>
      </c>
      <c r="F18" s="584" t="s">
        <v>1440</v>
      </c>
      <c r="G18" s="638">
        <f>H18/E18</f>
        <v>828.125</v>
      </c>
      <c r="H18" s="764">
        <v>26500</v>
      </c>
      <c r="I18" s="757">
        <v>980</v>
      </c>
      <c r="J18" s="592">
        <f t="shared" ref="J18" si="42">H18*I18</f>
        <v>25970000</v>
      </c>
      <c r="K18" s="567">
        <v>0</v>
      </c>
      <c r="L18" s="568">
        <f t="shared" ref="L18" si="43">J18-M18</f>
        <v>0</v>
      </c>
      <c r="M18" s="568">
        <f t="shared" ref="M18" si="44">N18+O18-P18</f>
        <v>25970000</v>
      </c>
      <c r="N18" s="569">
        <v>23609091</v>
      </c>
      <c r="O18" s="569">
        <v>2360909</v>
      </c>
      <c r="P18" s="568">
        <v>0</v>
      </c>
      <c r="Q18" s="617">
        <f t="shared" ref="Q18" si="45">J18-AG18</f>
        <v>2451960</v>
      </c>
      <c r="R18" s="618">
        <f t="shared" ref="R18:R19" si="46">Q18/J18</f>
        <v>9.4415094339622641E-2</v>
      </c>
      <c r="S18" s="523">
        <f t="shared" ref="S18" si="47">Q18-U18</f>
        <v>2451960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>Y18/E18</f>
        <v>749.9375</v>
      </c>
      <c r="Y18" s="526">
        <f t="shared" ref="Y18" si="48">(AA18+AB18-AC18-AD18-AE18)/I18</f>
        <v>23998</v>
      </c>
      <c r="Z18" s="568">
        <f t="shared" ref="Z18" si="49">AH18-Y18</f>
        <v>0</v>
      </c>
      <c r="AA18" s="723">
        <v>24907680</v>
      </c>
      <c r="AB18" s="723">
        <v>2490768</v>
      </c>
      <c r="AC18" s="723">
        <v>2308880</v>
      </c>
      <c r="AD18" s="723">
        <v>230888</v>
      </c>
      <c r="AE18" s="723">
        <v>1340640</v>
      </c>
      <c r="AF18" s="619">
        <f t="shared" ref="AF18" si="50">AE18*$AF$4</f>
        <v>268128</v>
      </c>
      <c r="AG18" s="723">
        <v>23518040</v>
      </c>
      <c r="AH18" s="643">
        <f t="shared" ref="AH18" si="51">AG18/I18</f>
        <v>23998</v>
      </c>
      <c r="AI18" s="644" t="s">
        <v>1428</v>
      </c>
    </row>
    <row r="19" spans="1:35" s="518" customFormat="1">
      <c r="B19" s="519">
        <v>9</v>
      </c>
      <c r="C19" s="750"/>
      <c r="D19" s="745"/>
      <c r="E19" s="745"/>
      <c r="F19" s="746"/>
      <c r="G19" s="751"/>
      <c r="H19" s="751" t="s">
        <v>5</v>
      </c>
      <c r="I19" s="752">
        <f>SUM(I18)</f>
        <v>980</v>
      </c>
      <c r="J19" s="531">
        <f t="shared" ref="J19:AG19" si="52">SUM(J18)</f>
        <v>25970000</v>
      </c>
      <c r="K19" s="532">
        <f t="shared" si="52"/>
        <v>0</v>
      </c>
      <c r="L19" s="531">
        <f t="shared" si="52"/>
        <v>0</v>
      </c>
      <c r="M19" s="531">
        <f t="shared" si="52"/>
        <v>25970000</v>
      </c>
      <c r="N19" s="532">
        <f t="shared" si="52"/>
        <v>23609091</v>
      </c>
      <c r="O19" s="532">
        <f t="shared" si="52"/>
        <v>2360909</v>
      </c>
      <c r="P19" s="532">
        <f t="shared" si="52"/>
        <v>0</v>
      </c>
      <c r="Q19" s="589">
        <f t="shared" si="52"/>
        <v>2451960</v>
      </c>
      <c r="R19" s="790">
        <f t="shared" si="46"/>
        <v>9.4415094339622641E-2</v>
      </c>
      <c r="S19" s="590">
        <f t="shared" si="52"/>
        <v>2451960</v>
      </c>
      <c r="T19" s="710">
        <f t="shared" si="52"/>
        <v>0</v>
      </c>
      <c r="U19" s="711">
        <f t="shared" si="52"/>
        <v>0</v>
      </c>
      <c r="V19" s="531">
        <f t="shared" si="52"/>
        <v>0</v>
      </c>
      <c r="W19" s="710">
        <f t="shared" si="52"/>
        <v>0</v>
      </c>
      <c r="X19" s="711">
        <f t="shared" si="52"/>
        <v>749.9375</v>
      </c>
      <c r="Y19" s="711">
        <f t="shared" si="52"/>
        <v>23998</v>
      </c>
      <c r="Z19" s="531">
        <f t="shared" si="52"/>
        <v>0</v>
      </c>
      <c r="AA19" s="711">
        <f t="shared" si="52"/>
        <v>24907680</v>
      </c>
      <c r="AB19" s="711">
        <f t="shared" si="52"/>
        <v>2490768</v>
      </c>
      <c r="AC19" s="711">
        <f t="shared" si="52"/>
        <v>2308880</v>
      </c>
      <c r="AD19" s="711">
        <f t="shared" si="52"/>
        <v>230888</v>
      </c>
      <c r="AE19" s="711">
        <f t="shared" si="52"/>
        <v>1340640</v>
      </c>
      <c r="AF19" s="712">
        <f t="shared" si="52"/>
        <v>268128</v>
      </c>
      <c r="AG19" s="711">
        <f t="shared" si="52"/>
        <v>23518040</v>
      </c>
      <c r="AH19" s="578"/>
      <c r="AI19" s="615"/>
    </row>
    <row r="20" spans="1:35">
      <c r="A20" s="194"/>
      <c r="B20" s="519">
        <v>9</v>
      </c>
      <c r="C20" s="587">
        <v>7</v>
      </c>
      <c r="D20" s="720" t="s">
        <v>1089</v>
      </c>
      <c r="E20" s="521">
        <v>24</v>
      </c>
      <c r="F20" s="584" t="s">
        <v>1442</v>
      </c>
      <c r="G20" s="638">
        <f>H20/E20</f>
        <v>555</v>
      </c>
      <c r="H20" s="764">
        <v>13320</v>
      </c>
      <c r="I20" s="757">
        <v>1008</v>
      </c>
      <c r="J20" s="592">
        <f t="shared" ref="J20" si="53">H20*I20</f>
        <v>13426560</v>
      </c>
      <c r="K20" s="567">
        <v>0</v>
      </c>
      <c r="L20" s="568">
        <f t="shared" ref="L20" si="54">J20-M20</f>
        <v>0</v>
      </c>
      <c r="M20" s="568">
        <f t="shared" ref="M20" si="55">N20+O20-P20</f>
        <v>13426560</v>
      </c>
      <c r="N20" s="569">
        <v>12205964</v>
      </c>
      <c r="O20" s="569">
        <v>1220596</v>
      </c>
      <c r="P20" s="568">
        <v>0</v>
      </c>
      <c r="Q20" s="617">
        <f t="shared" ref="Q20" si="56">J20-AG20</f>
        <v>2346624.0000000037</v>
      </c>
      <c r="R20" s="618">
        <f t="shared" ref="R20:R21" si="57">Q20/J20</f>
        <v>0.17477477477477504</v>
      </c>
      <c r="S20" s="523">
        <f t="shared" ref="S20" si="58">Q20-U20</f>
        <v>2346624.0000000037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>Y20/E20</f>
        <v>457.99999999999983</v>
      </c>
      <c r="Y20" s="526">
        <f t="shared" ref="Y20" si="59">(AA20+AB20-AC20-AD20-AE20)/I20</f>
        <v>10991.999999999996</v>
      </c>
      <c r="Z20" s="568">
        <f t="shared" ref="Z20" si="60">AH20-Y20</f>
        <v>0</v>
      </c>
      <c r="AA20" s="527">
        <v>12354760.93090909</v>
      </c>
      <c r="AB20" s="527">
        <v>1235476.0930909091</v>
      </c>
      <c r="AC20" s="528">
        <v>1226111.04</v>
      </c>
      <c r="AD20" s="528">
        <v>122611.10400000001</v>
      </c>
      <c r="AE20" s="528">
        <v>1161578.8800000001</v>
      </c>
      <c r="AF20" s="619">
        <f t="shared" ref="AF20" si="61">AE20*$AF$4</f>
        <v>232315.77600000004</v>
      </c>
      <c r="AG20" s="527">
        <v>11079935.999999996</v>
      </c>
      <c r="AH20" s="643">
        <f t="shared" ref="AH20" si="62">AG20/I20</f>
        <v>10991.999999999996</v>
      </c>
      <c r="AI20" s="644" t="s">
        <v>1429</v>
      </c>
    </row>
    <row r="21" spans="1:35" s="518" customFormat="1">
      <c r="B21" s="519">
        <v>9</v>
      </c>
      <c r="C21" s="750"/>
      <c r="D21" s="745"/>
      <c r="E21" s="745"/>
      <c r="F21" s="746"/>
      <c r="G21" s="751"/>
      <c r="H21" s="751" t="s">
        <v>5</v>
      </c>
      <c r="I21" s="752">
        <f>SUM(I20)</f>
        <v>1008</v>
      </c>
      <c r="J21" s="531">
        <f t="shared" ref="J21:AG21" si="63">SUM(J20)</f>
        <v>13426560</v>
      </c>
      <c r="K21" s="532">
        <f t="shared" si="63"/>
        <v>0</v>
      </c>
      <c r="L21" s="531">
        <f t="shared" si="63"/>
        <v>0</v>
      </c>
      <c r="M21" s="531">
        <f t="shared" si="63"/>
        <v>13426560</v>
      </c>
      <c r="N21" s="532">
        <f t="shared" si="63"/>
        <v>12205964</v>
      </c>
      <c r="O21" s="532">
        <f t="shared" si="63"/>
        <v>1220596</v>
      </c>
      <c r="P21" s="532">
        <f t="shared" si="63"/>
        <v>0</v>
      </c>
      <c r="Q21" s="589">
        <f t="shared" si="63"/>
        <v>2346624.0000000037</v>
      </c>
      <c r="R21" s="790">
        <f t="shared" si="57"/>
        <v>0.17477477477477504</v>
      </c>
      <c r="S21" s="590">
        <f t="shared" si="63"/>
        <v>2346624.0000000037</v>
      </c>
      <c r="T21" s="710">
        <f t="shared" si="63"/>
        <v>0</v>
      </c>
      <c r="U21" s="711">
        <f t="shared" si="63"/>
        <v>0</v>
      </c>
      <c r="V21" s="531">
        <f t="shared" si="63"/>
        <v>0</v>
      </c>
      <c r="W21" s="710">
        <f t="shared" si="63"/>
        <v>0</v>
      </c>
      <c r="X21" s="711">
        <f t="shared" si="63"/>
        <v>457.99999999999983</v>
      </c>
      <c r="Y21" s="711">
        <f t="shared" si="63"/>
        <v>10991.999999999996</v>
      </c>
      <c r="Z21" s="531">
        <f t="shared" si="63"/>
        <v>0</v>
      </c>
      <c r="AA21" s="711">
        <f t="shared" si="63"/>
        <v>12354760.93090909</v>
      </c>
      <c r="AB21" s="711">
        <f t="shared" si="63"/>
        <v>1235476.0930909091</v>
      </c>
      <c r="AC21" s="711">
        <f t="shared" si="63"/>
        <v>1226111.04</v>
      </c>
      <c r="AD21" s="711">
        <f t="shared" si="63"/>
        <v>122611.10400000001</v>
      </c>
      <c r="AE21" s="711">
        <f t="shared" si="63"/>
        <v>1161578.8800000001</v>
      </c>
      <c r="AF21" s="712">
        <f t="shared" si="63"/>
        <v>232315.77600000004</v>
      </c>
      <c r="AG21" s="711">
        <f t="shared" si="63"/>
        <v>11079935.999999996</v>
      </c>
      <c r="AH21" s="578"/>
      <c r="AI21" s="615"/>
    </row>
    <row r="22" spans="1:35">
      <c r="A22" s="194"/>
      <c r="B22" s="519">
        <v>9</v>
      </c>
      <c r="C22" s="587">
        <v>8</v>
      </c>
      <c r="D22" s="724" t="s">
        <v>1183</v>
      </c>
      <c r="E22" s="800">
        <v>100</v>
      </c>
      <c r="F22" s="768" t="s">
        <v>1441</v>
      </c>
      <c r="G22" s="638">
        <f t="shared" ref="G22:G31" si="64">H22/E22</f>
        <v>310</v>
      </c>
      <c r="H22" s="525">
        <v>31000</v>
      </c>
      <c r="I22" s="575">
        <v>40</v>
      </c>
      <c r="J22" s="592">
        <f t="shared" ref="J22:J31" si="65">H22*I22</f>
        <v>1240000</v>
      </c>
      <c r="K22" s="567">
        <v>0</v>
      </c>
      <c r="L22" s="568">
        <f t="shared" ref="L22:L31" si="66">J22-M22</f>
        <v>0</v>
      </c>
      <c r="M22" s="568">
        <f t="shared" ref="M22:M31" si="67">N22+O22-P22</f>
        <v>1240000</v>
      </c>
      <c r="N22" s="569">
        <v>1127273</v>
      </c>
      <c r="O22" s="569">
        <v>112727</v>
      </c>
      <c r="P22" s="568">
        <v>0</v>
      </c>
      <c r="Q22" s="617">
        <f t="shared" ref="Q22:Q31" si="68">J22-AG22</f>
        <v>124476.80000000005</v>
      </c>
      <c r="R22" s="618">
        <f t="shared" ref="R22:R32" si="69">Q22/J22</f>
        <v>0.10038451612903229</v>
      </c>
      <c r="S22" s="523">
        <f t="shared" ref="S22:S31" si="70">Q22-U22</f>
        <v>124476.80000000005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:X31" si="71">Y22/E22</f>
        <v>278.88079999999997</v>
      </c>
      <c r="Y22" s="526">
        <f t="shared" ref="Y22:Y31" si="72">(AA22+AB22-AC22-AD22-AE22)/I22</f>
        <v>27888.079999999998</v>
      </c>
      <c r="Z22" s="568">
        <f t="shared" ref="Z22:Z31" si="73">AH22-Y22</f>
        <v>0</v>
      </c>
      <c r="AA22" s="723">
        <v>1072000</v>
      </c>
      <c r="AB22" s="723">
        <v>107200</v>
      </c>
      <c r="AC22" s="723">
        <v>57888.000000000007</v>
      </c>
      <c r="AD22" s="723">
        <v>5788.8000000000011</v>
      </c>
      <c r="AE22" s="723">
        <v>0</v>
      </c>
      <c r="AF22" s="619">
        <f t="shared" ref="AF22:AF31" si="74">AE22*$AF$4</f>
        <v>0</v>
      </c>
      <c r="AG22" s="723">
        <v>1115523.2</v>
      </c>
      <c r="AH22" s="643">
        <f t="shared" ref="AH22:AH31" si="75">AG22/I22</f>
        <v>27888.079999999998</v>
      </c>
      <c r="AI22" s="644" t="s">
        <v>1460</v>
      </c>
    </row>
    <row r="23" spans="1:35">
      <c r="A23" s="194"/>
      <c r="B23" s="519">
        <v>9</v>
      </c>
      <c r="C23" s="587">
        <v>8</v>
      </c>
      <c r="D23" s="724" t="s">
        <v>1175</v>
      </c>
      <c r="E23" s="800">
        <v>30</v>
      </c>
      <c r="F23" s="768" t="s">
        <v>1443</v>
      </c>
      <c r="G23" s="638">
        <f t="shared" si="64"/>
        <v>2066.6666666666702</v>
      </c>
      <c r="H23" s="764">
        <v>62000.000000000102</v>
      </c>
      <c r="I23" s="757">
        <v>345</v>
      </c>
      <c r="J23" s="592">
        <f t="shared" si="65"/>
        <v>21390000.000000034</v>
      </c>
      <c r="K23" s="567">
        <v>0</v>
      </c>
      <c r="L23" s="568">
        <f t="shared" si="66"/>
        <v>3.3527612686157227E-8</v>
      </c>
      <c r="M23" s="568">
        <f t="shared" si="67"/>
        <v>21390000</v>
      </c>
      <c r="N23" s="569">
        <v>19445455</v>
      </c>
      <c r="O23" s="569">
        <v>1944545</v>
      </c>
      <c r="P23" s="568">
        <v>0</v>
      </c>
      <c r="Q23" s="617">
        <f t="shared" si="68"/>
        <v>3406664.236363668</v>
      </c>
      <c r="R23" s="618">
        <f t="shared" si="69"/>
        <v>0.15926434017595431</v>
      </c>
      <c r="S23" s="523">
        <f t="shared" si="70"/>
        <v>3406664.236363668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si="71"/>
        <v>1737.5203636363633</v>
      </c>
      <c r="Y23" s="526">
        <f t="shared" si="72"/>
        <v>52125.610909090901</v>
      </c>
      <c r="Z23" s="568">
        <f t="shared" si="73"/>
        <v>0</v>
      </c>
      <c r="AA23" s="777">
        <f>(15573600/308*98)+12792600/253*247</f>
        <v>17444454.545454547</v>
      </c>
      <c r="AB23" s="777">
        <f>(1557360/308*98)+1279260/253*247</f>
        <v>1744445.4545454546</v>
      </c>
      <c r="AC23" s="777">
        <f>(840974.4/308*98)+690800.4/253*247</f>
        <v>942000.54545454553</v>
      </c>
      <c r="AD23" s="777">
        <f>(84097.44/308*98)+69080.04/253*247</f>
        <v>94200.054545454535</v>
      </c>
      <c r="AE23" s="777">
        <f>(151200/308*98)+124200/253*247</f>
        <v>169363.63636363635</v>
      </c>
      <c r="AF23" s="778">
        <f t="shared" si="74"/>
        <v>33872.727272727272</v>
      </c>
      <c r="AG23" s="777">
        <f>(16054688.16/308*98)+13187779.56/253*247</f>
        <v>17983335.763636366</v>
      </c>
      <c r="AH23" s="643">
        <f t="shared" si="75"/>
        <v>52125.610909090916</v>
      </c>
      <c r="AI23" s="644" t="s">
        <v>1456</v>
      </c>
    </row>
    <row r="24" spans="1:35">
      <c r="A24" s="194"/>
      <c r="B24" s="519">
        <v>9</v>
      </c>
      <c r="C24" s="587">
        <v>8</v>
      </c>
      <c r="D24" s="724" t="s">
        <v>1183</v>
      </c>
      <c r="E24" s="800">
        <v>100</v>
      </c>
      <c r="F24" s="768" t="s">
        <v>1443</v>
      </c>
      <c r="G24" s="638">
        <f t="shared" si="64"/>
        <v>310</v>
      </c>
      <c r="H24" s="764">
        <v>31000</v>
      </c>
      <c r="I24" s="757">
        <v>280</v>
      </c>
      <c r="J24" s="592">
        <f t="shared" si="65"/>
        <v>8680000</v>
      </c>
      <c r="K24" s="567">
        <v>0</v>
      </c>
      <c r="L24" s="568">
        <f t="shared" si="66"/>
        <v>0</v>
      </c>
      <c r="M24" s="568">
        <f t="shared" si="67"/>
        <v>8680000</v>
      </c>
      <c r="N24" s="569">
        <v>7890909</v>
      </c>
      <c r="O24" s="569">
        <v>789091</v>
      </c>
      <c r="P24" s="568">
        <v>0</v>
      </c>
      <c r="Q24" s="617">
        <f t="shared" si="68"/>
        <v>871337.59999999963</v>
      </c>
      <c r="R24" s="618">
        <f t="shared" si="69"/>
        <v>0.10038451612903221</v>
      </c>
      <c r="S24" s="523">
        <f t="shared" si="70"/>
        <v>871337.59999999963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si="71"/>
        <v>278.88080000000002</v>
      </c>
      <c r="Y24" s="526">
        <f t="shared" si="72"/>
        <v>27888.080000000002</v>
      </c>
      <c r="Z24" s="568">
        <f t="shared" si="73"/>
        <v>0</v>
      </c>
      <c r="AA24" s="784">
        <v>7504000</v>
      </c>
      <c r="AB24" s="784">
        <v>750400</v>
      </c>
      <c r="AC24" s="784">
        <v>405216.00000000006</v>
      </c>
      <c r="AD24" s="784">
        <v>40521.600000000006</v>
      </c>
      <c r="AE24" s="784">
        <v>0</v>
      </c>
      <c r="AF24" s="785">
        <f t="shared" si="74"/>
        <v>0</v>
      </c>
      <c r="AG24" s="784">
        <v>7808662.4000000004</v>
      </c>
      <c r="AH24" s="643">
        <f t="shared" si="75"/>
        <v>27888.080000000002</v>
      </c>
      <c r="AI24" s="644" t="s">
        <v>1432</v>
      </c>
    </row>
    <row r="25" spans="1:35">
      <c r="A25" s="194"/>
      <c r="B25" s="519">
        <v>9</v>
      </c>
      <c r="C25" s="587">
        <v>8</v>
      </c>
      <c r="D25" s="724" t="s">
        <v>1071</v>
      </c>
      <c r="E25" s="800">
        <v>24</v>
      </c>
      <c r="F25" s="768" t="s">
        <v>1443</v>
      </c>
      <c r="G25" s="638">
        <f t="shared" si="64"/>
        <v>500</v>
      </c>
      <c r="H25" s="764">
        <v>12000</v>
      </c>
      <c r="I25" s="757">
        <v>160</v>
      </c>
      <c r="J25" s="592">
        <f t="shared" ref="J25:J26" si="76">H25*I25</f>
        <v>1920000</v>
      </c>
      <c r="K25" s="567">
        <v>0</v>
      </c>
      <c r="L25" s="568">
        <f t="shared" ref="L25:L26" si="77">J25-M25</f>
        <v>0</v>
      </c>
      <c r="M25" s="568">
        <f t="shared" ref="M25:M26" si="78">N25+O25-P25</f>
        <v>1920000</v>
      </c>
      <c r="N25" s="569">
        <v>1745455</v>
      </c>
      <c r="O25" s="569">
        <v>174545</v>
      </c>
      <c r="P25" s="568">
        <v>0</v>
      </c>
      <c r="Q25" s="617">
        <f t="shared" ref="Q25:Q26" si="79">J25-AG25</f>
        <v>106963.96799999988</v>
      </c>
      <c r="R25" s="618">
        <f t="shared" ref="R25:R26" si="80">Q25/J25</f>
        <v>5.5710399999999938E-2</v>
      </c>
      <c r="S25" s="523">
        <f t="shared" ref="S25:S26" si="81">Q25-U25</f>
        <v>106963.96799999988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si="71"/>
        <v>472.14480000000003</v>
      </c>
      <c r="Y25" s="526">
        <f t="shared" ref="Y25:Y26" si="82">(AA25+AB25-AC25-AD25-AE25)/I25</f>
        <v>11331.475200000001</v>
      </c>
      <c r="Z25" s="568">
        <f t="shared" ref="Z25:Z26" si="83">AH25-Y25</f>
        <v>0</v>
      </c>
      <c r="AA25" s="805">
        <v>1758720</v>
      </c>
      <c r="AB25" s="805">
        <v>175872</v>
      </c>
      <c r="AC25" s="806">
        <v>94970.880000000005</v>
      </c>
      <c r="AD25" s="806">
        <v>9497.0880000000016</v>
      </c>
      <c r="AE25" s="806">
        <v>17088</v>
      </c>
      <c r="AF25" s="785">
        <f t="shared" ref="AF25:AF26" si="84">AE25*$AF$4</f>
        <v>3417.6000000000004</v>
      </c>
      <c r="AG25" s="805">
        <v>1813036.0320000001</v>
      </c>
      <c r="AH25" s="643">
        <f t="shared" ref="AH25:AH26" si="85">AG25/I25</f>
        <v>11331.475200000001</v>
      </c>
      <c r="AI25" s="644" t="s">
        <v>1198</v>
      </c>
    </row>
    <row r="26" spans="1:35">
      <c r="A26" s="194"/>
      <c r="B26" s="519">
        <v>9</v>
      </c>
      <c r="C26" s="587">
        <v>8</v>
      </c>
      <c r="D26" s="724" t="s">
        <v>1064</v>
      </c>
      <c r="E26" s="800">
        <v>32</v>
      </c>
      <c r="F26" s="768" t="s">
        <v>1443</v>
      </c>
      <c r="G26" s="638">
        <f t="shared" si="64"/>
        <v>828.125</v>
      </c>
      <c r="H26" s="764">
        <v>26500</v>
      </c>
      <c r="I26" s="757">
        <v>490</v>
      </c>
      <c r="J26" s="592">
        <f t="shared" si="76"/>
        <v>12985000</v>
      </c>
      <c r="K26" s="567">
        <v>0</v>
      </c>
      <c r="L26" s="568">
        <f t="shared" si="77"/>
        <v>0</v>
      </c>
      <c r="M26" s="568">
        <f t="shared" si="78"/>
        <v>12985000</v>
      </c>
      <c r="N26" s="569">
        <v>11804545</v>
      </c>
      <c r="O26" s="569">
        <v>1180455</v>
      </c>
      <c r="P26" s="568">
        <v>0</v>
      </c>
      <c r="Q26" s="617">
        <f t="shared" si="79"/>
        <v>1225980</v>
      </c>
      <c r="R26" s="618">
        <f t="shared" si="80"/>
        <v>9.4415094339622641E-2</v>
      </c>
      <c r="S26" s="523">
        <f t="shared" si="81"/>
        <v>1225980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71"/>
        <v>749.9375</v>
      </c>
      <c r="Y26" s="526">
        <f t="shared" si="82"/>
        <v>23998</v>
      </c>
      <c r="Z26" s="568">
        <f t="shared" si="83"/>
        <v>0</v>
      </c>
      <c r="AA26" s="774">
        <f>+AA18/980*490</f>
        <v>12453840</v>
      </c>
      <c r="AB26" s="774">
        <f t="shared" ref="AB26:AG26" si="86">+AB18/980*490</f>
        <v>1245384</v>
      </c>
      <c r="AC26" s="774">
        <f t="shared" si="86"/>
        <v>1154440</v>
      </c>
      <c r="AD26" s="774">
        <f t="shared" si="86"/>
        <v>115444</v>
      </c>
      <c r="AE26" s="774">
        <f t="shared" si="86"/>
        <v>670320</v>
      </c>
      <c r="AF26" s="778">
        <f t="shared" si="84"/>
        <v>134064</v>
      </c>
      <c r="AG26" s="774">
        <f t="shared" si="86"/>
        <v>11759020</v>
      </c>
      <c r="AH26" s="643">
        <f t="shared" si="85"/>
        <v>23998</v>
      </c>
      <c r="AI26" s="644" t="s">
        <v>1458</v>
      </c>
    </row>
    <row r="27" spans="1:35">
      <c r="A27" s="194"/>
      <c r="B27" s="519">
        <v>9</v>
      </c>
      <c r="C27" s="587">
        <v>8</v>
      </c>
      <c r="D27" s="724" t="s">
        <v>1184</v>
      </c>
      <c r="E27" s="800">
        <v>5</v>
      </c>
      <c r="F27" s="770" t="s">
        <v>1436</v>
      </c>
      <c r="G27" s="638">
        <f t="shared" si="64"/>
        <v>5860</v>
      </c>
      <c r="H27" s="764">
        <v>29300</v>
      </c>
      <c r="I27" s="757">
        <v>859</v>
      </c>
      <c r="J27" s="592">
        <f t="shared" ref="J27:J28" si="87">H27*I27</f>
        <v>25168700</v>
      </c>
      <c r="K27" s="567">
        <v>0</v>
      </c>
      <c r="L27" s="568">
        <f t="shared" ref="L27" si="88">J27-M27</f>
        <v>0</v>
      </c>
      <c r="M27" s="568">
        <f t="shared" ref="M27:M28" si="89">N27+O27-P27</f>
        <v>25168700</v>
      </c>
      <c r="N27" s="569">
        <v>22880636</v>
      </c>
      <c r="O27" s="569">
        <v>2288064</v>
      </c>
      <c r="P27" s="568">
        <v>0</v>
      </c>
      <c r="Q27" s="617">
        <f t="shared" ref="Q27:Q28" si="90">J27-AG27</f>
        <v>25168700</v>
      </c>
      <c r="R27" s="618">
        <f t="shared" ref="R27:R28" si="91">Q27/J27</f>
        <v>1</v>
      </c>
      <c r="S27" s="523">
        <f t="shared" ref="S27:S28" si="92">Q27-U27</f>
        <v>25168700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 t="shared" si="71"/>
        <v>0</v>
      </c>
      <c r="Y27" s="526">
        <f t="shared" ref="Y27:Y28" si="93">(AA27+AB27-AC27-AD27-AE27)/I27</f>
        <v>0</v>
      </c>
      <c r="Z27" s="568">
        <f t="shared" ref="Z27:Z28" si="94">AH27-Y27</f>
        <v>0</v>
      </c>
      <c r="AA27" s="527"/>
      <c r="AB27" s="527"/>
      <c r="AC27" s="528"/>
      <c r="AD27" s="528"/>
      <c r="AE27" s="528"/>
      <c r="AF27" s="619">
        <f t="shared" ref="AF27:AF28" si="95">AE27*$AF$4</f>
        <v>0</v>
      </c>
      <c r="AG27" s="527"/>
      <c r="AH27" s="643">
        <f t="shared" ref="AH27:AH28" si="96">AG27/I27</f>
        <v>0</v>
      </c>
      <c r="AI27" s="644"/>
    </row>
    <row r="28" spans="1:35">
      <c r="A28" s="194"/>
      <c r="B28" s="519">
        <v>9</v>
      </c>
      <c r="C28" s="587">
        <v>8</v>
      </c>
      <c r="D28" s="724" t="s">
        <v>1129</v>
      </c>
      <c r="E28" s="800">
        <v>3.0070921985815602</v>
      </c>
      <c r="F28" s="801" t="s">
        <v>1426</v>
      </c>
      <c r="G28" s="638">
        <f t="shared" si="64"/>
        <v>21150</v>
      </c>
      <c r="H28" s="764">
        <v>63600</v>
      </c>
      <c r="I28" s="757">
        <v>141</v>
      </c>
      <c r="J28" s="592">
        <f t="shared" si="87"/>
        <v>8967600</v>
      </c>
      <c r="K28" s="567">
        <v>0</v>
      </c>
      <c r="L28" s="779">
        <f>J28-M28</f>
        <v>-21200</v>
      </c>
      <c r="M28" s="568">
        <f t="shared" si="89"/>
        <v>8988800</v>
      </c>
      <c r="N28" s="569">
        <v>8171636</v>
      </c>
      <c r="O28" s="569">
        <v>817164</v>
      </c>
      <c r="P28" s="568">
        <v>0</v>
      </c>
      <c r="Q28" s="617">
        <f t="shared" si="90"/>
        <v>8967600</v>
      </c>
      <c r="R28" s="618">
        <f t="shared" si="91"/>
        <v>1</v>
      </c>
      <c r="S28" s="523">
        <f t="shared" si="92"/>
        <v>8967600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71"/>
        <v>0</v>
      </c>
      <c r="Y28" s="526">
        <f t="shared" si="93"/>
        <v>0</v>
      </c>
      <c r="Z28" s="568">
        <f t="shared" si="94"/>
        <v>0</v>
      </c>
      <c r="AA28" s="527"/>
      <c r="AB28" s="527"/>
      <c r="AC28" s="528"/>
      <c r="AD28" s="528"/>
      <c r="AE28" s="528"/>
      <c r="AF28" s="619">
        <f t="shared" si="95"/>
        <v>0</v>
      </c>
      <c r="AG28" s="527"/>
      <c r="AH28" s="643">
        <f t="shared" si="96"/>
        <v>0</v>
      </c>
      <c r="AI28" s="644"/>
    </row>
    <row r="29" spans="1:35">
      <c r="A29" s="194"/>
      <c r="B29" s="519">
        <v>9</v>
      </c>
      <c r="C29" s="587">
        <v>8</v>
      </c>
      <c r="D29" s="724" t="s">
        <v>1138</v>
      </c>
      <c r="E29" s="800">
        <v>4</v>
      </c>
      <c r="F29" s="801" t="s">
        <v>1426</v>
      </c>
      <c r="G29" s="638">
        <f t="shared" si="64"/>
        <v>22450</v>
      </c>
      <c r="H29" s="764">
        <v>89800</v>
      </c>
      <c r="I29" s="757">
        <v>54</v>
      </c>
      <c r="J29" s="592">
        <f t="shared" si="65"/>
        <v>4849200</v>
      </c>
      <c r="K29" s="567">
        <v>0</v>
      </c>
      <c r="L29" s="568">
        <f t="shared" si="66"/>
        <v>0</v>
      </c>
      <c r="M29" s="568">
        <f t="shared" si="67"/>
        <v>4849200</v>
      </c>
      <c r="N29" s="569">
        <v>4408364</v>
      </c>
      <c r="O29" s="569">
        <v>440836</v>
      </c>
      <c r="P29" s="568">
        <v>0</v>
      </c>
      <c r="Q29" s="617">
        <f t="shared" si="68"/>
        <v>4849200</v>
      </c>
      <c r="R29" s="618">
        <f t="shared" si="69"/>
        <v>1</v>
      </c>
      <c r="S29" s="523">
        <f t="shared" si="70"/>
        <v>4849200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71"/>
        <v>0</v>
      </c>
      <c r="Y29" s="526">
        <f t="shared" si="72"/>
        <v>0</v>
      </c>
      <c r="Z29" s="568">
        <f t="shared" si="73"/>
        <v>0</v>
      </c>
      <c r="AA29" s="527"/>
      <c r="AB29" s="527"/>
      <c r="AC29" s="528"/>
      <c r="AD29" s="528"/>
      <c r="AE29" s="528"/>
      <c r="AF29" s="619">
        <f t="shared" si="74"/>
        <v>0</v>
      </c>
      <c r="AG29" s="527"/>
      <c r="AH29" s="643">
        <f t="shared" si="75"/>
        <v>0</v>
      </c>
      <c r="AI29" s="644"/>
    </row>
    <row r="30" spans="1:35">
      <c r="A30" s="194"/>
      <c r="B30" s="519">
        <v>9</v>
      </c>
      <c r="C30" s="587">
        <v>8</v>
      </c>
      <c r="D30" s="724" t="s">
        <v>1185</v>
      </c>
      <c r="E30" s="800">
        <v>4</v>
      </c>
      <c r="F30" s="801" t="s">
        <v>1426</v>
      </c>
      <c r="G30" s="638">
        <f t="shared" si="64"/>
        <v>12150</v>
      </c>
      <c r="H30" s="764">
        <v>48600</v>
      </c>
      <c r="I30" s="757">
        <v>38</v>
      </c>
      <c r="J30" s="592">
        <f t="shared" ref="J30" si="97">H30*I30</f>
        <v>1846800</v>
      </c>
      <c r="K30" s="567">
        <v>0</v>
      </c>
      <c r="L30" s="568">
        <f t="shared" ref="L30" si="98">J30-M30</f>
        <v>0</v>
      </c>
      <c r="M30" s="568">
        <f t="shared" ref="M30" si="99">N30+O30-P30</f>
        <v>1846800</v>
      </c>
      <c r="N30" s="569">
        <v>1678909</v>
      </c>
      <c r="O30" s="569">
        <v>167891</v>
      </c>
      <c r="P30" s="568">
        <v>0</v>
      </c>
      <c r="Q30" s="617">
        <f t="shared" ref="Q30" si="100">J30-AG30</f>
        <v>1846800</v>
      </c>
      <c r="R30" s="618">
        <f t="shared" ref="R30" si="101">Q30/J30</f>
        <v>1</v>
      </c>
      <c r="S30" s="523">
        <f t="shared" ref="S30" si="102">Q30-U30</f>
        <v>1846800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si="71"/>
        <v>0</v>
      </c>
      <c r="Y30" s="526">
        <f t="shared" ref="Y30" si="103">(AA30+AB30-AC30-AD30-AE30)/I30</f>
        <v>0</v>
      </c>
      <c r="Z30" s="568">
        <f t="shared" ref="Z30" si="104">AH30-Y30</f>
        <v>0</v>
      </c>
      <c r="AA30" s="527"/>
      <c r="AB30" s="527"/>
      <c r="AC30" s="528"/>
      <c r="AD30" s="528"/>
      <c r="AE30" s="528"/>
      <c r="AF30" s="619">
        <f t="shared" ref="AF30" si="105">AE30*$AF$4</f>
        <v>0</v>
      </c>
      <c r="AG30" s="527"/>
      <c r="AH30" s="643">
        <f t="shared" ref="AH30" si="106">AG30/I30</f>
        <v>0</v>
      </c>
      <c r="AI30" s="644"/>
    </row>
    <row r="31" spans="1:35">
      <c r="A31" s="194"/>
      <c r="B31" s="519">
        <v>9</v>
      </c>
      <c r="C31" s="587">
        <v>8</v>
      </c>
      <c r="D31" s="724" t="s">
        <v>1186</v>
      </c>
      <c r="E31" s="800">
        <v>4</v>
      </c>
      <c r="F31" s="801" t="s">
        <v>1426</v>
      </c>
      <c r="G31" s="638">
        <f t="shared" si="64"/>
        <v>32350</v>
      </c>
      <c r="H31" s="764">
        <v>129400</v>
      </c>
      <c r="I31" s="757">
        <v>26</v>
      </c>
      <c r="J31" s="592">
        <f t="shared" si="65"/>
        <v>3364400</v>
      </c>
      <c r="K31" s="567">
        <v>0</v>
      </c>
      <c r="L31" s="568">
        <f t="shared" si="66"/>
        <v>0</v>
      </c>
      <c r="M31" s="568">
        <f t="shared" si="67"/>
        <v>3364400</v>
      </c>
      <c r="N31" s="569">
        <v>3058546</v>
      </c>
      <c r="O31" s="569">
        <v>305854</v>
      </c>
      <c r="P31" s="568">
        <v>0</v>
      </c>
      <c r="Q31" s="617">
        <f t="shared" si="68"/>
        <v>3364400</v>
      </c>
      <c r="R31" s="618">
        <f t="shared" si="69"/>
        <v>1</v>
      </c>
      <c r="S31" s="523">
        <f t="shared" si="70"/>
        <v>3364400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71"/>
        <v>0</v>
      </c>
      <c r="Y31" s="526">
        <f t="shared" si="72"/>
        <v>0</v>
      </c>
      <c r="Z31" s="568">
        <f t="shared" si="73"/>
        <v>0</v>
      </c>
      <c r="AA31" s="527"/>
      <c r="AB31" s="527"/>
      <c r="AC31" s="528"/>
      <c r="AD31" s="528"/>
      <c r="AE31" s="528"/>
      <c r="AF31" s="619">
        <f t="shared" si="74"/>
        <v>0</v>
      </c>
      <c r="AG31" s="527"/>
      <c r="AH31" s="643">
        <f t="shared" si="75"/>
        <v>0</v>
      </c>
      <c r="AI31" s="644"/>
    </row>
    <row r="32" spans="1:35" s="518" customFormat="1">
      <c r="B32" s="519">
        <v>9</v>
      </c>
      <c r="C32" s="750"/>
      <c r="D32" s="745"/>
      <c r="E32" s="745"/>
      <c r="F32" s="746"/>
      <c r="G32" s="751"/>
      <c r="H32" s="751" t="s">
        <v>5</v>
      </c>
      <c r="I32" s="752">
        <f>SUM(I22:I31)</f>
        <v>2433</v>
      </c>
      <c r="J32" s="531">
        <f t="shared" ref="J32:AG32" si="107">SUM(J22:J31)</f>
        <v>90411700.00000003</v>
      </c>
      <c r="K32" s="532">
        <f t="shared" si="107"/>
        <v>0</v>
      </c>
      <c r="L32" s="531">
        <f t="shared" si="107"/>
        <v>-21199.999999966472</v>
      </c>
      <c r="M32" s="531">
        <f t="shared" si="107"/>
        <v>90432900</v>
      </c>
      <c r="N32" s="532">
        <f t="shared" si="107"/>
        <v>82211728</v>
      </c>
      <c r="O32" s="532">
        <f t="shared" si="107"/>
        <v>8221172</v>
      </c>
      <c r="P32" s="532">
        <f t="shared" si="107"/>
        <v>0</v>
      </c>
      <c r="Q32" s="589">
        <f t="shared" si="107"/>
        <v>49932122.604363665</v>
      </c>
      <c r="R32" s="790">
        <f t="shared" si="69"/>
        <v>0.55227501091522058</v>
      </c>
      <c r="S32" s="590">
        <f t="shared" si="107"/>
        <v>49932122.604363665</v>
      </c>
      <c r="T32" s="710">
        <f t="shared" si="107"/>
        <v>0</v>
      </c>
      <c r="U32" s="711">
        <f t="shared" si="107"/>
        <v>0</v>
      </c>
      <c r="V32" s="531">
        <f t="shared" si="107"/>
        <v>0</v>
      </c>
      <c r="W32" s="710">
        <f t="shared" si="107"/>
        <v>0</v>
      </c>
      <c r="X32" s="711">
        <f t="shared" si="107"/>
        <v>3517.3642636363634</v>
      </c>
      <c r="Y32" s="711">
        <f t="shared" si="107"/>
        <v>143231.24610909092</v>
      </c>
      <c r="Z32" s="531">
        <f t="shared" si="107"/>
        <v>0</v>
      </c>
      <c r="AA32" s="711">
        <f t="shared" si="107"/>
        <v>40233014.545454547</v>
      </c>
      <c r="AB32" s="711">
        <f t="shared" si="107"/>
        <v>4023301.4545454546</v>
      </c>
      <c r="AC32" s="711">
        <f t="shared" si="107"/>
        <v>2654515.4254545458</v>
      </c>
      <c r="AD32" s="711">
        <f t="shared" si="107"/>
        <v>265451.54254545452</v>
      </c>
      <c r="AE32" s="711">
        <f t="shared" si="107"/>
        <v>856771.63636363635</v>
      </c>
      <c r="AF32" s="712">
        <f t="shared" si="107"/>
        <v>171354.32727272727</v>
      </c>
      <c r="AG32" s="711">
        <f t="shared" si="107"/>
        <v>40479577.395636365</v>
      </c>
      <c r="AH32" s="578"/>
      <c r="AI32" s="615"/>
    </row>
    <row r="33" spans="1:35">
      <c r="A33" s="194"/>
      <c r="B33" s="519">
        <v>9</v>
      </c>
      <c r="C33" s="587">
        <v>9</v>
      </c>
      <c r="D33" s="724" t="s">
        <v>1089</v>
      </c>
      <c r="E33" s="521">
        <v>24</v>
      </c>
      <c r="F33" s="584" t="s">
        <v>1440</v>
      </c>
      <c r="G33" s="638">
        <f t="shared" ref="G33:G38" si="108">H33/E33</f>
        <v>575</v>
      </c>
      <c r="H33" s="764">
        <v>13800</v>
      </c>
      <c r="I33" s="757">
        <v>1008</v>
      </c>
      <c r="J33" s="592">
        <f t="shared" ref="J33:J38" si="109">H33*I33</f>
        <v>13910400</v>
      </c>
      <c r="K33" s="567">
        <v>0</v>
      </c>
      <c r="L33" s="568">
        <f t="shared" ref="L33:L38" si="110">J33-M33</f>
        <v>0</v>
      </c>
      <c r="M33" s="568">
        <f t="shared" ref="M33:M38" si="111">N33+O33-P33</f>
        <v>13910400</v>
      </c>
      <c r="N33" s="569">
        <v>12645818</v>
      </c>
      <c r="O33" s="569">
        <v>1264582</v>
      </c>
      <c r="P33" s="568">
        <v>0</v>
      </c>
      <c r="Q33" s="617">
        <f t="shared" ref="Q33:Q38" si="112">J33-AG33</f>
        <v>2830464.0000000037</v>
      </c>
      <c r="R33" s="618">
        <f t="shared" ref="R33:R39" si="113">Q33/J33</f>
        <v>0.2034782608695655</v>
      </c>
      <c r="S33" s="523">
        <f t="shared" ref="S33:S38" si="114">Q33-U33</f>
        <v>2830464.0000000037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38" si="115">Y33/E33</f>
        <v>457.99999999999983</v>
      </c>
      <c r="Y33" s="526">
        <f t="shared" ref="Y33:Y38" si="116">(AA33+AB33-AC33-AD33-AE33)/I33</f>
        <v>10991.999999999996</v>
      </c>
      <c r="Z33" s="568">
        <f t="shared" ref="Z33:Z38" si="117">AH33-Y33</f>
        <v>0</v>
      </c>
      <c r="AA33" s="527">
        <v>12354760.93090909</v>
      </c>
      <c r="AB33" s="527">
        <v>1235476.0930909091</v>
      </c>
      <c r="AC33" s="528">
        <v>1226111.04</v>
      </c>
      <c r="AD33" s="528">
        <v>122611.10400000001</v>
      </c>
      <c r="AE33" s="528">
        <v>1161578.8800000001</v>
      </c>
      <c r="AF33" s="619">
        <f t="shared" ref="AF33:AF38" si="118">AE33*$AF$4</f>
        <v>232315.77600000004</v>
      </c>
      <c r="AG33" s="527">
        <v>11079935.999999996</v>
      </c>
      <c r="AH33" s="643">
        <f t="shared" ref="AH33:AH38" si="119">AG33/I33</f>
        <v>10991.999999999996</v>
      </c>
      <c r="AI33" s="644" t="s">
        <v>1429</v>
      </c>
    </row>
    <row r="34" spans="1:35">
      <c r="A34" s="194"/>
      <c r="B34" s="519">
        <v>9</v>
      </c>
      <c r="C34" s="587">
        <v>9</v>
      </c>
      <c r="D34" s="724" t="s">
        <v>1089</v>
      </c>
      <c r="E34" s="521">
        <v>24</v>
      </c>
      <c r="F34" s="584" t="s">
        <v>1440</v>
      </c>
      <c r="G34" s="638">
        <f t="shared" si="108"/>
        <v>575</v>
      </c>
      <c r="H34" s="525">
        <v>13800</v>
      </c>
      <c r="I34" s="575">
        <v>1008</v>
      </c>
      <c r="J34" s="592">
        <f t="shared" si="109"/>
        <v>13910400</v>
      </c>
      <c r="K34" s="567">
        <v>0</v>
      </c>
      <c r="L34" s="568">
        <f t="shared" si="110"/>
        <v>0</v>
      </c>
      <c r="M34" s="568">
        <f t="shared" si="111"/>
        <v>13910400</v>
      </c>
      <c r="N34" s="569">
        <v>12645818</v>
      </c>
      <c r="O34" s="569">
        <v>1264582</v>
      </c>
      <c r="P34" s="568">
        <v>0</v>
      </c>
      <c r="Q34" s="617">
        <f t="shared" si="112"/>
        <v>2830464.0000000037</v>
      </c>
      <c r="R34" s="618">
        <f t="shared" si="113"/>
        <v>0.2034782608695655</v>
      </c>
      <c r="S34" s="523">
        <f t="shared" si="114"/>
        <v>2830464.0000000037</v>
      </c>
      <c r="T34" s="524" t="s">
        <v>839</v>
      </c>
      <c r="U34" s="563">
        <v>0</v>
      </c>
      <c r="V34" s="525" t="s">
        <v>90</v>
      </c>
      <c r="W34" s="522" t="s">
        <v>89</v>
      </c>
      <c r="X34" s="526">
        <f t="shared" si="115"/>
        <v>457.99999999999983</v>
      </c>
      <c r="Y34" s="526">
        <f t="shared" si="116"/>
        <v>10991.999999999996</v>
      </c>
      <c r="Z34" s="568">
        <f t="shared" si="117"/>
        <v>0</v>
      </c>
      <c r="AA34" s="527">
        <v>12354760.93090909</v>
      </c>
      <c r="AB34" s="527">
        <v>1235476.0930909091</v>
      </c>
      <c r="AC34" s="528">
        <v>1226111.04</v>
      </c>
      <c r="AD34" s="528">
        <v>122611.10400000001</v>
      </c>
      <c r="AE34" s="528">
        <v>1161578.8800000001</v>
      </c>
      <c r="AF34" s="619">
        <f t="shared" si="118"/>
        <v>232315.77600000004</v>
      </c>
      <c r="AG34" s="527">
        <v>11079935.999999996</v>
      </c>
      <c r="AH34" s="643">
        <f t="shared" si="119"/>
        <v>10991.999999999996</v>
      </c>
      <c r="AI34" s="644" t="s">
        <v>1429</v>
      </c>
    </row>
    <row r="35" spans="1:35">
      <c r="A35" s="194"/>
      <c r="B35" s="519">
        <v>9</v>
      </c>
      <c r="C35" s="587">
        <v>9</v>
      </c>
      <c r="D35" s="724" t="s">
        <v>1089</v>
      </c>
      <c r="E35" s="521">
        <v>24</v>
      </c>
      <c r="F35" s="584" t="s">
        <v>1440</v>
      </c>
      <c r="G35" s="638">
        <f t="shared" si="108"/>
        <v>575</v>
      </c>
      <c r="H35" s="525">
        <v>13800</v>
      </c>
      <c r="I35" s="575">
        <v>1008</v>
      </c>
      <c r="J35" s="592">
        <f t="shared" si="109"/>
        <v>13910400</v>
      </c>
      <c r="K35" s="567">
        <v>0</v>
      </c>
      <c r="L35" s="568">
        <f t="shared" si="110"/>
        <v>0</v>
      </c>
      <c r="M35" s="568">
        <f t="shared" si="111"/>
        <v>13910400</v>
      </c>
      <c r="N35" s="569">
        <v>12645818</v>
      </c>
      <c r="O35" s="569">
        <v>1264582</v>
      </c>
      <c r="P35" s="568">
        <v>0</v>
      </c>
      <c r="Q35" s="617">
        <f t="shared" si="112"/>
        <v>2830464.0000000037</v>
      </c>
      <c r="R35" s="618">
        <f t="shared" si="113"/>
        <v>0.2034782608695655</v>
      </c>
      <c r="S35" s="523">
        <f t="shared" si="114"/>
        <v>2830464.0000000037</v>
      </c>
      <c r="T35" s="524" t="s">
        <v>839</v>
      </c>
      <c r="U35" s="563">
        <v>0</v>
      </c>
      <c r="V35" s="525" t="s">
        <v>90</v>
      </c>
      <c r="W35" s="522" t="s">
        <v>89</v>
      </c>
      <c r="X35" s="526">
        <f t="shared" si="115"/>
        <v>457.99999999999983</v>
      </c>
      <c r="Y35" s="526">
        <f t="shared" si="116"/>
        <v>10991.999999999996</v>
      </c>
      <c r="Z35" s="568">
        <f t="shared" si="117"/>
        <v>0</v>
      </c>
      <c r="AA35" s="527">
        <v>12354760.93090909</v>
      </c>
      <c r="AB35" s="527">
        <v>1235476.0930909091</v>
      </c>
      <c r="AC35" s="528">
        <v>1226111.04</v>
      </c>
      <c r="AD35" s="528">
        <v>122611.10400000001</v>
      </c>
      <c r="AE35" s="528">
        <v>1161578.8800000001</v>
      </c>
      <c r="AF35" s="619">
        <f t="shared" si="118"/>
        <v>232315.77600000004</v>
      </c>
      <c r="AG35" s="527">
        <v>11079935.999999996</v>
      </c>
      <c r="AH35" s="643">
        <f t="shared" si="119"/>
        <v>10991.999999999996</v>
      </c>
      <c r="AI35" s="644" t="s">
        <v>1429</v>
      </c>
    </row>
    <row r="36" spans="1:35">
      <c r="A36" s="194"/>
      <c r="B36" s="519">
        <v>9</v>
      </c>
      <c r="C36" s="587">
        <v>9</v>
      </c>
      <c r="D36" s="720" t="s">
        <v>1170</v>
      </c>
      <c r="E36" s="521">
        <v>30</v>
      </c>
      <c r="F36" s="584" t="s">
        <v>1444</v>
      </c>
      <c r="G36" s="638">
        <f t="shared" si="108"/>
        <v>1400</v>
      </c>
      <c r="H36" s="525">
        <v>42000</v>
      </c>
      <c r="I36" s="575">
        <v>213</v>
      </c>
      <c r="J36" s="592">
        <f t="shared" si="109"/>
        <v>8946000</v>
      </c>
      <c r="K36" s="567">
        <v>0</v>
      </c>
      <c r="L36" s="568">
        <f t="shared" si="110"/>
        <v>0</v>
      </c>
      <c r="M36" s="568">
        <f t="shared" si="111"/>
        <v>8946000</v>
      </c>
      <c r="N36" s="569">
        <v>8132727</v>
      </c>
      <c r="O36" s="569">
        <v>813273</v>
      </c>
      <c r="P36" s="568">
        <v>0</v>
      </c>
      <c r="Q36" s="617">
        <f t="shared" si="112"/>
        <v>953528.40000000037</v>
      </c>
      <c r="R36" s="618">
        <f t="shared" si="113"/>
        <v>0.10658712273641856</v>
      </c>
      <c r="S36" s="523">
        <f t="shared" si="114"/>
        <v>953528.40000000037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115"/>
        <v>1250.7780281690141</v>
      </c>
      <c r="Y36" s="526">
        <f t="shared" si="116"/>
        <v>37523.340845070423</v>
      </c>
      <c r="Z36" s="568">
        <f t="shared" si="117"/>
        <v>0</v>
      </c>
      <c r="AA36" s="527">
        <v>8136000</v>
      </c>
      <c r="AB36" s="527">
        <v>813600</v>
      </c>
      <c r="AC36" s="528">
        <v>439344</v>
      </c>
      <c r="AD36" s="528">
        <v>43934.400000000001</v>
      </c>
      <c r="AE36" s="528">
        <v>473850</v>
      </c>
      <c r="AF36" s="619">
        <f t="shared" si="118"/>
        <v>94770</v>
      </c>
      <c r="AG36" s="527">
        <v>7992471.5999999996</v>
      </c>
      <c r="AH36" s="643">
        <f t="shared" si="119"/>
        <v>37523.340845070423</v>
      </c>
      <c r="AI36" s="644" t="s">
        <v>1199</v>
      </c>
    </row>
    <row r="37" spans="1:35">
      <c r="A37" s="194"/>
      <c r="B37" s="519">
        <v>9</v>
      </c>
      <c r="C37" s="587">
        <v>9</v>
      </c>
      <c r="D37" s="720" t="s">
        <v>1171</v>
      </c>
      <c r="E37" s="521">
        <v>30</v>
      </c>
      <c r="F37" s="584" t="s">
        <v>1444</v>
      </c>
      <c r="G37" s="638">
        <f t="shared" si="108"/>
        <v>1866.6666666666699</v>
      </c>
      <c r="H37" s="525">
        <v>56000.000000000095</v>
      </c>
      <c r="I37" s="575">
        <v>213</v>
      </c>
      <c r="J37" s="592">
        <f t="shared" si="109"/>
        <v>11928000.00000002</v>
      </c>
      <c r="K37" s="567">
        <v>0</v>
      </c>
      <c r="L37" s="568">
        <f t="shared" si="110"/>
        <v>2.0489096641540527E-8</v>
      </c>
      <c r="M37" s="568">
        <f t="shared" si="111"/>
        <v>11928000</v>
      </c>
      <c r="N37" s="569">
        <v>10843636</v>
      </c>
      <c r="O37" s="569">
        <v>1084364</v>
      </c>
      <c r="P37" s="568">
        <v>0</v>
      </c>
      <c r="Q37" s="617">
        <f t="shared" si="112"/>
        <v>1681001.4000000209</v>
      </c>
      <c r="R37" s="618">
        <f t="shared" si="113"/>
        <v>0.14092902414487071</v>
      </c>
      <c r="S37" s="523">
        <f t="shared" si="114"/>
        <v>1681001.4000000209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15"/>
        <v>1603.5991549295773</v>
      </c>
      <c r="Y37" s="526">
        <f t="shared" si="116"/>
        <v>48107.97464788732</v>
      </c>
      <c r="Z37" s="568">
        <f t="shared" si="117"/>
        <v>0</v>
      </c>
      <c r="AA37" s="527">
        <v>10431000</v>
      </c>
      <c r="AB37" s="527">
        <v>1043100</v>
      </c>
      <c r="AC37" s="528">
        <v>563274</v>
      </c>
      <c r="AD37" s="528">
        <v>56327.4</v>
      </c>
      <c r="AE37" s="528">
        <v>607500</v>
      </c>
      <c r="AF37" s="619">
        <f t="shared" si="118"/>
        <v>121500</v>
      </c>
      <c r="AG37" s="527">
        <v>10246998.6</v>
      </c>
      <c r="AH37" s="643">
        <f t="shared" si="119"/>
        <v>48107.97464788732</v>
      </c>
      <c r="AI37" s="644" t="s">
        <v>1199</v>
      </c>
    </row>
    <row r="38" spans="1:35">
      <c r="A38" s="194"/>
      <c r="B38" s="519">
        <v>9</v>
      </c>
      <c r="C38" s="587">
        <v>9</v>
      </c>
      <c r="D38" s="724" t="s">
        <v>1089</v>
      </c>
      <c r="E38" s="521">
        <v>24</v>
      </c>
      <c r="F38" s="584" t="s">
        <v>1445</v>
      </c>
      <c r="G38" s="638">
        <f t="shared" si="108"/>
        <v>575</v>
      </c>
      <c r="H38" s="525">
        <v>13800</v>
      </c>
      <c r="I38" s="575">
        <v>1008</v>
      </c>
      <c r="J38" s="592">
        <f t="shared" si="109"/>
        <v>13910400</v>
      </c>
      <c r="K38" s="567">
        <v>0</v>
      </c>
      <c r="L38" s="568">
        <f t="shared" si="110"/>
        <v>0</v>
      </c>
      <c r="M38" s="568">
        <f t="shared" si="111"/>
        <v>13910400</v>
      </c>
      <c r="N38" s="569">
        <v>12645818</v>
      </c>
      <c r="O38" s="569">
        <v>1264582</v>
      </c>
      <c r="P38" s="568">
        <v>0</v>
      </c>
      <c r="Q38" s="617">
        <f t="shared" si="112"/>
        <v>2830464.0000000037</v>
      </c>
      <c r="R38" s="618">
        <f t="shared" si="113"/>
        <v>0.2034782608695655</v>
      </c>
      <c r="S38" s="523">
        <f t="shared" si="114"/>
        <v>2830464.0000000037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115"/>
        <v>457.99999999999983</v>
      </c>
      <c r="Y38" s="526">
        <f t="shared" si="116"/>
        <v>10991.999999999996</v>
      </c>
      <c r="Z38" s="568">
        <f t="shared" si="117"/>
        <v>0</v>
      </c>
      <c r="AA38" s="527">
        <v>12354760.93090909</v>
      </c>
      <c r="AB38" s="527">
        <v>1235476.0930909091</v>
      </c>
      <c r="AC38" s="528">
        <v>1226111.04</v>
      </c>
      <c r="AD38" s="528">
        <v>122611.10400000001</v>
      </c>
      <c r="AE38" s="528">
        <v>1161578.8800000001</v>
      </c>
      <c r="AF38" s="619">
        <f t="shared" si="118"/>
        <v>232315.77600000004</v>
      </c>
      <c r="AG38" s="527">
        <v>11079935.999999996</v>
      </c>
      <c r="AH38" s="643">
        <f t="shared" si="119"/>
        <v>10991.999999999996</v>
      </c>
      <c r="AI38" s="644" t="s">
        <v>1429</v>
      </c>
    </row>
    <row r="39" spans="1:35" s="518" customFormat="1">
      <c r="B39" s="519">
        <v>9</v>
      </c>
      <c r="C39" s="750"/>
      <c r="D39" s="745"/>
      <c r="E39" s="745"/>
      <c r="F39" s="746"/>
      <c r="G39" s="751"/>
      <c r="H39" s="751" t="s">
        <v>5</v>
      </c>
      <c r="I39" s="752">
        <f t="shared" ref="I39:AG39" si="120">SUM(I33:I38)</f>
        <v>4458</v>
      </c>
      <c r="J39" s="531">
        <f t="shared" si="120"/>
        <v>76515600.00000003</v>
      </c>
      <c r="K39" s="532">
        <f t="shared" si="120"/>
        <v>0</v>
      </c>
      <c r="L39" s="531">
        <f t="shared" si="120"/>
        <v>2.0489096641540527E-8</v>
      </c>
      <c r="M39" s="531">
        <f t="shared" si="120"/>
        <v>76515600</v>
      </c>
      <c r="N39" s="532">
        <f t="shared" si="120"/>
        <v>69559635</v>
      </c>
      <c r="O39" s="532">
        <f t="shared" si="120"/>
        <v>6955965</v>
      </c>
      <c r="P39" s="532">
        <f t="shared" si="120"/>
        <v>0</v>
      </c>
      <c r="Q39" s="589">
        <f t="shared" si="120"/>
        <v>13956385.800000036</v>
      </c>
      <c r="R39" s="790">
        <f t="shared" si="113"/>
        <v>0.18239922055110372</v>
      </c>
      <c r="S39" s="590">
        <f t="shared" si="120"/>
        <v>13956385.800000036</v>
      </c>
      <c r="T39" s="710">
        <f t="shared" si="120"/>
        <v>0</v>
      </c>
      <c r="U39" s="711">
        <f t="shared" si="120"/>
        <v>0</v>
      </c>
      <c r="V39" s="531">
        <f t="shared" si="120"/>
        <v>0</v>
      </c>
      <c r="W39" s="710">
        <f t="shared" si="120"/>
        <v>0</v>
      </c>
      <c r="X39" s="711">
        <f t="shared" si="120"/>
        <v>4686.3771830985916</v>
      </c>
      <c r="Y39" s="711">
        <f t="shared" si="120"/>
        <v>129599.31549295771</v>
      </c>
      <c r="Z39" s="531">
        <f t="shared" si="120"/>
        <v>0</v>
      </c>
      <c r="AA39" s="711">
        <f t="shared" si="120"/>
        <v>67986043.723636359</v>
      </c>
      <c r="AB39" s="711">
        <f t="shared" si="120"/>
        <v>6798604.3723636363</v>
      </c>
      <c r="AC39" s="711">
        <f t="shared" si="120"/>
        <v>5907062.1600000001</v>
      </c>
      <c r="AD39" s="711">
        <f t="shared" si="120"/>
        <v>590706.21600000013</v>
      </c>
      <c r="AE39" s="711">
        <f t="shared" si="120"/>
        <v>5727665.5200000005</v>
      </c>
      <c r="AF39" s="712">
        <f t="shared" si="120"/>
        <v>1145533.1040000001</v>
      </c>
      <c r="AG39" s="711">
        <f t="shared" si="120"/>
        <v>62559214.199999988</v>
      </c>
      <c r="AH39" s="578"/>
      <c r="AI39" s="615"/>
    </row>
    <row r="40" spans="1:35">
      <c r="A40" s="194"/>
      <c r="B40" s="519">
        <v>9</v>
      </c>
      <c r="C40" s="587">
        <v>10</v>
      </c>
      <c r="D40" s="769" t="s">
        <v>1190</v>
      </c>
      <c r="E40" s="521">
        <v>6</v>
      </c>
      <c r="F40" s="584" t="s">
        <v>1446</v>
      </c>
      <c r="G40" s="638">
        <f>H40/E40</f>
        <v>8400</v>
      </c>
      <c r="H40" s="525">
        <v>50400</v>
      </c>
      <c r="I40" s="575">
        <v>700</v>
      </c>
      <c r="J40" s="592">
        <f t="shared" ref="J40" si="121">H40*I40</f>
        <v>35280000</v>
      </c>
      <c r="K40" s="567">
        <v>0</v>
      </c>
      <c r="L40" s="568">
        <f t="shared" ref="L40" si="122">J40-M40</f>
        <v>0</v>
      </c>
      <c r="M40" s="568">
        <f t="shared" ref="M40" si="123">N40+O40-P40</f>
        <v>35280000</v>
      </c>
      <c r="N40" s="569">
        <v>32072727</v>
      </c>
      <c r="O40" s="569">
        <v>3207273</v>
      </c>
      <c r="P40" s="568">
        <v>0</v>
      </c>
      <c r="Q40" s="617">
        <f t="shared" ref="Q40" si="124">J40-AG40</f>
        <v>35280000</v>
      </c>
      <c r="R40" s="618">
        <f t="shared" ref="R40:R41" si="125">Q40/J40</f>
        <v>1</v>
      </c>
      <c r="S40" s="523">
        <f t="shared" ref="S40" si="126">Q40-U40</f>
        <v>35280000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>Y40/E40</f>
        <v>0</v>
      </c>
      <c r="Y40" s="526">
        <f t="shared" ref="Y40" si="127">(AA40+AB40-AC40-AD40-AE40)/I40</f>
        <v>0</v>
      </c>
      <c r="Z40" s="568">
        <f t="shared" ref="Z40" si="128">AH40-Y40</f>
        <v>0</v>
      </c>
      <c r="AA40" s="527"/>
      <c r="AB40" s="527"/>
      <c r="AC40" s="528"/>
      <c r="AD40" s="528"/>
      <c r="AE40" s="528"/>
      <c r="AF40" s="619">
        <f t="shared" ref="AF40" si="129">AE40*$AF$4</f>
        <v>0</v>
      </c>
      <c r="AG40" s="527"/>
      <c r="AH40" s="643">
        <f t="shared" ref="AH40" si="130">AG40/I40</f>
        <v>0</v>
      </c>
      <c r="AI40" s="644"/>
    </row>
    <row r="41" spans="1:35" s="518" customFormat="1">
      <c r="B41" s="519">
        <v>9</v>
      </c>
      <c r="C41" s="750"/>
      <c r="D41" s="745"/>
      <c r="E41" s="745"/>
      <c r="F41" s="746"/>
      <c r="G41" s="751"/>
      <c r="H41" s="751" t="s">
        <v>5</v>
      </c>
      <c r="I41" s="752">
        <f t="shared" ref="I41:AG41" si="131">SUM(I40:I40)</f>
        <v>700</v>
      </c>
      <c r="J41" s="531">
        <f t="shared" si="131"/>
        <v>35280000</v>
      </c>
      <c r="K41" s="532">
        <f t="shared" si="131"/>
        <v>0</v>
      </c>
      <c r="L41" s="531">
        <f t="shared" si="131"/>
        <v>0</v>
      </c>
      <c r="M41" s="531">
        <f t="shared" si="131"/>
        <v>35280000</v>
      </c>
      <c r="N41" s="532">
        <f t="shared" si="131"/>
        <v>32072727</v>
      </c>
      <c r="O41" s="532">
        <f t="shared" si="131"/>
        <v>3207273</v>
      </c>
      <c r="P41" s="532">
        <f t="shared" si="131"/>
        <v>0</v>
      </c>
      <c r="Q41" s="589">
        <f t="shared" si="131"/>
        <v>35280000</v>
      </c>
      <c r="R41" s="790">
        <f t="shared" si="125"/>
        <v>1</v>
      </c>
      <c r="S41" s="590">
        <f t="shared" si="131"/>
        <v>35280000</v>
      </c>
      <c r="T41" s="710">
        <f t="shared" si="131"/>
        <v>0</v>
      </c>
      <c r="U41" s="711">
        <f t="shared" si="131"/>
        <v>0</v>
      </c>
      <c r="V41" s="531">
        <f t="shared" si="131"/>
        <v>0</v>
      </c>
      <c r="W41" s="710">
        <f t="shared" si="131"/>
        <v>0</v>
      </c>
      <c r="X41" s="711">
        <f t="shared" si="131"/>
        <v>0</v>
      </c>
      <c r="Y41" s="711">
        <f t="shared" si="131"/>
        <v>0</v>
      </c>
      <c r="Z41" s="531">
        <f t="shared" si="131"/>
        <v>0</v>
      </c>
      <c r="AA41" s="711">
        <f t="shared" si="131"/>
        <v>0</v>
      </c>
      <c r="AB41" s="711">
        <f t="shared" si="131"/>
        <v>0</v>
      </c>
      <c r="AC41" s="711">
        <f t="shared" si="131"/>
        <v>0</v>
      </c>
      <c r="AD41" s="711">
        <f t="shared" si="131"/>
        <v>0</v>
      </c>
      <c r="AE41" s="711">
        <f t="shared" si="131"/>
        <v>0</v>
      </c>
      <c r="AF41" s="712">
        <f t="shared" si="131"/>
        <v>0</v>
      </c>
      <c r="AG41" s="711">
        <f t="shared" si="131"/>
        <v>0</v>
      </c>
      <c r="AH41" s="578"/>
      <c r="AI41" s="615"/>
    </row>
    <row r="42" spans="1:35">
      <c r="A42" s="194"/>
      <c r="B42" s="519">
        <v>9</v>
      </c>
      <c r="C42" s="587">
        <v>12</v>
      </c>
      <c r="D42" s="769" t="s">
        <v>1089</v>
      </c>
      <c r="E42" s="521">
        <v>24</v>
      </c>
      <c r="F42" s="584" t="s">
        <v>1447</v>
      </c>
      <c r="G42" s="638">
        <f>H42/E42</f>
        <v>570</v>
      </c>
      <c r="H42" s="525">
        <v>13680</v>
      </c>
      <c r="I42" s="575">
        <v>1008</v>
      </c>
      <c r="J42" s="592">
        <f t="shared" ref="J42" si="132">H42*I42</f>
        <v>13789440</v>
      </c>
      <c r="K42" s="567">
        <v>0</v>
      </c>
      <c r="L42" s="568">
        <f t="shared" ref="L42" si="133">J42-M42</f>
        <v>0</v>
      </c>
      <c r="M42" s="568">
        <f t="shared" ref="M42" si="134">N42+O42-P42</f>
        <v>13789440</v>
      </c>
      <c r="N42" s="569">
        <v>12535855</v>
      </c>
      <c r="O42" s="569">
        <v>1253585</v>
      </c>
      <c r="P42" s="568">
        <v>0</v>
      </c>
      <c r="Q42" s="617">
        <f t="shared" ref="Q42" si="135">J42-AG42</f>
        <v>2709504.0000000037</v>
      </c>
      <c r="R42" s="618">
        <f t="shared" ref="R42:R43" si="136">Q42/J42</f>
        <v>0.19649122807017572</v>
      </c>
      <c r="S42" s="523">
        <f t="shared" ref="S42" si="137">Q42-U42</f>
        <v>2709504.0000000037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>Y42/E42</f>
        <v>457.99999999999983</v>
      </c>
      <c r="Y42" s="526">
        <f t="shared" ref="Y42" si="138">(AA42+AB42-AC42-AD42-AE42)/I42</f>
        <v>10991.999999999996</v>
      </c>
      <c r="Z42" s="568">
        <f t="shared" ref="Z42" si="139">AH42-Y42</f>
        <v>0</v>
      </c>
      <c r="AA42" s="527">
        <v>12354760.93090909</v>
      </c>
      <c r="AB42" s="527">
        <v>1235476.0930909091</v>
      </c>
      <c r="AC42" s="528">
        <v>1226111.04</v>
      </c>
      <c r="AD42" s="528">
        <v>122611.10400000001</v>
      </c>
      <c r="AE42" s="528">
        <v>1161578.8800000001</v>
      </c>
      <c r="AF42" s="619">
        <f t="shared" ref="AF42" si="140">AE42*$AF$4</f>
        <v>232315.77600000004</v>
      </c>
      <c r="AG42" s="527">
        <v>11079935.999999996</v>
      </c>
      <c r="AH42" s="643">
        <f t="shared" ref="AH42" si="141">AG42/I42</f>
        <v>10991.999999999996</v>
      </c>
      <c r="AI42" s="644" t="s">
        <v>1429</v>
      </c>
    </row>
    <row r="43" spans="1:35" s="518" customFormat="1">
      <c r="B43" s="519">
        <v>9</v>
      </c>
      <c r="C43" s="750"/>
      <c r="D43" s="745"/>
      <c r="E43" s="745"/>
      <c r="F43" s="746"/>
      <c r="G43" s="751"/>
      <c r="H43" s="751" t="s">
        <v>5</v>
      </c>
      <c r="I43" s="752">
        <f t="shared" ref="I43:AG43" si="142">SUM(I42:I42)</f>
        <v>1008</v>
      </c>
      <c r="J43" s="531">
        <f t="shared" si="142"/>
        <v>13789440</v>
      </c>
      <c r="K43" s="532">
        <f t="shared" si="142"/>
        <v>0</v>
      </c>
      <c r="L43" s="531">
        <f t="shared" si="142"/>
        <v>0</v>
      </c>
      <c r="M43" s="531">
        <f t="shared" si="142"/>
        <v>13789440</v>
      </c>
      <c r="N43" s="532">
        <f t="shared" si="142"/>
        <v>12535855</v>
      </c>
      <c r="O43" s="532">
        <f t="shared" si="142"/>
        <v>1253585</v>
      </c>
      <c r="P43" s="532">
        <f t="shared" si="142"/>
        <v>0</v>
      </c>
      <c r="Q43" s="589">
        <f t="shared" si="142"/>
        <v>2709504.0000000037</v>
      </c>
      <c r="R43" s="790">
        <f t="shared" si="136"/>
        <v>0.19649122807017572</v>
      </c>
      <c r="S43" s="590">
        <f t="shared" si="142"/>
        <v>2709504.0000000037</v>
      </c>
      <c r="T43" s="710">
        <f t="shared" si="142"/>
        <v>0</v>
      </c>
      <c r="U43" s="711">
        <f t="shared" si="142"/>
        <v>0</v>
      </c>
      <c r="V43" s="531">
        <f t="shared" si="142"/>
        <v>0</v>
      </c>
      <c r="W43" s="710">
        <f t="shared" si="142"/>
        <v>0</v>
      </c>
      <c r="X43" s="711">
        <f t="shared" si="142"/>
        <v>457.99999999999983</v>
      </c>
      <c r="Y43" s="711">
        <f t="shared" si="142"/>
        <v>10991.999999999996</v>
      </c>
      <c r="Z43" s="531">
        <f t="shared" si="142"/>
        <v>0</v>
      </c>
      <c r="AA43" s="711">
        <f t="shared" si="142"/>
        <v>12354760.93090909</v>
      </c>
      <c r="AB43" s="711">
        <f t="shared" si="142"/>
        <v>1235476.0930909091</v>
      </c>
      <c r="AC43" s="711">
        <f t="shared" si="142"/>
        <v>1226111.04</v>
      </c>
      <c r="AD43" s="711">
        <f t="shared" si="142"/>
        <v>122611.10400000001</v>
      </c>
      <c r="AE43" s="711">
        <f t="shared" si="142"/>
        <v>1161578.8800000001</v>
      </c>
      <c r="AF43" s="712">
        <f t="shared" si="142"/>
        <v>232315.77600000004</v>
      </c>
      <c r="AG43" s="711">
        <f t="shared" si="142"/>
        <v>11079935.999999996</v>
      </c>
      <c r="AH43" s="578"/>
      <c r="AI43" s="615"/>
    </row>
    <row r="44" spans="1:35">
      <c r="A44" s="194"/>
      <c r="B44" s="519">
        <v>9</v>
      </c>
      <c r="C44" s="587">
        <v>13</v>
      </c>
      <c r="D44" s="769" t="s">
        <v>1089</v>
      </c>
      <c r="E44" s="521">
        <v>24</v>
      </c>
      <c r="F44" s="584" t="s">
        <v>1441</v>
      </c>
      <c r="G44" s="638">
        <f>H44/E44</f>
        <v>570</v>
      </c>
      <c r="H44" s="525">
        <v>13680</v>
      </c>
      <c r="I44" s="575">
        <v>1008</v>
      </c>
      <c r="J44" s="592">
        <f t="shared" ref="J44" si="143">H44*I44</f>
        <v>13789440</v>
      </c>
      <c r="K44" s="567">
        <v>0</v>
      </c>
      <c r="L44" s="568">
        <f t="shared" ref="L44" si="144">J44-M44</f>
        <v>0</v>
      </c>
      <c r="M44" s="568">
        <f t="shared" ref="M44" si="145">N44+O44-P44</f>
        <v>13789440</v>
      </c>
      <c r="N44" s="569">
        <v>12535855</v>
      </c>
      <c r="O44" s="569">
        <v>1253585</v>
      </c>
      <c r="P44" s="568">
        <v>0</v>
      </c>
      <c r="Q44" s="617">
        <f t="shared" ref="Q44" si="146">J44-AG44</f>
        <v>2709504.0000000037</v>
      </c>
      <c r="R44" s="618">
        <f t="shared" ref="R44:R45" si="147">Q44/J44</f>
        <v>0.19649122807017572</v>
      </c>
      <c r="S44" s="523">
        <f t="shared" ref="S44" si="148">Q44-U44</f>
        <v>2709504.0000000037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>Y44/E44</f>
        <v>457.99999999999983</v>
      </c>
      <c r="Y44" s="526">
        <f t="shared" ref="Y44" si="149">(AA44+AB44-AC44-AD44-AE44)/I44</f>
        <v>10991.999999999996</v>
      </c>
      <c r="Z44" s="568">
        <f t="shared" ref="Z44" si="150">AH44-Y44</f>
        <v>0</v>
      </c>
      <c r="AA44" s="527">
        <v>12354760.93090909</v>
      </c>
      <c r="AB44" s="527">
        <v>1235476.0930909091</v>
      </c>
      <c r="AC44" s="528">
        <v>1226111.04</v>
      </c>
      <c r="AD44" s="528">
        <v>122611.10400000001</v>
      </c>
      <c r="AE44" s="528">
        <v>1161578.8800000001</v>
      </c>
      <c r="AF44" s="619">
        <f t="shared" ref="AF44" si="151">AE44*$AF$4</f>
        <v>232315.77600000004</v>
      </c>
      <c r="AG44" s="527">
        <v>11079935.999999996</v>
      </c>
      <c r="AH44" s="643">
        <f t="shared" ref="AH44" si="152">AG44/I44</f>
        <v>10991.999999999996</v>
      </c>
      <c r="AI44" s="644" t="s">
        <v>1429</v>
      </c>
    </row>
    <row r="45" spans="1:35" s="518" customFormat="1">
      <c r="B45" s="519">
        <v>9</v>
      </c>
      <c r="C45" s="750"/>
      <c r="D45" s="745"/>
      <c r="E45" s="745"/>
      <c r="F45" s="746"/>
      <c r="G45" s="751"/>
      <c r="H45" s="751" t="s">
        <v>5</v>
      </c>
      <c r="I45" s="752">
        <f t="shared" ref="I45:AG45" si="153">SUM(I44:I44)</f>
        <v>1008</v>
      </c>
      <c r="J45" s="531">
        <f t="shared" si="153"/>
        <v>13789440</v>
      </c>
      <c r="K45" s="532">
        <f t="shared" si="153"/>
        <v>0</v>
      </c>
      <c r="L45" s="531">
        <f t="shared" si="153"/>
        <v>0</v>
      </c>
      <c r="M45" s="531">
        <f t="shared" si="153"/>
        <v>13789440</v>
      </c>
      <c r="N45" s="532">
        <f t="shared" si="153"/>
        <v>12535855</v>
      </c>
      <c r="O45" s="532">
        <f t="shared" si="153"/>
        <v>1253585</v>
      </c>
      <c r="P45" s="532">
        <f t="shared" si="153"/>
        <v>0</v>
      </c>
      <c r="Q45" s="589">
        <f t="shared" si="153"/>
        <v>2709504.0000000037</v>
      </c>
      <c r="R45" s="790">
        <f t="shared" si="147"/>
        <v>0.19649122807017572</v>
      </c>
      <c r="S45" s="590">
        <f t="shared" si="153"/>
        <v>2709504.0000000037</v>
      </c>
      <c r="T45" s="710">
        <f t="shared" si="153"/>
        <v>0</v>
      </c>
      <c r="U45" s="711">
        <f t="shared" si="153"/>
        <v>0</v>
      </c>
      <c r="V45" s="531">
        <f t="shared" si="153"/>
        <v>0</v>
      </c>
      <c r="W45" s="710">
        <f t="shared" si="153"/>
        <v>0</v>
      </c>
      <c r="X45" s="711">
        <f t="shared" si="153"/>
        <v>457.99999999999983</v>
      </c>
      <c r="Y45" s="711">
        <f t="shared" si="153"/>
        <v>10991.999999999996</v>
      </c>
      <c r="Z45" s="531">
        <f t="shared" si="153"/>
        <v>0</v>
      </c>
      <c r="AA45" s="711">
        <f t="shared" si="153"/>
        <v>12354760.93090909</v>
      </c>
      <c r="AB45" s="711">
        <f t="shared" si="153"/>
        <v>1235476.0930909091</v>
      </c>
      <c r="AC45" s="711">
        <f t="shared" si="153"/>
        <v>1226111.04</v>
      </c>
      <c r="AD45" s="711">
        <f t="shared" si="153"/>
        <v>122611.10400000001</v>
      </c>
      <c r="AE45" s="711">
        <f t="shared" si="153"/>
        <v>1161578.8800000001</v>
      </c>
      <c r="AF45" s="712">
        <f t="shared" si="153"/>
        <v>232315.77600000004</v>
      </c>
      <c r="AG45" s="711">
        <f t="shared" si="153"/>
        <v>11079935.999999996</v>
      </c>
      <c r="AH45" s="578"/>
      <c r="AI45" s="615"/>
    </row>
    <row r="46" spans="1:35">
      <c r="A46" s="194"/>
      <c r="B46" s="519">
        <v>9</v>
      </c>
      <c r="C46" s="587">
        <v>20</v>
      </c>
      <c r="D46" s="769" t="s">
        <v>1191</v>
      </c>
      <c r="E46" s="521">
        <v>48</v>
      </c>
      <c r="F46" s="584" t="s">
        <v>1446</v>
      </c>
      <c r="G46" s="638">
        <f>H46/E46</f>
        <v>191.25</v>
      </c>
      <c r="H46" s="525">
        <v>9180</v>
      </c>
      <c r="I46" s="575">
        <v>980</v>
      </c>
      <c r="J46" s="592">
        <f t="shared" ref="J46:J48" si="154">H46*I46</f>
        <v>8996400</v>
      </c>
      <c r="K46" s="567">
        <v>0</v>
      </c>
      <c r="L46" s="568">
        <f t="shared" ref="L46:L48" si="155">J46-M46</f>
        <v>0</v>
      </c>
      <c r="M46" s="568">
        <f t="shared" ref="M46:M48" si="156">N46+O46-P46</f>
        <v>8996400</v>
      </c>
      <c r="N46" s="569">
        <v>8178545</v>
      </c>
      <c r="O46" s="569">
        <v>817855</v>
      </c>
      <c r="P46" s="568">
        <v>0</v>
      </c>
      <c r="Q46" s="617">
        <f t="shared" ref="Q46:Q48" si="157">J46-AG46</f>
        <v>8996400</v>
      </c>
      <c r="R46" s="618">
        <f t="shared" ref="R46:R49" si="158">Q46/J46</f>
        <v>1</v>
      </c>
      <c r="S46" s="523">
        <f t="shared" ref="S46:S48" si="159">Q46-U46</f>
        <v>8996400</v>
      </c>
      <c r="T46" s="524" t="s">
        <v>839</v>
      </c>
      <c r="U46" s="563">
        <v>0</v>
      </c>
      <c r="V46" s="525" t="s">
        <v>90</v>
      </c>
      <c r="W46" s="522" t="s">
        <v>89</v>
      </c>
      <c r="X46" s="526">
        <f>Y46/E46</f>
        <v>0</v>
      </c>
      <c r="Y46" s="526">
        <f t="shared" ref="Y46:Y48" si="160">(AA46+AB46-AC46-AD46-AE46)/I46</f>
        <v>0</v>
      </c>
      <c r="Z46" s="568">
        <f t="shared" ref="Z46:Z48" si="161">AH46-Y46</f>
        <v>0</v>
      </c>
      <c r="AA46" s="527"/>
      <c r="AB46" s="527"/>
      <c r="AC46" s="528"/>
      <c r="AD46" s="528"/>
      <c r="AE46" s="528"/>
      <c r="AF46" s="619">
        <f t="shared" ref="AF46:AF48" si="162">AE46*$AF$4</f>
        <v>0</v>
      </c>
      <c r="AG46" s="527"/>
      <c r="AH46" s="643">
        <f t="shared" ref="AH46:AH48" si="163">AG46/I46</f>
        <v>0</v>
      </c>
      <c r="AI46" s="644"/>
    </row>
    <row r="47" spans="1:35">
      <c r="A47" s="194"/>
      <c r="B47" s="519">
        <v>9</v>
      </c>
      <c r="C47" s="587">
        <v>20</v>
      </c>
      <c r="D47" s="769" t="s">
        <v>1089</v>
      </c>
      <c r="E47" s="521">
        <v>24</v>
      </c>
      <c r="F47" s="584" t="s">
        <v>1440</v>
      </c>
      <c r="G47" s="638">
        <f>H47/E47</f>
        <v>575</v>
      </c>
      <c r="H47" s="525">
        <v>13800</v>
      </c>
      <c r="I47" s="575">
        <v>1008</v>
      </c>
      <c r="J47" s="592">
        <f t="shared" si="154"/>
        <v>13910400</v>
      </c>
      <c r="K47" s="567">
        <v>0</v>
      </c>
      <c r="L47" s="568">
        <f t="shared" si="155"/>
        <v>0</v>
      </c>
      <c r="M47" s="568">
        <f t="shared" si="156"/>
        <v>13910400</v>
      </c>
      <c r="N47" s="569">
        <v>12645818</v>
      </c>
      <c r="O47" s="569">
        <v>1264582</v>
      </c>
      <c r="P47" s="568">
        <v>0</v>
      </c>
      <c r="Q47" s="617">
        <f t="shared" si="157"/>
        <v>2830464.0000000037</v>
      </c>
      <c r="R47" s="618">
        <f t="shared" si="158"/>
        <v>0.2034782608695655</v>
      </c>
      <c r="S47" s="523">
        <f t="shared" si="159"/>
        <v>2830464.0000000037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>Y47/E47</f>
        <v>457.99999999999983</v>
      </c>
      <c r="Y47" s="526">
        <f t="shared" si="160"/>
        <v>10991.999999999996</v>
      </c>
      <c r="Z47" s="568">
        <f t="shared" si="161"/>
        <v>0</v>
      </c>
      <c r="AA47" s="527">
        <v>12354760.93090909</v>
      </c>
      <c r="AB47" s="527">
        <v>1235476.0930909091</v>
      </c>
      <c r="AC47" s="528">
        <v>1226111.04</v>
      </c>
      <c r="AD47" s="528">
        <v>122611.10400000001</v>
      </c>
      <c r="AE47" s="528">
        <v>1161578.8800000001</v>
      </c>
      <c r="AF47" s="619">
        <f t="shared" si="162"/>
        <v>232315.77600000004</v>
      </c>
      <c r="AG47" s="527">
        <v>11079935.999999996</v>
      </c>
      <c r="AH47" s="643">
        <f t="shared" si="163"/>
        <v>10991.999999999996</v>
      </c>
      <c r="AI47" s="644" t="s">
        <v>1431</v>
      </c>
    </row>
    <row r="48" spans="1:35">
      <c r="A48" s="194"/>
      <c r="B48" s="519">
        <v>9</v>
      </c>
      <c r="C48" s="587">
        <v>20</v>
      </c>
      <c r="D48" s="769" t="s">
        <v>1064</v>
      </c>
      <c r="E48" s="521">
        <v>32</v>
      </c>
      <c r="F48" s="584" t="s">
        <v>1448</v>
      </c>
      <c r="G48" s="638">
        <f>H48/E48</f>
        <v>812.5</v>
      </c>
      <c r="H48" s="525">
        <v>26000</v>
      </c>
      <c r="I48" s="575">
        <v>980</v>
      </c>
      <c r="J48" s="592">
        <f t="shared" si="154"/>
        <v>25480000</v>
      </c>
      <c r="K48" s="567">
        <v>0</v>
      </c>
      <c r="L48" s="568">
        <f t="shared" si="155"/>
        <v>0</v>
      </c>
      <c r="M48" s="568">
        <f t="shared" si="156"/>
        <v>25480000</v>
      </c>
      <c r="N48" s="569">
        <v>23163636</v>
      </c>
      <c r="O48" s="569">
        <v>2316364</v>
      </c>
      <c r="P48" s="568">
        <v>0</v>
      </c>
      <c r="Q48" s="617">
        <f t="shared" si="157"/>
        <v>1961960</v>
      </c>
      <c r="R48" s="618">
        <f t="shared" si="158"/>
        <v>7.6999999999999999E-2</v>
      </c>
      <c r="S48" s="523">
        <f t="shared" si="159"/>
        <v>1961960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>Y48/E48</f>
        <v>749.9375</v>
      </c>
      <c r="Y48" s="526">
        <f t="shared" si="160"/>
        <v>23998</v>
      </c>
      <c r="Z48" s="568">
        <f t="shared" si="161"/>
        <v>0</v>
      </c>
      <c r="AA48" s="789">
        <v>24907680</v>
      </c>
      <c r="AB48" s="789">
        <v>2490768</v>
      </c>
      <c r="AC48" s="789">
        <v>2308880</v>
      </c>
      <c r="AD48" s="789">
        <v>230888</v>
      </c>
      <c r="AE48" s="789">
        <v>1340640</v>
      </c>
      <c r="AF48" s="619">
        <f t="shared" si="162"/>
        <v>268128</v>
      </c>
      <c r="AG48" s="789">
        <v>23518040</v>
      </c>
      <c r="AH48" s="643">
        <f t="shared" si="163"/>
        <v>23998</v>
      </c>
      <c r="AI48" s="644" t="s">
        <v>51</v>
      </c>
    </row>
    <row r="49" spans="1:35" s="518" customFormat="1">
      <c r="B49" s="519">
        <v>9</v>
      </c>
      <c r="C49" s="750"/>
      <c r="D49" s="745"/>
      <c r="E49" s="745"/>
      <c r="F49" s="746"/>
      <c r="G49" s="751"/>
      <c r="H49" s="751" t="s">
        <v>5</v>
      </c>
      <c r="I49" s="752">
        <f t="shared" ref="I49:AG49" si="164">SUM(I46:I48)</f>
        <v>2968</v>
      </c>
      <c r="J49" s="531">
        <f t="shared" si="164"/>
        <v>48386800</v>
      </c>
      <c r="K49" s="532">
        <f t="shared" si="164"/>
        <v>0</v>
      </c>
      <c r="L49" s="531">
        <f t="shared" si="164"/>
        <v>0</v>
      </c>
      <c r="M49" s="531">
        <f t="shared" si="164"/>
        <v>48386800</v>
      </c>
      <c r="N49" s="532">
        <f t="shared" si="164"/>
        <v>43987999</v>
      </c>
      <c r="O49" s="532">
        <f t="shared" si="164"/>
        <v>4398801</v>
      </c>
      <c r="P49" s="532">
        <f t="shared" si="164"/>
        <v>0</v>
      </c>
      <c r="Q49" s="589">
        <f t="shared" si="164"/>
        <v>13788824.000000004</v>
      </c>
      <c r="R49" s="790">
        <f t="shared" si="158"/>
        <v>0.28497077715409996</v>
      </c>
      <c r="S49" s="590">
        <f t="shared" si="164"/>
        <v>13788824.000000004</v>
      </c>
      <c r="T49" s="710">
        <f t="shared" si="164"/>
        <v>0</v>
      </c>
      <c r="U49" s="711">
        <f t="shared" si="164"/>
        <v>0</v>
      </c>
      <c r="V49" s="531">
        <f t="shared" si="164"/>
        <v>0</v>
      </c>
      <c r="W49" s="710">
        <f t="shared" si="164"/>
        <v>0</v>
      </c>
      <c r="X49" s="711">
        <f t="shared" si="164"/>
        <v>1207.9374999999998</v>
      </c>
      <c r="Y49" s="711">
        <f t="shared" si="164"/>
        <v>34990</v>
      </c>
      <c r="Z49" s="531">
        <f t="shared" si="164"/>
        <v>0</v>
      </c>
      <c r="AA49" s="711">
        <f t="shared" si="164"/>
        <v>37262440.93090909</v>
      </c>
      <c r="AB49" s="711">
        <f t="shared" si="164"/>
        <v>3726244.0930909091</v>
      </c>
      <c r="AC49" s="711">
        <f t="shared" si="164"/>
        <v>3534991.04</v>
      </c>
      <c r="AD49" s="711">
        <f t="shared" si="164"/>
        <v>353499.10399999999</v>
      </c>
      <c r="AE49" s="711">
        <f t="shared" si="164"/>
        <v>2502218.88</v>
      </c>
      <c r="AF49" s="712">
        <f t="shared" si="164"/>
        <v>500443.77600000007</v>
      </c>
      <c r="AG49" s="711">
        <f t="shared" si="164"/>
        <v>34597976</v>
      </c>
      <c r="AH49" s="578"/>
      <c r="AI49" s="615"/>
    </row>
    <row r="50" spans="1:35">
      <c r="A50" s="194"/>
      <c r="B50" s="519">
        <v>9</v>
      </c>
      <c r="C50" s="587">
        <v>21</v>
      </c>
      <c r="D50" s="718" t="s">
        <v>1089</v>
      </c>
      <c r="E50" s="521">
        <v>24</v>
      </c>
      <c r="F50" s="584" t="s">
        <v>1448</v>
      </c>
      <c r="G50" s="638">
        <f>H50/E50</f>
        <v>580</v>
      </c>
      <c r="H50" s="525">
        <v>13920</v>
      </c>
      <c r="I50" s="575">
        <v>1008</v>
      </c>
      <c r="J50" s="592">
        <f t="shared" ref="J50" si="165">H50*I50</f>
        <v>14031360</v>
      </c>
      <c r="K50" s="567">
        <v>0</v>
      </c>
      <c r="L50" s="568">
        <f t="shared" ref="L50" si="166">J50-M50</f>
        <v>0</v>
      </c>
      <c r="M50" s="568">
        <f t="shared" ref="M50" si="167">N50+O50-P50</f>
        <v>14031360</v>
      </c>
      <c r="N50" s="569">
        <v>12755782</v>
      </c>
      <c r="O50" s="569">
        <v>1275578</v>
      </c>
      <c r="P50" s="568">
        <v>0</v>
      </c>
      <c r="Q50" s="617">
        <f t="shared" ref="Q50" si="168">J50-AG50</f>
        <v>2951424.0000000037</v>
      </c>
      <c r="R50" s="618">
        <f t="shared" ref="R50:R51" si="169">Q50/J50</f>
        <v>0.21034482758620715</v>
      </c>
      <c r="S50" s="523">
        <f t="shared" ref="S50" si="170">Q50-U50</f>
        <v>2951424.0000000037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>Y50/E50</f>
        <v>457.99999999999983</v>
      </c>
      <c r="Y50" s="526">
        <f t="shared" ref="Y50" si="171">(AA50+AB50-AC50-AD50-AE50)/I50</f>
        <v>10991.999999999996</v>
      </c>
      <c r="Z50" s="568">
        <f t="shared" ref="Z50" si="172">AH50-Y50</f>
        <v>0</v>
      </c>
      <c r="AA50" s="527">
        <v>12354760.93090909</v>
      </c>
      <c r="AB50" s="527">
        <v>1235476.0930909091</v>
      </c>
      <c r="AC50" s="528">
        <v>1226111.04</v>
      </c>
      <c r="AD50" s="528">
        <v>122611.10400000001</v>
      </c>
      <c r="AE50" s="528">
        <v>1161578.8800000001</v>
      </c>
      <c r="AF50" s="619">
        <f t="shared" ref="AF50" si="173">AE50*$AF$4</f>
        <v>232315.77600000004</v>
      </c>
      <c r="AG50" s="527">
        <v>11079935.999999996</v>
      </c>
      <c r="AH50" s="643">
        <f t="shared" ref="AH50" si="174">AG50/I50</f>
        <v>10991.999999999996</v>
      </c>
      <c r="AI50" s="644" t="s">
        <v>1431</v>
      </c>
    </row>
    <row r="51" spans="1:35" s="518" customFormat="1">
      <c r="B51" s="519">
        <v>9</v>
      </c>
      <c r="C51" s="750"/>
      <c r="D51" s="745"/>
      <c r="E51" s="745"/>
      <c r="F51" s="746"/>
      <c r="G51" s="751"/>
      <c r="H51" s="751" t="s">
        <v>5</v>
      </c>
      <c r="I51" s="752">
        <f t="shared" ref="I51:AG51" si="175">SUM(I50:I50)</f>
        <v>1008</v>
      </c>
      <c r="J51" s="531">
        <f t="shared" si="175"/>
        <v>14031360</v>
      </c>
      <c r="K51" s="532">
        <f t="shared" si="175"/>
        <v>0</v>
      </c>
      <c r="L51" s="531">
        <f t="shared" si="175"/>
        <v>0</v>
      </c>
      <c r="M51" s="531">
        <f t="shared" si="175"/>
        <v>14031360</v>
      </c>
      <c r="N51" s="532">
        <f t="shared" si="175"/>
        <v>12755782</v>
      </c>
      <c r="O51" s="532">
        <f t="shared" si="175"/>
        <v>1275578</v>
      </c>
      <c r="P51" s="532">
        <f t="shared" si="175"/>
        <v>0</v>
      </c>
      <c r="Q51" s="589">
        <f t="shared" si="175"/>
        <v>2951424.0000000037</v>
      </c>
      <c r="R51" s="790">
        <f t="shared" si="169"/>
        <v>0.21034482758620715</v>
      </c>
      <c r="S51" s="590">
        <f t="shared" si="175"/>
        <v>2951424.0000000037</v>
      </c>
      <c r="T51" s="710">
        <f t="shared" si="175"/>
        <v>0</v>
      </c>
      <c r="U51" s="711">
        <f t="shared" si="175"/>
        <v>0</v>
      </c>
      <c r="V51" s="531">
        <f t="shared" si="175"/>
        <v>0</v>
      </c>
      <c r="W51" s="710">
        <f t="shared" si="175"/>
        <v>0</v>
      </c>
      <c r="X51" s="711">
        <f t="shared" si="175"/>
        <v>457.99999999999983</v>
      </c>
      <c r="Y51" s="711">
        <f t="shared" si="175"/>
        <v>10991.999999999996</v>
      </c>
      <c r="Z51" s="531">
        <f t="shared" si="175"/>
        <v>0</v>
      </c>
      <c r="AA51" s="711">
        <f t="shared" si="175"/>
        <v>12354760.93090909</v>
      </c>
      <c r="AB51" s="711">
        <f t="shared" si="175"/>
        <v>1235476.0930909091</v>
      </c>
      <c r="AC51" s="711">
        <f t="shared" si="175"/>
        <v>1226111.04</v>
      </c>
      <c r="AD51" s="711">
        <f t="shared" si="175"/>
        <v>122611.10400000001</v>
      </c>
      <c r="AE51" s="711">
        <f t="shared" si="175"/>
        <v>1161578.8800000001</v>
      </c>
      <c r="AF51" s="712">
        <f t="shared" si="175"/>
        <v>232315.77600000004</v>
      </c>
      <c r="AG51" s="711">
        <f t="shared" si="175"/>
        <v>11079935.999999996</v>
      </c>
      <c r="AH51" s="578"/>
      <c r="AI51" s="615"/>
    </row>
    <row r="52" spans="1:35">
      <c r="A52" s="194"/>
      <c r="B52" s="519">
        <v>9</v>
      </c>
      <c r="C52" s="587">
        <v>22</v>
      </c>
      <c r="D52" s="718" t="s">
        <v>1089</v>
      </c>
      <c r="E52" s="521">
        <v>24</v>
      </c>
      <c r="F52" s="584" t="s">
        <v>1449</v>
      </c>
      <c r="G52" s="638">
        <f>H52/E52</f>
        <v>575</v>
      </c>
      <c r="H52" s="525">
        <v>13800</v>
      </c>
      <c r="I52" s="575">
        <v>1008</v>
      </c>
      <c r="J52" s="592">
        <f t="shared" ref="J52" si="176">H52*I52</f>
        <v>13910400</v>
      </c>
      <c r="K52" s="567">
        <v>0</v>
      </c>
      <c r="L52" s="568">
        <f t="shared" ref="L52" si="177">J52-M52</f>
        <v>0</v>
      </c>
      <c r="M52" s="568">
        <f t="shared" ref="M52" si="178">N52+O52-P52</f>
        <v>13910400</v>
      </c>
      <c r="N52" s="569">
        <v>12645818</v>
      </c>
      <c r="O52" s="569">
        <v>1264582</v>
      </c>
      <c r="P52" s="568">
        <v>0</v>
      </c>
      <c r="Q52" s="617">
        <f t="shared" ref="Q52" si="179">J52-AG52</f>
        <v>2830464.0000000037</v>
      </c>
      <c r="R52" s="618">
        <f t="shared" ref="R52:R53" si="180">Q52/J52</f>
        <v>0.2034782608695655</v>
      </c>
      <c r="S52" s="523">
        <f t="shared" ref="S52" si="181">Q52-U52</f>
        <v>2830464.0000000037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>Y52/E52</f>
        <v>457.99999999999983</v>
      </c>
      <c r="Y52" s="526">
        <f t="shared" ref="Y52" si="182">(AA52+AB52-AC52-AD52-AE52)/I52</f>
        <v>10991.999999999996</v>
      </c>
      <c r="Z52" s="568">
        <f t="shared" ref="Z52" si="183">AH52-Y52</f>
        <v>0</v>
      </c>
      <c r="AA52" s="527">
        <v>12354760.93090909</v>
      </c>
      <c r="AB52" s="527">
        <v>1235476.0930909091</v>
      </c>
      <c r="AC52" s="528">
        <v>1226111.04</v>
      </c>
      <c r="AD52" s="528">
        <v>122611.10400000001</v>
      </c>
      <c r="AE52" s="528">
        <v>1161578.8800000001</v>
      </c>
      <c r="AF52" s="619">
        <f t="shared" ref="AF52" si="184">AE52*$AF$4</f>
        <v>232315.77600000004</v>
      </c>
      <c r="AG52" s="527">
        <v>11079935.999999996</v>
      </c>
      <c r="AH52" s="643">
        <f t="shared" ref="AH52" si="185">AG52/I52</f>
        <v>10991.999999999996</v>
      </c>
      <c r="AI52" s="644" t="s">
        <v>1431</v>
      </c>
    </row>
    <row r="53" spans="1:35" s="518" customFormat="1">
      <c r="B53" s="519">
        <v>9</v>
      </c>
      <c r="C53" s="750"/>
      <c r="D53" s="745"/>
      <c r="E53" s="745"/>
      <c r="F53" s="746"/>
      <c r="G53" s="751"/>
      <c r="H53" s="751" t="s">
        <v>5</v>
      </c>
      <c r="I53" s="752">
        <f t="shared" ref="I53:AG53" si="186">SUM(I52:I52)</f>
        <v>1008</v>
      </c>
      <c r="J53" s="531">
        <f t="shared" si="186"/>
        <v>13910400</v>
      </c>
      <c r="K53" s="532">
        <f t="shared" si="186"/>
        <v>0</v>
      </c>
      <c r="L53" s="531">
        <f t="shared" si="186"/>
        <v>0</v>
      </c>
      <c r="M53" s="531">
        <f t="shared" si="186"/>
        <v>13910400</v>
      </c>
      <c r="N53" s="532">
        <f t="shared" si="186"/>
        <v>12645818</v>
      </c>
      <c r="O53" s="532">
        <f t="shared" si="186"/>
        <v>1264582</v>
      </c>
      <c r="P53" s="532">
        <f t="shared" si="186"/>
        <v>0</v>
      </c>
      <c r="Q53" s="589">
        <f t="shared" si="186"/>
        <v>2830464.0000000037</v>
      </c>
      <c r="R53" s="790">
        <f t="shared" si="180"/>
        <v>0.2034782608695655</v>
      </c>
      <c r="S53" s="590">
        <f t="shared" si="186"/>
        <v>2830464.0000000037</v>
      </c>
      <c r="T53" s="710">
        <f t="shared" si="186"/>
        <v>0</v>
      </c>
      <c r="U53" s="711">
        <f t="shared" si="186"/>
        <v>0</v>
      </c>
      <c r="V53" s="531">
        <f t="shared" si="186"/>
        <v>0</v>
      </c>
      <c r="W53" s="710">
        <f t="shared" si="186"/>
        <v>0</v>
      </c>
      <c r="X53" s="711">
        <f t="shared" si="186"/>
        <v>457.99999999999983</v>
      </c>
      <c r="Y53" s="711">
        <f t="shared" si="186"/>
        <v>10991.999999999996</v>
      </c>
      <c r="Z53" s="531">
        <f t="shared" si="186"/>
        <v>0</v>
      </c>
      <c r="AA53" s="711">
        <f t="shared" si="186"/>
        <v>12354760.93090909</v>
      </c>
      <c r="AB53" s="711">
        <f t="shared" si="186"/>
        <v>1235476.0930909091</v>
      </c>
      <c r="AC53" s="711">
        <f t="shared" si="186"/>
        <v>1226111.04</v>
      </c>
      <c r="AD53" s="711">
        <f t="shared" si="186"/>
        <v>122611.10400000001</v>
      </c>
      <c r="AE53" s="711">
        <f t="shared" si="186"/>
        <v>1161578.8800000001</v>
      </c>
      <c r="AF53" s="712">
        <f t="shared" si="186"/>
        <v>232315.77600000004</v>
      </c>
      <c r="AG53" s="711">
        <f t="shared" si="186"/>
        <v>11079935.999999996</v>
      </c>
      <c r="AH53" s="578"/>
      <c r="AI53" s="615"/>
    </row>
    <row r="54" spans="1:35">
      <c r="A54" s="194"/>
      <c r="B54" s="519">
        <v>9</v>
      </c>
      <c r="C54" s="587">
        <v>23</v>
      </c>
      <c r="D54" s="720" t="s">
        <v>1089</v>
      </c>
      <c r="E54" s="521">
        <v>24</v>
      </c>
      <c r="F54" s="584" t="s">
        <v>1450</v>
      </c>
      <c r="G54" s="638">
        <f>H54/E54</f>
        <v>580</v>
      </c>
      <c r="H54" s="525">
        <v>13920</v>
      </c>
      <c r="I54" s="575">
        <v>1008</v>
      </c>
      <c r="J54" s="592">
        <f t="shared" ref="J54:J56" si="187">H54*I54</f>
        <v>14031360</v>
      </c>
      <c r="K54" s="567">
        <v>0</v>
      </c>
      <c r="L54" s="568">
        <f t="shared" ref="L54:L56" si="188">J54-M54</f>
        <v>0</v>
      </c>
      <c r="M54" s="568">
        <f t="shared" ref="M54:M56" si="189">N54+O54-P54</f>
        <v>14031360</v>
      </c>
      <c r="N54" s="569">
        <v>12755782</v>
      </c>
      <c r="O54" s="569">
        <v>1275578</v>
      </c>
      <c r="P54" s="568">
        <v>0</v>
      </c>
      <c r="Q54" s="617">
        <f t="shared" ref="Q54:Q56" si="190">J54-AG54</f>
        <v>2951424.0000000037</v>
      </c>
      <c r="R54" s="618">
        <f t="shared" ref="R54:R57" si="191">Q54/J54</f>
        <v>0.21034482758620715</v>
      </c>
      <c r="S54" s="523">
        <f t="shared" ref="S54:S56" si="192">Q54-U54</f>
        <v>2951424.0000000037</v>
      </c>
      <c r="T54" s="524" t="s">
        <v>839</v>
      </c>
      <c r="U54" s="563">
        <v>0</v>
      </c>
      <c r="V54" s="525" t="s">
        <v>90</v>
      </c>
      <c r="W54" s="522" t="s">
        <v>89</v>
      </c>
      <c r="X54" s="526">
        <f>Y54/E54</f>
        <v>457.99999999999983</v>
      </c>
      <c r="Y54" s="526">
        <f t="shared" ref="Y54:Y56" si="193">(AA54+AB54-AC54-AD54-AE54)/I54</f>
        <v>10991.999999999996</v>
      </c>
      <c r="Z54" s="568">
        <f t="shared" ref="Z54:Z56" si="194">AH54-Y54</f>
        <v>0</v>
      </c>
      <c r="AA54" s="527">
        <v>12354760.93090909</v>
      </c>
      <c r="AB54" s="527">
        <v>1235476.0930909091</v>
      </c>
      <c r="AC54" s="528">
        <v>1226111.04</v>
      </c>
      <c r="AD54" s="528">
        <v>122611.10400000001</v>
      </c>
      <c r="AE54" s="528">
        <v>1161578.8800000001</v>
      </c>
      <c r="AF54" s="619">
        <f t="shared" ref="AF54:AF56" si="195">AE54*$AF$4</f>
        <v>232315.77600000004</v>
      </c>
      <c r="AG54" s="527">
        <v>11079935.999999996</v>
      </c>
      <c r="AH54" s="643">
        <f t="shared" ref="AH54:AH56" si="196">AG54/I54</f>
        <v>10991.999999999996</v>
      </c>
      <c r="AI54" s="644" t="s">
        <v>1431</v>
      </c>
    </row>
    <row r="55" spans="1:35">
      <c r="A55" s="194"/>
      <c r="B55" s="519">
        <v>9</v>
      </c>
      <c r="C55" s="587">
        <v>23</v>
      </c>
      <c r="D55" s="724" t="s">
        <v>1183</v>
      </c>
      <c r="E55" s="521">
        <v>100</v>
      </c>
      <c r="F55" s="584" t="s">
        <v>1451</v>
      </c>
      <c r="G55" s="638">
        <f>H55/E55</f>
        <v>315</v>
      </c>
      <c r="H55" s="525">
        <v>31500</v>
      </c>
      <c r="I55" s="575">
        <v>1200</v>
      </c>
      <c r="J55" s="592">
        <f t="shared" si="187"/>
        <v>37800000</v>
      </c>
      <c r="K55" s="567">
        <v>0</v>
      </c>
      <c r="L55" s="568">
        <f t="shared" si="188"/>
        <v>0</v>
      </c>
      <c r="M55" s="568">
        <f t="shared" si="189"/>
        <v>37800000</v>
      </c>
      <c r="N55" s="569">
        <v>34363636</v>
      </c>
      <c r="O55" s="569">
        <v>3436364</v>
      </c>
      <c r="P55" s="568">
        <v>0</v>
      </c>
      <c r="Q55" s="617">
        <f t="shared" si="190"/>
        <v>4334304</v>
      </c>
      <c r="R55" s="618">
        <f t="shared" si="191"/>
        <v>0.11466412698412698</v>
      </c>
      <c r="S55" s="523">
        <f t="shared" si="192"/>
        <v>4334304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>Y55/E55</f>
        <v>278.88080000000002</v>
      </c>
      <c r="Y55" s="526">
        <f t="shared" si="193"/>
        <v>27888.080000000002</v>
      </c>
      <c r="Z55" s="568">
        <f t="shared" si="194"/>
        <v>0</v>
      </c>
      <c r="AA55" s="723">
        <v>32160000</v>
      </c>
      <c r="AB55" s="723">
        <v>3216000</v>
      </c>
      <c r="AC55" s="723">
        <v>1736640.0000000002</v>
      </c>
      <c r="AD55" s="723">
        <v>173664.00000000003</v>
      </c>
      <c r="AE55" s="723">
        <v>0</v>
      </c>
      <c r="AF55" s="619">
        <f t="shared" si="195"/>
        <v>0</v>
      </c>
      <c r="AG55" s="723">
        <v>33465696</v>
      </c>
      <c r="AH55" s="643">
        <f t="shared" si="196"/>
        <v>27888.080000000002</v>
      </c>
      <c r="AI55" s="644" t="s">
        <v>1459</v>
      </c>
    </row>
    <row r="56" spans="1:35">
      <c r="A56" s="194"/>
      <c r="B56" s="519">
        <v>9</v>
      </c>
      <c r="C56" s="587">
        <v>23</v>
      </c>
      <c r="D56" s="724" t="s">
        <v>1183</v>
      </c>
      <c r="E56" s="521">
        <v>100</v>
      </c>
      <c r="F56" s="584" t="s">
        <v>1451</v>
      </c>
      <c r="G56" s="638">
        <f>H56/E56</f>
        <v>315</v>
      </c>
      <c r="H56" s="525">
        <v>31500</v>
      </c>
      <c r="I56" s="802">
        <v>-4</v>
      </c>
      <c r="J56" s="592">
        <f t="shared" si="187"/>
        <v>-126000</v>
      </c>
      <c r="K56" s="567">
        <v>0</v>
      </c>
      <c r="L56" s="568">
        <f t="shared" si="188"/>
        <v>0</v>
      </c>
      <c r="M56" s="568">
        <f t="shared" si="189"/>
        <v>-126000</v>
      </c>
      <c r="N56" s="569">
        <v>-114545</v>
      </c>
      <c r="O56" s="569">
        <v>-11455</v>
      </c>
      <c r="P56" s="568">
        <v>0</v>
      </c>
      <c r="Q56" s="617">
        <f t="shared" si="190"/>
        <v>-126000</v>
      </c>
      <c r="R56" s="618">
        <f t="shared" si="191"/>
        <v>1</v>
      </c>
      <c r="S56" s="523">
        <f t="shared" si="192"/>
        <v>-126000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>Y56/E56</f>
        <v>0</v>
      </c>
      <c r="Y56" s="526">
        <f t="shared" si="193"/>
        <v>0</v>
      </c>
      <c r="Z56" s="568">
        <f t="shared" si="194"/>
        <v>0</v>
      </c>
      <c r="AA56" s="527"/>
      <c r="AB56" s="527"/>
      <c r="AC56" s="528"/>
      <c r="AD56" s="528"/>
      <c r="AE56" s="528"/>
      <c r="AF56" s="619">
        <f t="shared" si="195"/>
        <v>0</v>
      </c>
      <c r="AG56" s="527"/>
      <c r="AH56" s="643">
        <f t="shared" si="196"/>
        <v>0</v>
      </c>
      <c r="AI56" s="644"/>
    </row>
    <row r="57" spans="1:35" s="518" customFormat="1">
      <c r="B57" s="519">
        <v>9</v>
      </c>
      <c r="C57" s="750"/>
      <c r="D57" s="745"/>
      <c r="E57" s="745"/>
      <c r="F57" s="746"/>
      <c r="G57" s="751"/>
      <c r="H57" s="751" t="s">
        <v>5</v>
      </c>
      <c r="I57" s="752">
        <f t="shared" ref="I57:AG57" si="197">SUM(I54:I56)</f>
        <v>2204</v>
      </c>
      <c r="J57" s="531">
        <f t="shared" si="197"/>
        <v>51705360</v>
      </c>
      <c r="K57" s="532">
        <f t="shared" si="197"/>
        <v>0</v>
      </c>
      <c r="L57" s="531">
        <f t="shared" si="197"/>
        <v>0</v>
      </c>
      <c r="M57" s="531">
        <f t="shared" si="197"/>
        <v>51705360</v>
      </c>
      <c r="N57" s="532">
        <f t="shared" si="197"/>
        <v>47004873</v>
      </c>
      <c r="O57" s="532">
        <f t="shared" si="197"/>
        <v>4700487</v>
      </c>
      <c r="P57" s="532">
        <f t="shared" si="197"/>
        <v>0</v>
      </c>
      <c r="Q57" s="589">
        <f t="shared" si="197"/>
        <v>7159728.0000000037</v>
      </c>
      <c r="R57" s="790">
        <f t="shared" si="191"/>
        <v>0.13847167875825647</v>
      </c>
      <c r="S57" s="590">
        <f t="shared" si="197"/>
        <v>7159728.0000000037</v>
      </c>
      <c r="T57" s="710">
        <f t="shared" si="197"/>
        <v>0</v>
      </c>
      <c r="U57" s="711">
        <f t="shared" si="197"/>
        <v>0</v>
      </c>
      <c r="V57" s="531">
        <f t="shared" si="197"/>
        <v>0</v>
      </c>
      <c r="W57" s="710">
        <f t="shared" si="197"/>
        <v>0</v>
      </c>
      <c r="X57" s="711">
        <f t="shared" si="197"/>
        <v>736.88079999999991</v>
      </c>
      <c r="Y57" s="711">
        <f t="shared" si="197"/>
        <v>38880.080000000002</v>
      </c>
      <c r="Z57" s="531">
        <f t="shared" si="197"/>
        <v>0</v>
      </c>
      <c r="AA57" s="711">
        <f t="shared" si="197"/>
        <v>44514760.93090909</v>
      </c>
      <c r="AB57" s="711">
        <f t="shared" si="197"/>
        <v>4451476.0930909086</v>
      </c>
      <c r="AC57" s="711">
        <f t="shared" si="197"/>
        <v>2962751.04</v>
      </c>
      <c r="AD57" s="711">
        <f t="shared" si="197"/>
        <v>296275.10400000005</v>
      </c>
      <c r="AE57" s="711">
        <f t="shared" si="197"/>
        <v>1161578.8800000001</v>
      </c>
      <c r="AF57" s="712">
        <f t="shared" si="197"/>
        <v>232315.77600000004</v>
      </c>
      <c r="AG57" s="711">
        <f t="shared" si="197"/>
        <v>44545632</v>
      </c>
      <c r="AH57" s="578"/>
      <c r="AI57" s="615"/>
    </row>
    <row r="58" spans="1:35">
      <c r="A58" s="194"/>
      <c r="B58" s="519">
        <v>9</v>
      </c>
      <c r="C58" s="587">
        <v>26</v>
      </c>
      <c r="D58" s="771" t="s">
        <v>1151</v>
      </c>
      <c r="E58" s="521">
        <v>6</v>
      </c>
      <c r="F58" s="770" t="s">
        <v>1436</v>
      </c>
      <c r="G58" s="638">
        <f t="shared" ref="G58:G67" si="198">H58/E58</f>
        <v>4216.6666666666697</v>
      </c>
      <c r="H58" s="525">
        <v>25300.000000000018</v>
      </c>
      <c r="I58" s="575">
        <v>720</v>
      </c>
      <c r="J58" s="592">
        <f t="shared" ref="J58:J67" si="199">H58*I58</f>
        <v>18216000.000000015</v>
      </c>
      <c r="K58" s="567">
        <v>0</v>
      </c>
      <c r="L58" s="568">
        <f t="shared" ref="L58:L67" si="200">J58-M58</f>
        <v>0</v>
      </c>
      <c r="M58" s="568">
        <f t="shared" ref="M58:M67" si="201">N58+O58-P58</f>
        <v>18216000</v>
      </c>
      <c r="N58" s="569">
        <v>16560000</v>
      </c>
      <c r="O58" s="569">
        <v>1656000</v>
      </c>
      <c r="P58" s="568">
        <v>0</v>
      </c>
      <c r="Q58" s="617">
        <f t="shared" ref="Q58:Q67" si="202">J58-AG58</f>
        <v>18216000.000000015</v>
      </c>
      <c r="R58" s="618">
        <f t="shared" ref="R58:R68" si="203">Q58/J58</f>
        <v>1</v>
      </c>
      <c r="S58" s="523">
        <f t="shared" ref="S58:S67" si="204">Q58-U58</f>
        <v>18216000.000000015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ref="X58:X67" si="205">Y58/E58</f>
        <v>0</v>
      </c>
      <c r="Y58" s="526">
        <f t="shared" ref="Y58:Y67" si="206">(AA58+AB58-AC58-AD58-AE58)/I58</f>
        <v>0</v>
      </c>
      <c r="Z58" s="568">
        <f t="shared" ref="Z58:Z67" si="207">AH58-Y58</f>
        <v>0</v>
      </c>
      <c r="AA58" s="527"/>
      <c r="AB58" s="527"/>
      <c r="AC58" s="528"/>
      <c r="AD58" s="528"/>
      <c r="AE58" s="528"/>
      <c r="AF58" s="619">
        <f t="shared" ref="AF58:AF67" si="208">AE58*$AF$4</f>
        <v>0</v>
      </c>
      <c r="AG58" s="527"/>
      <c r="AH58" s="643">
        <f t="shared" ref="AH58:AH67" si="209">AG58/I58</f>
        <v>0</v>
      </c>
      <c r="AI58" s="644"/>
    </row>
    <row r="59" spans="1:35">
      <c r="A59" s="194"/>
      <c r="B59" s="519">
        <v>9</v>
      </c>
      <c r="C59" s="587">
        <v>26</v>
      </c>
      <c r="D59" s="771" t="s">
        <v>1046</v>
      </c>
      <c r="E59" s="521">
        <v>1</v>
      </c>
      <c r="F59" s="770" t="s">
        <v>1436</v>
      </c>
      <c r="G59" s="638">
        <f t="shared" si="198"/>
        <v>11350</v>
      </c>
      <c r="H59" s="525">
        <v>11350</v>
      </c>
      <c r="I59" s="575">
        <v>12000</v>
      </c>
      <c r="J59" s="592">
        <f t="shared" si="199"/>
        <v>136200000</v>
      </c>
      <c r="K59" s="567">
        <v>0</v>
      </c>
      <c r="L59" s="568">
        <f t="shared" si="200"/>
        <v>0</v>
      </c>
      <c r="M59" s="568">
        <f t="shared" si="201"/>
        <v>136200000</v>
      </c>
      <c r="N59" s="569">
        <v>123818182</v>
      </c>
      <c r="O59" s="569">
        <v>12381818</v>
      </c>
      <c r="P59" s="568">
        <v>0</v>
      </c>
      <c r="Q59" s="617">
        <f t="shared" si="202"/>
        <v>136200000</v>
      </c>
      <c r="R59" s="618">
        <f t="shared" si="203"/>
        <v>1</v>
      </c>
      <c r="S59" s="523">
        <f t="shared" si="204"/>
        <v>136200000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 t="shared" si="205"/>
        <v>0</v>
      </c>
      <c r="Y59" s="526">
        <f t="shared" si="206"/>
        <v>0</v>
      </c>
      <c r="Z59" s="568">
        <f t="shared" si="207"/>
        <v>0</v>
      </c>
      <c r="AA59" s="527"/>
      <c r="AB59" s="527"/>
      <c r="AC59" s="528"/>
      <c r="AD59" s="528"/>
      <c r="AE59" s="528"/>
      <c r="AF59" s="619">
        <f t="shared" si="208"/>
        <v>0</v>
      </c>
      <c r="AG59" s="527"/>
      <c r="AH59" s="643">
        <f t="shared" si="209"/>
        <v>0</v>
      </c>
      <c r="AI59" s="644"/>
    </row>
    <row r="60" spans="1:35">
      <c r="A60" s="194"/>
      <c r="B60" s="519">
        <v>9</v>
      </c>
      <c r="C60" s="587">
        <v>26</v>
      </c>
      <c r="D60" s="769" t="s">
        <v>1046</v>
      </c>
      <c r="E60" s="521">
        <v>8</v>
      </c>
      <c r="F60" s="770" t="s">
        <v>1436</v>
      </c>
      <c r="G60" s="638">
        <f t="shared" si="198"/>
        <v>2850</v>
      </c>
      <c r="H60" s="764">
        <v>22800</v>
      </c>
      <c r="I60" s="757">
        <v>700</v>
      </c>
      <c r="J60" s="592">
        <f t="shared" si="199"/>
        <v>15960000</v>
      </c>
      <c r="K60" s="567">
        <v>0</v>
      </c>
      <c r="L60" s="568">
        <f t="shared" si="200"/>
        <v>0</v>
      </c>
      <c r="M60" s="568">
        <f t="shared" si="201"/>
        <v>15960000</v>
      </c>
      <c r="N60" s="569">
        <v>14509091</v>
      </c>
      <c r="O60" s="569">
        <v>1450909</v>
      </c>
      <c r="P60" s="568">
        <v>0</v>
      </c>
      <c r="Q60" s="617">
        <f t="shared" si="202"/>
        <v>15960000</v>
      </c>
      <c r="R60" s="618">
        <f t="shared" si="203"/>
        <v>1</v>
      </c>
      <c r="S60" s="523">
        <f t="shared" si="204"/>
        <v>15960000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205"/>
        <v>0</v>
      </c>
      <c r="Y60" s="526">
        <f t="shared" si="206"/>
        <v>0</v>
      </c>
      <c r="Z60" s="568">
        <f t="shared" si="207"/>
        <v>0</v>
      </c>
      <c r="AA60" s="527"/>
      <c r="AB60" s="527"/>
      <c r="AC60" s="528"/>
      <c r="AD60" s="528"/>
      <c r="AE60" s="528"/>
      <c r="AF60" s="619">
        <f t="shared" si="208"/>
        <v>0</v>
      </c>
      <c r="AG60" s="527"/>
      <c r="AH60" s="643">
        <f t="shared" si="209"/>
        <v>0</v>
      </c>
      <c r="AI60" s="644"/>
    </row>
    <row r="61" spans="1:35">
      <c r="A61" s="194"/>
      <c r="B61" s="519">
        <v>9</v>
      </c>
      <c r="C61" s="587">
        <v>26</v>
      </c>
      <c r="D61" s="769" t="s">
        <v>985</v>
      </c>
      <c r="E61" s="521">
        <v>10</v>
      </c>
      <c r="F61" s="770" t="s">
        <v>1436</v>
      </c>
      <c r="G61" s="638">
        <f t="shared" si="198"/>
        <v>7580</v>
      </c>
      <c r="H61" s="525">
        <v>75800</v>
      </c>
      <c r="I61" s="575">
        <v>200</v>
      </c>
      <c r="J61" s="592">
        <f t="shared" si="199"/>
        <v>15160000</v>
      </c>
      <c r="K61" s="567">
        <v>0</v>
      </c>
      <c r="L61" s="568">
        <f t="shared" si="200"/>
        <v>0</v>
      </c>
      <c r="M61" s="568">
        <f t="shared" si="201"/>
        <v>15160000</v>
      </c>
      <c r="N61" s="569">
        <v>13781818</v>
      </c>
      <c r="O61" s="569">
        <v>1378182</v>
      </c>
      <c r="P61" s="568">
        <v>0</v>
      </c>
      <c r="Q61" s="617">
        <f t="shared" si="202"/>
        <v>15160000</v>
      </c>
      <c r="R61" s="618">
        <f t="shared" si="203"/>
        <v>1</v>
      </c>
      <c r="S61" s="523">
        <f t="shared" si="204"/>
        <v>15160000</v>
      </c>
      <c r="T61" s="524" t="s">
        <v>839</v>
      </c>
      <c r="U61" s="563">
        <v>0</v>
      </c>
      <c r="V61" s="525" t="s">
        <v>90</v>
      </c>
      <c r="W61" s="522" t="s">
        <v>89</v>
      </c>
      <c r="X61" s="526">
        <f t="shared" si="205"/>
        <v>0</v>
      </c>
      <c r="Y61" s="526">
        <f t="shared" si="206"/>
        <v>0</v>
      </c>
      <c r="Z61" s="568">
        <f t="shared" si="207"/>
        <v>0</v>
      </c>
      <c r="AA61" s="527"/>
      <c r="AB61" s="527"/>
      <c r="AC61" s="528"/>
      <c r="AD61" s="528"/>
      <c r="AE61" s="528"/>
      <c r="AF61" s="619">
        <f t="shared" si="208"/>
        <v>0</v>
      </c>
      <c r="AG61" s="527"/>
      <c r="AH61" s="643">
        <f t="shared" si="209"/>
        <v>0</v>
      </c>
      <c r="AI61" s="644"/>
    </row>
    <row r="62" spans="1:35">
      <c r="A62" s="194"/>
      <c r="B62" s="519">
        <v>9</v>
      </c>
      <c r="C62" s="587">
        <v>26</v>
      </c>
      <c r="D62" s="769" t="s">
        <v>985</v>
      </c>
      <c r="E62" s="521">
        <v>6</v>
      </c>
      <c r="F62" s="770" t="s">
        <v>1436</v>
      </c>
      <c r="G62" s="638">
        <f t="shared" si="198"/>
        <v>16000</v>
      </c>
      <c r="H62" s="525">
        <v>96000</v>
      </c>
      <c r="I62" s="575">
        <v>300</v>
      </c>
      <c r="J62" s="592">
        <f t="shared" si="199"/>
        <v>28800000</v>
      </c>
      <c r="K62" s="567">
        <v>0</v>
      </c>
      <c r="L62" s="568">
        <f t="shared" si="200"/>
        <v>0</v>
      </c>
      <c r="M62" s="568">
        <f t="shared" si="201"/>
        <v>28800000</v>
      </c>
      <c r="N62" s="569">
        <v>26181818</v>
      </c>
      <c r="O62" s="569">
        <v>2618182</v>
      </c>
      <c r="P62" s="568">
        <v>0</v>
      </c>
      <c r="Q62" s="617">
        <f t="shared" si="202"/>
        <v>28800000</v>
      </c>
      <c r="R62" s="618">
        <f t="shared" si="203"/>
        <v>1</v>
      </c>
      <c r="S62" s="523">
        <f t="shared" si="204"/>
        <v>28800000</v>
      </c>
      <c r="T62" s="524" t="s">
        <v>839</v>
      </c>
      <c r="U62" s="563">
        <v>0</v>
      </c>
      <c r="V62" s="525" t="s">
        <v>90</v>
      </c>
      <c r="W62" s="522" t="s">
        <v>89</v>
      </c>
      <c r="X62" s="526">
        <f t="shared" si="205"/>
        <v>0</v>
      </c>
      <c r="Y62" s="526">
        <f t="shared" si="206"/>
        <v>0</v>
      </c>
      <c r="Z62" s="568">
        <f t="shared" si="207"/>
        <v>0</v>
      </c>
      <c r="AA62" s="527"/>
      <c r="AB62" s="527"/>
      <c r="AC62" s="528"/>
      <c r="AD62" s="528"/>
      <c r="AE62" s="528"/>
      <c r="AF62" s="619">
        <f t="shared" si="208"/>
        <v>0</v>
      </c>
      <c r="AG62" s="527"/>
      <c r="AH62" s="643">
        <f t="shared" si="209"/>
        <v>0</v>
      </c>
      <c r="AI62" s="644"/>
    </row>
    <row r="63" spans="1:35">
      <c r="A63" s="194"/>
      <c r="B63" s="519">
        <v>9</v>
      </c>
      <c r="C63" s="587">
        <v>26</v>
      </c>
      <c r="D63" s="771" t="s">
        <v>1192</v>
      </c>
      <c r="E63" s="521">
        <v>15</v>
      </c>
      <c r="F63" s="770" t="s">
        <v>1436</v>
      </c>
      <c r="G63" s="638">
        <f t="shared" si="198"/>
        <v>1486.6666666666699</v>
      </c>
      <c r="H63" s="525">
        <v>22300.000000000047</v>
      </c>
      <c r="I63" s="575">
        <v>359</v>
      </c>
      <c r="J63" s="592">
        <f t="shared" si="199"/>
        <v>8005700.0000000168</v>
      </c>
      <c r="K63" s="567">
        <v>0</v>
      </c>
      <c r="L63" s="568">
        <f t="shared" si="200"/>
        <v>1.6763806343078613E-8</v>
      </c>
      <c r="M63" s="568">
        <f t="shared" si="201"/>
        <v>8005700</v>
      </c>
      <c r="N63" s="569">
        <v>7277909</v>
      </c>
      <c r="O63" s="569">
        <v>727791</v>
      </c>
      <c r="P63" s="568">
        <v>0</v>
      </c>
      <c r="Q63" s="617">
        <f t="shared" si="202"/>
        <v>8005700.0000000168</v>
      </c>
      <c r="R63" s="618">
        <f t="shared" si="203"/>
        <v>1</v>
      </c>
      <c r="S63" s="523">
        <f t="shared" si="204"/>
        <v>8005700.0000000168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205"/>
        <v>0</v>
      </c>
      <c r="Y63" s="526">
        <f t="shared" si="206"/>
        <v>0</v>
      </c>
      <c r="Z63" s="568">
        <f t="shared" si="207"/>
        <v>0</v>
      </c>
      <c r="AA63" s="527"/>
      <c r="AB63" s="527"/>
      <c r="AC63" s="528"/>
      <c r="AD63" s="528"/>
      <c r="AE63" s="528"/>
      <c r="AF63" s="619">
        <f t="shared" si="208"/>
        <v>0</v>
      </c>
      <c r="AG63" s="527"/>
      <c r="AH63" s="643">
        <f t="shared" si="209"/>
        <v>0</v>
      </c>
      <c r="AI63" s="644"/>
    </row>
    <row r="64" spans="1:35">
      <c r="A64" s="194"/>
      <c r="B64" s="519">
        <v>9</v>
      </c>
      <c r="C64" s="587">
        <v>26</v>
      </c>
      <c r="D64" s="771" t="s">
        <v>1193</v>
      </c>
      <c r="E64" s="521">
        <v>5</v>
      </c>
      <c r="F64" s="770" t="s">
        <v>1436</v>
      </c>
      <c r="G64" s="638">
        <f t="shared" si="198"/>
        <v>5860</v>
      </c>
      <c r="H64" s="525">
        <v>29300</v>
      </c>
      <c r="I64" s="575">
        <v>940</v>
      </c>
      <c r="J64" s="592">
        <f t="shared" si="199"/>
        <v>27542000</v>
      </c>
      <c r="K64" s="567">
        <v>0</v>
      </c>
      <c r="L64" s="568">
        <f t="shared" si="200"/>
        <v>0</v>
      </c>
      <c r="M64" s="568">
        <f t="shared" si="201"/>
        <v>27542000</v>
      </c>
      <c r="N64" s="569">
        <v>25038182</v>
      </c>
      <c r="O64" s="569">
        <v>2503818</v>
      </c>
      <c r="P64" s="568">
        <v>0</v>
      </c>
      <c r="Q64" s="617">
        <f t="shared" si="202"/>
        <v>27542000</v>
      </c>
      <c r="R64" s="618">
        <f t="shared" si="203"/>
        <v>1</v>
      </c>
      <c r="S64" s="523">
        <f t="shared" si="204"/>
        <v>27542000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si="205"/>
        <v>0</v>
      </c>
      <c r="Y64" s="526">
        <f t="shared" si="206"/>
        <v>0</v>
      </c>
      <c r="Z64" s="568">
        <f t="shared" si="207"/>
        <v>0</v>
      </c>
      <c r="AA64" s="527"/>
      <c r="AB64" s="527"/>
      <c r="AC64" s="528"/>
      <c r="AD64" s="528"/>
      <c r="AE64" s="528"/>
      <c r="AF64" s="619">
        <f t="shared" si="208"/>
        <v>0</v>
      </c>
      <c r="AG64" s="527"/>
      <c r="AH64" s="643">
        <f t="shared" si="209"/>
        <v>0</v>
      </c>
      <c r="AI64" s="644"/>
    </row>
    <row r="65" spans="1:35">
      <c r="A65" s="194"/>
      <c r="B65" s="519">
        <v>9</v>
      </c>
      <c r="C65" s="587">
        <v>26</v>
      </c>
      <c r="D65" s="724" t="s">
        <v>1194</v>
      </c>
      <c r="E65" s="521">
        <v>1</v>
      </c>
      <c r="F65" s="584" t="s">
        <v>1446</v>
      </c>
      <c r="G65" s="638">
        <f t="shared" si="198"/>
        <v>47500</v>
      </c>
      <c r="H65" s="525">
        <v>47500</v>
      </c>
      <c r="I65" s="575">
        <v>540</v>
      </c>
      <c r="J65" s="592">
        <f t="shared" si="199"/>
        <v>25650000</v>
      </c>
      <c r="K65" s="567">
        <v>0</v>
      </c>
      <c r="L65" s="568">
        <f t="shared" si="200"/>
        <v>0</v>
      </c>
      <c r="M65" s="568">
        <f t="shared" si="201"/>
        <v>25650000</v>
      </c>
      <c r="N65" s="569">
        <v>25650000</v>
      </c>
      <c r="O65" s="569">
        <v>0</v>
      </c>
      <c r="P65" s="568">
        <v>0</v>
      </c>
      <c r="Q65" s="617">
        <f t="shared" si="202"/>
        <v>5069223.8640000038</v>
      </c>
      <c r="R65" s="618">
        <f t="shared" si="203"/>
        <v>0.19763056000000015</v>
      </c>
      <c r="S65" s="523">
        <f t="shared" si="204"/>
        <v>5069223.8640000038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205"/>
        <v>38112.548399999992</v>
      </c>
      <c r="Y65" s="526">
        <f t="shared" si="206"/>
        <v>38112.548399999992</v>
      </c>
      <c r="Z65" s="568">
        <f t="shared" si="207"/>
        <v>0</v>
      </c>
      <c r="AA65" s="527">
        <v>22579560</v>
      </c>
      <c r="AB65" s="527">
        <v>0</v>
      </c>
      <c r="AC65" s="528">
        <v>1219296.2400000002</v>
      </c>
      <c r="AD65" s="528">
        <v>121929.62400000003</v>
      </c>
      <c r="AE65" s="528">
        <v>657557.99999999988</v>
      </c>
      <c r="AF65" s="619">
        <f t="shared" si="208"/>
        <v>131511.59999999998</v>
      </c>
      <c r="AG65" s="527">
        <v>20580776.135999996</v>
      </c>
      <c r="AH65" s="643">
        <f t="shared" si="209"/>
        <v>38112.548399999992</v>
      </c>
      <c r="AI65" s="644" t="s">
        <v>1200</v>
      </c>
    </row>
    <row r="66" spans="1:35">
      <c r="A66" s="194"/>
      <c r="B66" s="519">
        <v>9</v>
      </c>
      <c r="C66" s="587">
        <v>26</v>
      </c>
      <c r="D66" s="724" t="s">
        <v>1089</v>
      </c>
      <c r="E66" s="521">
        <v>24</v>
      </c>
      <c r="F66" s="584" t="s">
        <v>1449</v>
      </c>
      <c r="G66" s="638">
        <f t="shared" si="198"/>
        <v>575</v>
      </c>
      <c r="H66" s="525">
        <v>13800</v>
      </c>
      <c r="I66" s="575">
        <v>1008</v>
      </c>
      <c r="J66" s="592">
        <f t="shared" si="199"/>
        <v>13910400</v>
      </c>
      <c r="K66" s="567">
        <v>0</v>
      </c>
      <c r="L66" s="568">
        <f t="shared" si="200"/>
        <v>0</v>
      </c>
      <c r="M66" s="568">
        <f t="shared" si="201"/>
        <v>13910400</v>
      </c>
      <c r="N66" s="569">
        <v>12645818</v>
      </c>
      <c r="O66" s="569">
        <v>1264582</v>
      </c>
      <c r="P66" s="568">
        <v>0</v>
      </c>
      <c r="Q66" s="617">
        <f t="shared" si="202"/>
        <v>2830464.0000000037</v>
      </c>
      <c r="R66" s="618">
        <f t="shared" si="203"/>
        <v>0.2034782608695655</v>
      </c>
      <c r="S66" s="523">
        <f t="shared" si="204"/>
        <v>2830464.0000000037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si="205"/>
        <v>457.99999999999983</v>
      </c>
      <c r="Y66" s="526">
        <f t="shared" si="206"/>
        <v>10991.999999999996</v>
      </c>
      <c r="Z66" s="568">
        <f t="shared" si="207"/>
        <v>0</v>
      </c>
      <c r="AA66" s="527">
        <v>12354760.93090909</v>
      </c>
      <c r="AB66" s="527">
        <v>1235476.0930909091</v>
      </c>
      <c r="AC66" s="528">
        <v>1226111.04</v>
      </c>
      <c r="AD66" s="528">
        <v>122611.10400000001</v>
      </c>
      <c r="AE66" s="528">
        <v>1161578.8800000001</v>
      </c>
      <c r="AF66" s="619">
        <f t="shared" si="208"/>
        <v>232315.77600000004</v>
      </c>
      <c r="AG66" s="527">
        <v>11079935.999999996</v>
      </c>
      <c r="AH66" s="643">
        <f t="shared" si="209"/>
        <v>10991.999999999996</v>
      </c>
      <c r="AI66" s="644" t="s">
        <v>1428</v>
      </c>
    </row>
    <row r="67" spans="1:35">
      <c r="A67" s="194"/>
      <c r="B67" s="519">
        <v>9</v>
      </c>
      <c r="C67" s="587">
        <v>26</v>
      </c>
      <c r="D67" s="724" t="s">
        <v>1064</v>
      </c>
      <c r="E67" s="521">
        <v>32</v>
      </c>
      <c r="F67" s="584" t="s">
        <v>1449</v>
      </c>
      <c r="G67" s="638">
        <f t="shared" si="198"/>
        <v>828.125</v>
      </c>
      <c r="H67" s="764">
        <v>26500</v>
      </c>
      <c r="I67" s="757">
        <v>560</v>
      </c>
      <c r="J67" s="592">
        <f t="shared" si="199"/>
        <v>14840000</v>
      </c>
      <c r="K67" s="567">
        <v>0</v>
      </c>
      <c r="L67" s="568">
        <f t="shared" si="200"/>
        <v>0</v>
      </c>
      <c r="M67" s="568">
        <f t="shared" si="201"/>
        <v>14840000</v>
      </c>
      <c r="N67" s="569">
        <v>13490909</v>
      </c>
      <c r="O67" s="569">
        <v>1349091</v>
      </c>
      <c r="P67" s="568">
        <v>0</v>
      </c>
      <c r="Q67" s="617">
        <f t="shared" si="202"/>
        <v>1401120</v>
      </c>
      <c r="R67" s="618">
        <f t="shared" si="203"/>
        <v>9.4415094339622641E-2</v>
      </c>
      <c r="S67" s="523">
        <f t="shared" si="204"/>
        <v>1401120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205"/>
        <v>749.9375</v>
      </c>
      <c r="Y67" s="526">
        <f t="shared" si="206"/>
        <v>23998</v>
      </c>
      <c r="Z67" s="568">
        <f t="shared" si="207"/>
        <v>0</v>
      </c>
      <c r="AA67" s="774">
        <f>+AA18/980*560</f>
        <v>14232960</v>
      </c>
      <c r="AB67" s="774">
        <f t="shared" ref="AB67:AD67" si="210">+AB18/980*560</f>
        <v>1423296</v>
      </c>
      <c r="AC67" s="774">
        <f t="shared" si="210"/>
        <v>1319360</v>
      </c>
      <c r="AD67" s="774">
        <f t="shared" si="210"/>
        <v>131936</v>
      </c>
      <c r="AE67" s="774">
        <f>+AE18/980*560</f>
        <v>766080</v>
      </c>
      <c r="AF67" s="778">
        <f t="shared" si="208"/>
        <v>153216</v>
      </c>
      <c r="AG67" s="774">
        <f>+AG18/980*560</f>
        <v>13438880</v>
      </c>
      <c r="AH67" s="643">
        <f t="shared" si="209"/>
        <v>23998</v>
      </c>
      <c r="AI67" s="644" t="s">
        <v>51</v>
      </c>
    </row>
    <row r="68" spans="1:35" s="518" customFormat="1">
      <c r="B68" s="519">
        <v>9</v>
      </c>
      <c r="C68" s="750"/>
      <c r="D68" s="745"/>
      <c r="E68" s="745"/>
      <c r="F68" s="746"/>
      <c r="G68" s="751"/>
      <c r="H68" s="751" t="s">
        <v>5</v>
      </c>
      <c r="I68" s="752">
        <f>SUM(I58:I67)</f>
        <v>17327</v>
      </c>
      <c r="J68" s="531">
        <f t="shared" ref="J68:AG68" si="211">SUM(J58:J67)</f>
        <v>304284100</v>
      </c>
      <c r="K68" s="532">
        <f t="shared" si="211"/>
        <v>0</v>
      </c>
      <c r="L68" s="531">
        <f t="shared" si="211"/>
        <v>1.6763806343078613E-8</v>
      </c>
      <c r="M68" s="531">
        <f t="shared" si="211"/>
        <v>304284100</v>
      </c>
      <c r="N68" s="532">
        <f t="shared" si="211"/>
        <v>278953727</v>
      </c>
      <c r="O68" s="532">
        <f t="shared" si="211"/>
        <v>25330373</v>
      </c>
      <c r="P68" s="532">
        <f t="shared" si="211"/>
        <v>0</v>
      </c>
      <c r="Q68" s="589">
        <f t="shared" si="211"/>
        <v>259184507.86400002</v>
      </c>
      <c r="R68" s="790">
        <f t="shared" si="203"/>
        <v>0.85178459164971165</v>
      </c>
      <c r="S68" s="590">
        <f t="shared" si="211"/>
        <v>259184507.86400002</v>
      </c>
      <c r="T68" s="710">
        <f t="shared" si="211"/>
        <v>0</v>
      </c>
      <c r="U68" s="711">
        <f t="shared" si="211"/>
        <v>0</v>
      </c>
      <c r="V68" s="531">
        <f t="shared" si="211"/>
        <v>0</v>
      </c>
      <c r="W68" s="710">
        <f t="shared" si="211"/>
        <v>0</v>
      </c>
      <c r="X68" s="711">
        <f t="shared" si="211"/>
        <v>39320.485899999992</v>
      </c>
      <c r="Y68" s="711">
        <f t="shared" si="211"/>
        <v>73102.548399999985</v>
      </c>
      <c r="Z68" s="531">
        <f t="shared" si="211"/>
        <v>0</v>
      </c>
      <c r="AA68" s="711">
        <f t="shared" si="211"/>
        <v>49167280.93090909</v>
      </c>
      <c r="AB68" s="711">
        <f t="shared" si="211"/>
        <v>2658772.0930909091</v>
      </c>
      <c r="AC68" s="711">
        <f t="shared" si="211"/>
        <v>3764767.2800000003</v>
      </c>
      <c r="AD68" s="711">
        <f t="shared" si="211"/>
        <v>376476.728</v>
      </c>
      <c r="AE68" s="711">
        <f t="shared" si="211"/>
        <v>2585216.88</v>
      </c>
      <c r="AF68" s="712">
        <f t="shared" si="211"/>
        <v>517043.37600000005</v>
      </c>
      <c r="AG68" s="711">
        <f t="shared" si="211"/>
        <v>45099592.135999992</v>
      </c>
      <c r="AH68" s="578"/>
      <c r="AI68" s="615"/>
    </row>
    <row r="69" spans="1:35">
      <c r="A69" s="194"/>
      <c r="B69" s="519">
        <v>9</v>
      </c>
      <c r="C69" s="587">
        <v>27</v>
      </c>
      <c r="D69" s="720" t="s">
        <v>1174</v>
      </c>
      <c r="E69" s="521">
        <v>32</v>
      </c>
      <c r="F69" s="584" t="s">
        <v>1439</v>
      </c>
      <c r="G69" s="638">
        <f>H69/E69</f>
        <v>2500</v>
      </c>
      <c r="H69" s="525">
        <v>80000</v>
      </c>
      <c r="I69" s="575">
        <v>336</v>
      </c>
      <c r="J69" s="592">
        <f t="shared" ref="J69:J73" si="212">H69*I69</f>
        <v>26880000</v>
      </c>
      <c r="K69" s="567">
        <v>0</v>
      </c>
      <c r="L69" s="568">
        <f t="shared" ref="L69:L73" si="213">J69-M69</f>
        <v>0</v>
      </c>
      <c r="M69" s="568">
        <f t="shared" ref="M69:M73" si="214">N69+O69-P69</f>
        <v>26880000</v>
      </c>
      <c r="N69" s="569">
        <v>26880000</v>
      </c>
      <c r="O69" s="569">
        <v>0</v>
      </c>
      <c r="P69" s="568">
        <v>0</v>
      </c>
      <c r="Q69" s="617">
        <f t="shared" ref="Q69:Q73" si="215">J69-AG69</f>
        <v>2577665.1264000013</v>
      </c>
      <c r="R69" s="618">
        <f t="shared" ref="R69:R74" si="216">Q69/J69</f>
        <v>9.5895280000000055E-2</v>
      </c>
      <c r="S69" s="523">
        <f t="shared" ref="S69:S73" si="217">Q69-U69</f>
        <v>2577665.1264000013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>Y69/E69</f>
        <v>2260.2617999999998</v>
      </c>
      <c r="Y69" s="526">
        <f t="shared" ref="Y69:Y73" si="218">(AA69+AB69-AC69-AD69-AE69)/I69</f>
        <v>72328.377599999993</v>
      </c>
      <c r="Z69" s="568">
        <f t="shared" ref="Z69:Z73" si="219">AH69-Y69</f>
        <v>0</v>
      </c>
      <c r="AA69" s="527">
        <v>25837056</v>
      </c>
      <c r="AB69" s="527">
        <v>0</v>
      </c>
      <c r="AC69" s="528">
        <v>1395201.0240000002</v>
      </c>
      <c r="AD69" s="528">
        <v>139520.10240000003</v>
      </c>
      <c r="AE69" s="528">
        <v>0</v>
      </c>
      <c r="AF69" s="619">
        <f t="shared" ref="AF69:AF73" si="220">AE69*$AF$4</f>
        <v>0</v>
      </c>
      <c r="AG69" s="527">
        <v>24302334.873599999</v>
      </c>
      <c r="AH69" s="643">
        <f t="shared" ref="AH69:AH73" si="221">AG69/I69</f>
        <v>72328.377599999993</v>
      </c>
      <c r="AI69" s="644" t="s">
        <v>1201</v>
      </c>
    </row>
    <row r="70" spans="1:35">
      <c r="A70" s="194"/>
      <c r="B70" s="519">
        <v>9</v>
      </c>
      <c r="C70" s="587">
        <v>27</v>
      </c>
      <c r="D70" s="720" t="s">
        <v>1173</v>
      </c>
      <c r="E70" s="521">
        <v>32</v>
      </c>
      <c r="F70" s="584" t="s">
        <v>1439</v>
      </c>
      <c r="G70" s="638">
        <f>H70/E70</f>
        <v>2400</v>
      </c>
      <c r="H70" s="525">
        <v>76800</v>
      </c>
      <c r="I70" s="575">
        <v>60</v>
      </c>
      <c r="J70" s="592">
        <f t="shared" si="212"/>
        <v>4608000</v>
      </c>
      <c r="K70" s="567">
        <v>0</v>
      </c>
      <c r="L70" s="568">
        <f t="shared" si="213"/>
        <v>0</v>
      </c>
      <c r="M70" s="568">
        <f t="shared" si="214"/>
        <v>4608000</v>
      </c>
      <c r="N70" s="569">
        <v>4608000</v>
      </c>
      <c r="O70" s="569">
        <v>0</v>
      </c>
      <c r="P70" s="568">
        <v>0</v>
      </c>
      <c r="Q70" s="617">
        <f t="shared" si="215"/>
        <v>566279.42399999965</v>
      </c>
      <c r="R70" s="618">
        <f t="shared" si="216"/>
        <v>0.12289049999999993</v>
      </c>
      <c r="S70" s="523">
        <f t="shared" si="217"/>
        <v>566279.42399999965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>Y70/E70</f>
        <v>2105.0628000000002</v>
      </c>
      <c r="Y70" s="526">
        <f t="shared" si="218"/>
        <v>67362.009600000005</v>
      </c>
      <c r="Z70" s="568">
        <f t="shared" si="219"/>
        <v>0</v>
      </c>
      <c r="AA70" s="527">
        <v>4296960</v>
      </c>
      <c r="AB70" s="527">
        <v>0</v>
      </c>
      <c r="AC70" s="528">
        <v>232035.84000000003</v>
      </c>
      <c r="AD70" s="528">
        <v>23203.584000000003</v>
      </c>
      <c r="AE70" s="528">
        <v>0</v>
      </c>
      <c r="AF70" s="619">
        <f t="shared" si="220"/>
        <v>0</v>
      </c>
      <c r="AG70" s="527">
        <v>4041720.5760000004</v>
      </c>
      <c r="AH70" s="643">
        <f t="shared" si="221"/>
        <v>67362.009600000005</v>
      </c>
      <c r="AI70" s="644" t="s">
        <v>1201</v>
      </c>
    </row>
    <row r="71" spans="1:35">
      <c r="A71" s="194"/>
      <c r="B71" s="519">
        <v>9</v>
      </c>
      <c r="C71" s="587">
        <v>27</v>
      </c>
      <c r="D71" s="803" t="s">
        <v>1166</v>
      </c>
      <c r="E71" s="521">
        <v>32</v>
      </c>
      <c r="F71" s="584" t="s">
        <v>1439</v>
      </c>
      <c r="G71" s="638">
        <f>H71/E71</f>
        <v>2542.42</v>
      </c>
      <c r="H71" s="525">
        <v>81357.440000000002</v>
      </c>
      <c r="I71" s="575">
        <v>363</v>
      </c>
      <c r="J71" s="592">
        <f t="shared" si="212"/>
        <v>29532750.720000003</v>
      </c>
      <c r="K71" s="567">
        <v>0</v>
      </c>
      <c r="L71" s="779">
        <f>J71-M71</f>
        <v>-49.279999997466803</v>
      </c>
      <c r="M71" s="568">
        <f t="shared" si="214"/>
        <v>29532800</v>
      </c>
      <c r="N71" s="569">
        <v>29532800</v>
      </c>
      <c r="O71" s="569">
        <v>0</v>
      </c>
      <c r="P71" s="568">
        <v>0</v>
      </c>
      <c r="Q71" s="617">
        <f t="shared" si="215"/>
        <v>3255697.632000003</v>
      </c>
      <c r="R71" s="618">
        <f t="shared" si="216"/>
        <v>0.11024024354748635</v>
      </c>
      <c r="S71" s="523">
        <f t="shared" si="217"/>
        <v>3255697.632000003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>Y71/E71</f>
        <v>2262.143</v>
      </c>
      <c r="Y71" s="526">
        <f t="shared" si="218"/>
        <v>72388.576000000001</v>
      </c>
      <c r="Z71" s="568">
        <f t="shared" si="219"/>
        <v>0</v>
      </c>
      <c r="AA71" s="527">
        <v>27936480</v>
      </c>
      <c r="AB71" s="527">
        <v>0</v>
      </c>
      <c r="AC71" s="528">
        <v>1508569.9200000002</v>
      </c>
      <c r="AD71" s="528">
        <v>150856.99200000003</v>
      </c>
      <c r="AE71" s="528">
        <v>0</v>
      </c>
      <c r="AF71" s="619">
        <f t="shared" si="220"/>
        <v>0</v>
      </c>
      <c r="AG71" s="527">
        <v>26277053.088</v>
      </c>
      <c r="AH71" s="643">
        <f t="shared" si="221"/>
        <v>72388.576000000001</v>
      </c>
      <c r="AI71" s="644" t="s">
        <v>1201</v>
      </c>
    </row>
    <row r="72" spans="1:35">
      <c r="A72" s="194"/>
      <c r="B72" s="519">
        <v>9</v>
      </c>
      <c r="C72" s="587">
        <v>27</v>
      </c>
      <c r="D72" s="769" t="s">
        <v>1175</v>
      </c>
      <c r="E72" s="521">
        <v>30</v>
      </c>
      <c r="F72" s="584" t="s">
        <v>1452</v>
      </c>
      <c r="G72" s="638">
        <f>H72/E72</f>
        <v>1900</v>
      </c>
      <c r="H72" s="764">
        <v>57000</v>
      </c>
      <c r="I72" s="757">
        <v>130</v>
      </c>
      <c r="J72" s="592">
        <f t="shared" si="212"/>
        <v>7410000</v>
      </c>
      <c r="K72" s="567">
        <v>0</v>
      </c>
      <c r="L72" s="568">
        <f t="shared" si="213"/>
        <v>0</v>
      </c>
      <c r="M72" s="568">
        <f t="shared" si="214"/>
        <v>7410000</v>
      </c>
      <c r="N72" s="569">
        <v>6736364</v>
      </c>
      <c r="O72" s="569">
        <v>673636</v>
      </c>
      <c r="P72" s="568">
        <v>0</v>
      </c>
      <c r="Q72" s="617">
        <f t="shared" si="215"/>
        <v>1326000</v>
      </c>
      <c r="R72" s="618">
        <f t="shared" si="216"/>
        <v>0.17894736842105263</v>
      </c>
      <c r="S72" s="523">
        <f t="shared" si="217"/>
        <v>1326000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>Y72/E72</f>
        <v>1559.9999999999998</v>
      </c>
      <c r="Y72" s="526">
        <f t="shared" si="218"/>
        <v>46799.999999999993</v>
      </c>
      <c r="Z72" s="568">
        <f t="shared" si="219"/>
        <v>0</v>
      </c>
      <c r="AA72" s="777">
        <f>6035326.69090909/132*130</f>
        <v>5943882.3471074374</v>
      </c>
      <c r="AB72" s="777">
        <f>603532.669090909/132*130</f>
        <v>594388.23471074365</v>
      </c>
      <c r="AC72" s="777">
        <f>360417.6/132*130</f>
        <v>354956.72727272724</v>
      </c>
      <c r="AD72" s="777">
        <f>36041.76/132*130</f>
        <v>35495.672727272729</v>
      </c>
      <c r="AE72" s="777">
        <f>64800/132*130</f>
        <v>63818.181818181823</v>
      </c>
      <c r="AF72" s="778">
        <f t="shared" si="220"/>
        <v>12763.636363636366</v>
      </c>
      <c r="AG72" s="777">
        <f>6177600/132*130</f>
        <v>6084000</v>
      </c>
      <c r="AH72" s="643">
        <f t="shared" si="221"/>
        <v>46800</v>
      </c>
      <c r="AI72" s="644" t="s">
        <v>1432</v>
      </c>
    </row>
    <row r="73" spans="1:35">
      <c r="A73" s="194"/>
      <c r="B73" s="519">
        <v>9</v>
      </c>
      <c r="C73" s="587">
        <v>27</v>
      </c>
      <c r="D73" s="769" t="s">
        <v>1089</v>
      </c>
      <c r="E73" s="521">
        <v>24</v>
      </c>
      <c r="F73" s="584" t="s">
        <v>1448</v>
      </c>
      <c r="G73" s="638">
        <f>H73/E73</f>
        <v>580</v>
      </c>
      <c r="H73" s="525">
        <v>13920</v>
      </c>
      <c r="I73" s="575">
        <v>1008</v>
      </c>
      <c r="J73" s="592">
        <f t="shared" si="212"/>
        <v>14031360</v>
      </c>
      <c r="K73" s="567">
        <v>0</v>
      </c>
      <c r="L73" s="568">
        <f t="shared" si="213"/>
        <v>0</v>
      </c>
      <c r="M73" s="568">
        <f t="shared" si="214"/>
        <v>14031360</v>
      </c>
      <c r="N73" s="569">
        <v>12755782</v>
      </c>
      <c r="O73" s="569">
        <v>1275578</v>
      </c>
      <c r="P73" s="568">
        <v>0</v>
      </c>
      <c r="Q73" s="617">
        <f t="shared" si="215"/>
        <v>2951424.0000000037</v>
      </c>
      <c r="R73" s="618">
        <f t="shared" si="216"/>
        <v>0.21034482758620715</v>
      </c>
      <c r="S73" s="523">
        <f t="shared" si="217"/>
        <v>2951424.0000000037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>Y73/E73</f>
        <v>457.99999999999983</v>
      </c>
      <c r="Y73" s="526">
        <f t="shared" si="218"/>
        <v>10991.999999999996</v>
      </c>
      <c r="Z73" s="568">
        <f t="shared" si="219"/>
        <v>0</v>
      </c>
      <c r="AA73" s="527">
        <v>12354760.93090909</v>
      </c>
      <c r="AB73" s="527">
        <v>1235476.0930909091</v>
      </c>
      <c r="AC73" s="528">
        <v>1226111.04</v>
      </c>
      <c r="AD73" s="528">
        <v>122611.10400000001</v>
      </c>
      <c r="AE73" s="528">
        <v>1161578.8800000001</v>
      </c>
      <c r="AF73" s="619">
        <f t="shared" si="220"/>
        <v>232315.77600000004</v>
      </c>
      <c r="AG73" s="527">
        <v>11079935.999999996</v>
      </c>
      <c r="AH73" s="643">
        <f t="shared" si="221"/>
        <v>10991.999999999996</v>
      </c>
      <c r="AI73" s="644" t="s">
        <v>1428</v>
      </c>
    </row>
    <row r="74" spans="1:35" s="518" customFormat="1">
      <c r="B74" s="519">
        <v>9</v>
      </c>
      <c r="C74" s="750"/>
      <c r="D74" s="745"/>
      <c r="E74" s="745"/>
      <c r="F74" s="746"/>
      <c r="G74" s="751"/>
      <c r="H74" s="751" t="s">
        <v>5</v>
      </c>
      <c r="I74" s="752">
        <f t="shared" ref="I74:AG74" si="222">SUM(I69:I73)</f>
        <v>1897</v>
      </c>
      <c r="J74" s="531">
        <f t="shared" si="222"/>
        <v>82462110.719999999</v>
      </c>
      <c r="K74" s="532">
        <f t="shared" si="222"/>
        <v>0</v>
      </c>
      <c r="L74" s="531">
        <f t="shared" si="222"/>
        <v>-49.279999997466803</v>
      </c>
      <c r="M74" s="531">
        <f t="shared" si="222"/>
        <v>82462160</v>
      </c>
      <c r="N74" s="532">
        <f t="shared" si="222"/>
        <v>80512946</v>
      </c>
      <c r="O74" s="532">
        <f t="shared" si="222"/>
        <v>1949214</v>
      </c>
      <c r="P74" s="532">
        <f t="shared" si="222"/>
        <v>0</v>
      </c>
      <c r="Q74" s="589">
        <f t="shared" si="222"/>
        <v>10677066.182400007</v>
      </c>
      <c r="R74" s="790">
        <f t="shared" si="216"/>
        <v>0.12947844881940959</v>
      </c>
      <c r="S74" s="590">
        <f t="shared" si="222"/>
        <v>10677066.182400007</v>
      </c>
      <c r="T74" s="710">
        <f t="shared" si="222"/>
        <v>0</v>
      </c>
      <c r="U74" s="711">
        <f t="shared" si="222"/>
        <v>0</v>
      </c>
      <c r="V74" s="531">
        <f t="shared" si="222"/>
        <v>0</v>
      </c>
      <c r="W74" s="710">
        <f t="shared" si="222"/>
        <v>0</v>
      </c>
      <c r="X74" s="711">
        <f t="shared" si="222"/>
        <v>8645.4675999999999</v>
      </c>
      <c r="Y74" s="711">
        <f t="shared" si="222"/>
        <v>269870.9632</v>
      </c>
      <c r="Z74" s="531">
        <f t="shared" si="222"/>
        <v>0</v>
      </c>
      <c r="AA74" s="711">
        <f t="shared" si="222"/>
        <v>76369139.278016537</v>
      </c>
      <c r="AB74" s="711">
        <f t="shared" si="222"/>
        <v>1829864.3278016527</v>
      </c>
      <c r="AC74" s="711">
        <f t="shared" si="222"/>
        <v>4716874.5512727275</v>
      </c>
      <c r="AD74" s="711">
        <f t="shared" si="222"/>
        <v>471687.45512727281</v>
      </c>
      <c r="AE74" s="711">
        <f t="shared" si="222"/>
        <v>1225397.061818182</v>
      </c>
      <c r="AF74" s="712">
        <f t="shared" si="222"/>
        <v>245079.41236363639</v>
      </c>
      <c r="AG74" s="711">
        <f t="shared" si="222"/>
        <v>71785044.537599996</v>
      </c>
      <c r="AH74" s="578"/>
      <c r="AI74" s="615"/>
    </row>
    <row r="75" spans="1:35">
      <c r="A75" s="194"/>
      <c r="B75" s="519">
        <v>9</v>
      </c>
      <c r="C75" s="587">
        <v>28</v>
      </c>
      <c r="D75" s="720" t="s">
        <v>1166</v>
      </c>
      <c r="E75" s="521">
        <v>32</v>
      </c>
      <c r="F75" s="584" t="s">
        <v>1453</v>
      </c>
      <c r="G75" s="638">
        <f t="shared" ref="G75:G87" si="223">H75/E75</f>
        <v>2534.38</v>
      </c>
      <c r="H75" s="525">
        <v>81100.160000000003</v>
      </c>
      <c r="I75" s="575">
        <v>16</v>
      </c>
      <c r="J75" s="592">
        <f t="shared" ref="J75:J87" si="224">H75*I75</f>
        <v>1297602.5600000001</v>
      </c>
      <c r="K75" s="567">
        <v>0</v>
      </c>
      <c r="L75" s="779">
        <f t="shared" ref="L75:L87" si="225">J75-M75</f>
        <v>2.5600000000558794</v>
      </c>
      <c r="M75" s="568">
        <f t="shared" ref="M75:M87" si="226">N75+O75-P75</f>
        <v>1297600</v>
      </c>
      <c r="N75" s="569">
        <v>1297600</v>
      </c>
      <c r="O75" s="569">
        <v>0</v>
      </c>
      <c r="P75" s="568">
        <v>0</v>
      </c>
      <c r="Q75" s="617">
        <f t="shared" ref="Q75:Q87" si="227">J75-AG75</f>
        <v>139385.34400000004</v>
      </c>
      <c r="R75" s="618">
        <f t="shared" ref="R75:R88" si="228">Q75/J75</f>
        <v>0.10741759325752258</v>
      </c>
      <c r="S75" s="523">
        <f t="shared" ref="S75:S87" si="229">Q75-U75</f>
        <v>139385.34400000004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ref="X75:X87" si="230">Y75/E75</f>
        <v>2262.143</v>
      </c>
      <c r="Y75" s="526">
        <f t="shared" ref="Y75:Y87" si="231">(AA75+AB75-AC75-AD75-AE75)/I75</f>
        <v>72388.576000000001</v>
      </c>
      <c r="Z75" s="568">
        <f t="shared" ref="Z75:Z87" si="232">AH75-Y75</f>
        <v>0</v>
      </c>
      <c r="AA75" s="527">
        <v>1231360</v>
      </c>
      <c r="AB75" s="527">
        <v>0</v>
      </c>
      <c r="AC75" s="528">
        <v>66493.440000000002</v>
      </c>
      <c r="AD75" s="528">
        <v>6649.344000000001</v>
      </c>
      <c r="AE75" s="528">
        <v>0</v>
      </c>
      <c r="AF75" s="619">
        <f t="shared" ref="AF75:AF87" si="233">AE75*$AF$4</f>
        <v>0</v>
      </c>
      <c r="AG75" s="527">
        <v>1158217.216</v>
      </c>
      <c r="AH75" s="643">
        <f t="shared" ref="AH75:AH87" si="234">AG75/I75</f>
        <v>72388.576000000001</v>
      </c>
      <c r="AI75" s="644" t="s">
        <v>1199</v>
      </c>
    </row>
    <row r="76" spans="1:35">
      <c r="A76" s="194"/>
      <c r="B76" s="519">
        <v>9</v>
      </c>
      <c r="C76" s="587">
        <v>28</v>
      </c>
      <c r="D76" s="724" t="s">
        <v>1071</v>
      </c>
      <c r="E76" s="521">
        <v>24</v>
      </c>
      <c r="F76" s="584" t="s">
        <v>1443</v>
      </c>
      <c r="G76" s="638">
        <f t="shared" si="223"/>
        <v>570</v>
      </c>
      <c r="H76" s="525">
        <v>13680</v>
      </c>
      <c r="I76" s="575">
        <v>100</v>
      </c>
      <c r="J76" s="592">
        <f t="shared" si="224"/>
        <v>1368000</v>
      </c>
      <c r="K76" s="567">
        <v>0</v>
      </c>
      <c r="L76" s="568">
        <f t="shared" si="225"/>
        <v>0</v>
      </c>
      <c r="M76" s="568">
        <f t="shared" si="226"/>
        <v>1368000</v>
      </c>
      <c r="N76" s="569">
        <v>1243636</v>
      </c>
      <c r="O76" s="569">
        <v>124364</v>
      </c>
      <c r="P76" s="568">
        <v>0</v>
      </c>
      <c r="Q76" s="617">
        <f t="shared" si="227"/>
        <v>234852.47999999998</v>
      </c>
      <c r="R76" s="618">
        <f t="shared" si="228"/>
        <v>0.1716757894736842</v>
      </c>
      <c r="S76" s="523">
        <f t="shared" si="229"/>
        <v>234852.47999999998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230"/>
        <v>472.14480000000003</v>
      </c>
      <c r="Y76" s="526">
        <f t="shared" si="231"/>
        <v>11331.475200000001</v>
      </c>
      <c r="Z76" s="568">
        <f t="shared" si="232"/>
        <v>0</v>
      </c>
      <c r="AA76" s="527">
        <v>1099200</v>
      </c>
      <c r="AB76" s="527">
        <v>109920</v>
      </c>
      <c r="AC76" s="528">
        <v>59356.80000000001</v>
      </c>
      <c r="AD76" s="528">
        <v>5935.6800000000012</v>
      </c>
      <c r="AE76" s="528">
        <v>10680</v>
      </c>
      <c r="AF76" s="619">
        <f t="shared" si="233"/>
        <v>2136</v>
      </c>
      <c r="AG76" s="527">
        <v>1133147.52</v>
      </c>
      <c r="AH76" s="643">
        <f t="shared" si="234"/>
        <v>11331.475200000001</v>
      </c>
      <c r="AI76" s="644" t="s">
        <v>1199</v>
      </c>
    </row>
    <row r="77" spans="1:35">
      <c r="A77" s="194"/>
      <c r="B77" s="519">
        <v>9</v>
      </c>
      <c r="C77" s="587">
        <v>28</v>
      </c>
      <c r="D77" s="803" t="s">
        <v>1072</v>
      </c>
      <c r="E77" s="521">
        <v>24</v>
      </c>
      <c r="F77" s="584" t="s">
        <v>1443</v>
      </c>
      <c r="G77" s="638">
        <f t="shared" si="223"/>
        <v>580</v>
      </c>
      <c r="H77" s="525">
        <v>13920</v>
      </c>
      <c r="I77" s="575">
        <v>100</v>
      </c>
      <c r="J77" s="592">
        <f t="shared" si="224"/>
        <v>1392000</v>
      </c>
      <c r="K77" s="567">
        <v>0</v>
      </c>
      <c r="L77" s="568">
        <f t="shared" si="225"/>
        <v>0</v>
      </c>
      <c r="M77" s="568">
        <f t="shared" si="226"/>
        <v>1392000</v>
      </c>
      <c r="N77" s="569">
        <v>1265455</v>
      </c>
      <c r="O77" s="569">
        <v>126545</v>
      </c>
      <c r="P77" s="568">
        <v>0</v>
      </c>
      <c r="Q77" s="617">
        <f t="shared" si="227"/>
        <v>282950.43200000003</v>
      </c>
      <c r="R77" s="618">
        <f t="shared" si="228"/>
        <v>0.20326898850574715</v>
      </c>
      <c r="S77" s="523">
        <f t="shared" si="229"/>
        <v>282950.43200000003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230"/>
        <v>462.10398666666669</v>
      </c>
      <c r="Y77" s="526">
        <f t="shared" si="231"/>
        <v>11090.49568</v>
      </c>
      <c r="Z77" s="568">
        <f t="shared" si="232"/>
        <v>0</v>
      </c>
      <c r="AA77" s="527">
        <v>1230483.2</v>
      </c>
      <c r="AB77" s="527">
        <v>123048.32000000001</v>
      </c>
      <c r="AC77" s="528">
        <v>191056.32</v>
      </c>
      <c r="AD77" s="528">
        <v>19105.632000000001</v>
      </c>
      <c r="AE77" s="528">
        <v>34320</v>
      </c>
      <c r="AF77" s="619">
        <f t="shared" si="233"/>
        <v>6864</v>
      </c>
      <c r="AG77" s="527">
        <v>1109049.568</v>
      </c>
      <c r="AH77" s="643">
        <f t="shared" si="234"/>
        <v>11090.49568</v>
      </c>
      <c r="AI77" s="644" t="s">
        <v>1202</v>
      </c>
    </row>
    <row r="78" spans="1:35">
      <c r="A78" s="194"/>
      <c r="B78" s="519">
        <v>9</v>
      </c>
      <c r="C78" s="587">
        <v>28</v>
      </c>
      <c r="D78" s="816" t="s">
        <v>1108</v>
      </c>
      <c r="E78" s="521">
        <v>40</v>
      </c>
      <c r="F78" s="584" t="s">
        <v>1443</v>
      </c>
      <c r="G78" s="638">
        <f t="shared" si="223"/>
        <v>512.5</v>
      </c>
      <c r="H78" s="764">
        <v>20500</v>
      </c>
      <c r="I78" s="757">
        <v>891</v>
      </c>
      <c r="J78" s="592">
        <f t="shared" si="224"/>
        <v>18265500</v>
      </c>
      <c r="K78" s="567">
        <v>0</v>
      </c>
      <c r="L78" s="568">
        <f t="shared" si="225"/>
        <v>0</v>
      </c>
      <c r="M78" s="568">
        <f t="shared" si="226"/>
        <v>18265500</v>
      </c>
      <c r="N78" s="569">
        <v>16605000</v>
      </c>
      <c r="O78" s="569">
        <v>1660500</v>
      </c>
      <c r="P78" s="568">
        <v>0</v>
      </c>
      <c r="Q78" s="617">
        <f t="shared" si="227"/>
        <v>2227499.9999999981</v>
      </c>
      <c r="R78" s="618">
        <f t="shared" si="228"/>
        <v>0.12195121951219502</v>
      </c>
      <c r="S78" s="523">
        <f t="shared" si="229"/>
        <v>2227499.9999999981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230"/>
        <v>450.00000000000011</v>
      </c>
      <c r="Y78" s="526">
        <f t="shared" si="231"/>
        <v>18000.000000000004</v>
      </c>
      <c r="Z78" s="568">
        <f t="shared" si="232"/>
        <v>0</v>
      </c>
      <c r="AA78" s="527">
        <v>15522334.560000002</v>
      </c>
      <c r="AB78" s="527">
        <v>1552233.4560000002</v>
      </c>
      <c r="AC78" s="528">
        <v>942334.56000000017</v>
      </c>
      <c r="AD78" s="528">
        <v>94233.45600000002</v>
      </c>
      <c r="AE78" s="528">
        <v>0</v>
      </c>
      <c r="AF78" s="619">
        <f t="shared" si="233"/>
        <v>0</v>
      </c>
      <c r="AG78" s="527">
        <v>16038000.000000002</v>
      </c>
      <c r="AH78" s="643">
        <f t="shared" si="234"/>
        <v>18000.000000000004</v>
      </c>
      <c r="AI78" s="644" t="s">
        <v>53</v>
      </c>
    </row>
    <row r="79" spans="1:35">
      <c r="A79" s="194"/>
      <c r="B79" s="519">
        <v>9</v>
      </c>
      <c r="C79" s="587">
        <v>28</v>
      </c>
      <c r="D79" s="718" t="s">
        <v>1109</v>
      </c>
      <c r="E79" s="521">
        <v>30</v>
      </c>
      <c r="F79" s="584" t="s">
        <v>1443</v>
      </c>
      <c r="G79" s="638">
        <f t="shared" si="223"/>
        <v>520</v>
      </c>
      <c r="H79" s="525">
        <v>15600</v>
      </c>
      <c r="I79" s="575">
        <v>803</v>
      </c>
      <c r="J79" s="592">
        <f t="shared" si="224"/>
        <v>12526800</v>
      </c>
      <c r="K79" s="567">
        <v>0</v>
      </c>
      <c r="L79" s="568">
        <f t="shared" si="225"/>
        <v>0</v>
      </c>
      <c r="M79" s="568">
        <f t="shared" si="226"/>
        <v>12526800</v>
      </c>
      <c r="N79" s="569">
        <v>11388000</v>
      </c>
      <c r="O79" s="569">
        <v>1138800</v>
      </c>
      <c r="P79" s="568">
        <v>0</v>
      </c>
      <c r="Q79" s="617">
        <f t="shared" si="227"/>
        <v>1686299.9999999925</v>
      </c>
      <c r="R79" s="618">
        <f t="shared" si="228"/>
        <v>0.13461538461538403</v>
      </c>
      <c r="S79" s="523">
        <f t="shared" si="229"/>
        <v>1686299.9999999925</v>
      </c>
      <c r="T79" s="524" t="s">
        <v>839</v>
      </c>
      <c r="U79" s="563">
        <v>0</v>
      </c>
      <c r="V79" s="525" t="s">
        <v>90</v>
      </c>
      <c r="W79" s="522" t="s">
        <v>89</v>
      </c>
      <c r="X79" s="526">
        <f t="shared" si="230"/>
        <v>450.00000000000028</v>
      </c>
      <c r="Y79" s="526">
        <f t="shared" si="231"/>
        <v>13500.000000000009</v>
      </c>
      <c r="Z79" s="568">
        <f t="shared" si="232"/>
        <v>0</v>
      </c>
      <c r="AA79" s="527">
        <v>10492421.400000008</v>
      </c>
      <c r="AB79" s="527">
        <v>1049242.1400000008</v>
      </c>
      <c r="AC79" s="528">
        <v>637421.4</v>
      </c>
      <c r="AD79" s="528">
        <v>63742.140000000007</v>
      </c>
      <c r="AE79" s="528">
        <v>0</v>
      </c>
      <c r="AF79" s="619">
        <f t="shared" si="233"/>
        <v>0</v>
      </c>
      <c r="AG79" s="527">
        <v>10840500.000000007</v>
      </c>
      <c r="AH79" s="643">
        <f t="shared" si="234"/>
        <v>13500.000000000009</v>
      </c>
      <c r="AI79" s="644" t="s">
        <v>53</v>
      </c>
    </row>
    <row r="80" spans="1:35">
      <c r="A80" s="194"/>
      <c r="B80" s="519">
        <v>9</v>
      </c>
      <c r="C80" s="587">
        <v>28</v>
      </c>
      <c r="D80" s="816" t="s">
        <v>1108</v>
      </c>
      <c r="E80" s="521">
        <v>40</v>
      </c>
      <c r="F80" s="584" t="s">
        <v>1440</v>
      </c>
      <c r="G80" s="638">
        <f t="shared" si="223"/>
        <v>517.5</v>
      </c>
      <c r="H80" s="525">
        <v>20700</v>
      </c>
      <c r="I80" s="575">
        <v>1771</v>
      </c>
      <c r="J80" s="592">
        <f t="shared" si="224"/>
        <v>36659700</v>
      </c>
      <c r="K80" s="567">
        <v>0</v>
      </c>
      <c r="L80" s="568">
        <f t="shared" si="225"/>
        <v>0</v>
      </c>
      <c r="M80" s="568">
        <f t="shared" si="226"/>
        <v>36659700</v>
      </c>
      <c r="N80" s="569">
        <v>33327000</v>
      </c>
      <c r="O80" s="569">
        <v>3332700</v>
      </c>
      <c r="P80" s="568">
        <v>0</v>
      </c>
      <c r="Q80" s="617">
        <f t="shared" si="227"/>
        <v>4781699.9999999925</v>
      </c>
      <c r="R80" s="618">
        <f t="shared" si="228"/>
        <v>0.13043478260869545</v>
      </c>
      <c r="S80" s="523">
        <f t="shared" si="229"/>
        <v>4781699.9999999925</v>
      </c>
      <c r="T80" s="524" t="s">
        <v>839</v>
      </c>
      <c r="U80" s="563">
        <v>0</v>
      </c>
      <c r="V80" s="525" t="s">
        <v>90</v>
      </c>
      <c r="W80" s="522" t="s">
        <v>89</v>
      </c>
      <c r="X80" s="526">
        <f t="shared" si="230"/>
        <v>450.00000000000011</v>
      </c>
      <c r="Y80" s="526">
        <f t="shared" si="231"/>
        <v>18000.000000000004</v>
      </c>
      <c r="Z80" s="568">
        <f t="shared" si="232"/>
        <v>0</v>
      </c>
      <c r="AA80" s="527">
        <v>30853035.360000007</v>
      </c>
      <c r="AB80" s="527">
        <v>3085303.5360000008</v>
      </c>
      <c r="AC80" s="528">
        <v>1873035.3600000003</v>
      </c>
      <c r="AD80" s="528">
        <v>187303.53600000005</v>
      </c>
      <c r="AE80" s="528">
        <v>0</v>
      </c>
      <c r="AF80" s="619">
        <f t="shared" si="233"/>
        <v>0</v>
      </c>
      <c r="AG80" s="527">
        <v>31878000.000000007</v>
      </c>
      <c r="AH80" s="643">
        <f t="shared" si="234"/>
        <v>18000.000000000004</v>
      </c>
      <c r="AI80" s="644" t="s">
        <v>1006</v>
      </c>
    </row>
    <row r="81" spans="1:35">
      <c r="A81" s="194"/>
      <c r="B81" s="519">
        <v>9</v>
      </c>
      <c r="C81" s="587">
        <v>28</v>
      </c>
      <c r="D81" s="719" t="s">
        <v>1175</v>
      </c>
      <c r="E81" s="521">
        <v>30</v>
      </c>
      <c r="F81" s="584" t="s">
        <v>1448</v>
      </c>
      <c r="G81" s="638">
        <f t="shared" si="223"/>
        <v>1866.6666666666699</v>
      </c>
      <c r="H81" s="525">
        <v>56000.000000000095</v>
      </c>
      <c r="I81" s="575">
        <v>88</v>
      </c>
      <c r="J81" s="592">
        <f t="shared" si="224"/>
        <v>4928000.0000000084</v>
      </c>
      <c r="K81" s="567">
        <v>0</v>
      </c>
      <c r="L81" s="568">
        <f t="shared" si="225"/>
        <v>8.3819031715393066E-9</v>
      </c>
      <c r="M81" s="568">
        <f t="shared" si="226"/>
        <v>4928000</v>
      </c>
      <c r="N81" s="569">
        <v>4480000</v>
      </c>
      <c r="O81" s="569">
        <v>448000</v>
      </c>
      <c r="P81" s="568">
        <v>0</v>
      </c>
      <c r="Q81" s="617">
        <f t="shared" si="227"/>
        <v>809600.00000000792</v>
      </c>
      <c r="R81" s="618">
        <f t="shared" si="228"/>
        <v>0.16428571428571562</v>
      </c>
      <c r="S81" s="523">
        <f t="shared" si="229"/>
        <v>809600.00000000792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230"/>
        <v>1560.0000000000002</v>
      </c>
      <c r="Y81" s="526">
        <f t="shared" si="231"/>
        <v>46800.000000000007</v>
      </c>
      <c r="Z81" s="568">
        <f t="shared" si="232"/>
        <v>0</v>
      </c>
      <c r="AA81" s="527">
        <v>4023551.1272727279</v>
      </c>
      <c r="AB81" s="527">
        <v>402355.11272727279</v>
      </c>
      <c r="AC81" s="528">
        <v>240278.40000000002</v>
      </c>
      <c r="AD81" s="528">
        <v>24027.840000000004</v>
      </c>
      <c r="AE81" s="528">
        <v>43200</v>
      </c>
      <c r="AF81" s="619">
        <f t="shared" si="233"/>
        <v>8640</v>
      </c>
      <c r="AG81" s="527">
        <v>4118400.0000000005</v>
      </c>
      <c r="AH81" s="643">
        <f t="shared" si="234"/>
        <v>46800.000000000007</v>
      </c>
      <c r="AI81" s="644" t="s">
        <v>1199</v>
      </c>
    </row>
    <row r="82" spans="1:35">
      <c r="A82" s="194"/>
      <c r="B82" s="519">
        <v>9</v>
      </c>
      <c r="C82" s="587">
        <v>28</v>
      </c>
      <c r="D82" s="815" t="s">
        <v>1108</v>
      </c>
      <c r="E82" s="521">
        <v>40</v>
      </c>
      <c r="F82" s="584" t="s">
        <v>1448</v>
      </c>
      <c r="G82" s="638">
        <f t="shared" si="223"/>
        <v>517.5</v>
      </c>
      <c r="H82" s="525">
        <v>20700</v>
      </c>
      <c r="I82" s="575">
        <v>1793</v>
      </c>
      <c r="J82" s="592">
        <f t="shared" si="224"/>
        <v>37115100</v>
      </c>
      <c r="K82" s="567">
        <v>0</v>
      </c>
      <c r="L82" s="568">
        <f t="shared" si="225"/>
        <v>0</v>
      </c>
      <c r="M82" s="568">
        <f t="shared" si="226"/>
        <v>37115100</v>
      </c>
      <c r="N82" s="569">
        <v>33741000</v>
      </c>
      <c r="O82" s="569">
        <v>3374100</v>
      </c>
      <c r="P82" s="568">
        <v>0</v>
      </c>
      <c r="Q82" s="617">
        <f t="shared" si="227"/>
        <v>4841099.9999999925</v>
      </c>
      <c r="R82" s="618">
        <f t="shared" si="228"/>
        <v>0.13043478260869545</v>
      </c>
      <c r="S82" s="523">
        <f t="shared" si="229"/>
        <v>4841099.9999999925</v>
      </c>
      <c r="T82" s="524" t="s">
        <v>98</v>
      </c>
      <c r="U82" s="563">
        <v>0</v>
      </c>
      <c r="V82" s="525" t="s">
        <v>90</v>
      </c>
      <c r="W82" s="522" t="s">
        <v>89</v>
      </c>
      <c r="X82" s="526">
        <f t="shared" si="230"/>
        <v>450.00000000000011</v>
      </c>
      <c r="Y82" s="526">
        <f t="shared" si="231"/>
        <v>18000.000000000004</v>
      </c>
      <c r="Z82" s="568">
        <f t="shared" si="232"/>
        <v>0</v>
      </c>
      <c r="AA82" s="527">
        <v>31236302.880000003</v>
      </c>
      <c r="AB82" s="527">
        <v>3123630.2880000006</v>
      </c>
      <c r="AC82" s="528">
        <v>1896302.8800000004</v>
      </c>
      <c r="AD82" s="528">
        <v>189630.28800000006</v>
      </c>
      <c r="AE82" s="528">
        <v>0</v>
      </c>
      <c r="AF82" s="619">
        <f t="shared" si="233"/>
        <v>0</v>
      </c>
      <c r="AG82" s="527">
        <v>32274000.000000007</v>
      </c>
      <c r="AH82" s="643">
        <f t="shared" si="234"/>
        <v>18000.000000000004</v>
      </c>
      <c r="AI82" s="644" t="s">
        <v>1199</v>
      </c>
    </row>
    <row r="83" spans="1:35">
      <c r="A83" s="194"/>
      <c r="B83" s="519">
        <v>9</v>
      </c>
      <c r="C83" s="587">
        <v>28</v>
      </c>
      <c r="D83" s="720" t="s">
        <v>1100</v>
      </c>
      <c r="E83" s="521">
        <v>40</v>
      </c>
      <c r="F83" s="584" t="s">
        <v>1448</v>
      </c>
      <c r="G83" s="638">
        <f t="shared" si="223"/>
        <v>561.32500000000005</v>
      </c>
      <c r="H83" s="525">
        <v>22453</v>
      </c>
      <c r="I83" s="575">
        <v>319</v>
      </c>
      <c r="J83" s="592">
        <f t="shared" si="224"/>
        <v>7162507</v>
      </c>
      <c r="K83" s="567">
        <v>0</v>
      </c>
      <c r="L83" s="568">
        <f t="shared" si="225"/>
        <v>0</v>
      </c>
      <c r="M83" s="568">
        <f t="shared" si="226"/>
        <v>7162507</v>
      </c>
      <c r="N83" s="569">
        <v>6511370</v>
      </c>
      <c r="O83" s="569">
        <v>651137</v>
      </c>
      <c r="P83" s="568">
        <v>0</v>
      </c>
      <c r="Q83" s="617">
        <f t="shared" si="227"/>
        <v>910107</v>
      </c>
      <c r="R83" s="618">
        <f t="shared" si="228"/>
        <v>0.12706542555560504</v>
      </c>
      <c r="S83" s="523">
        <f t="shared" si="229"/>
        <v>910107</v>
      </c>
      <c r="T83" s="524" t="s">
        <v>98</v>
      </c>
      <c r="U83" s="563">
        <v>0</v>
      </c>
      <c r="V83" s="525" t="s">
        <v>90</v>
      </c>
      <c r="W83" s="522" t="s">
        <v>89</v>
      </c>
      <c r="X83" s="526">
        <f t="shared" si="230"/>
        <v>490</v>
      </c>
      <c r="Y83" s="526">
        <f t="shared" si="231"/>
        <v>19600</v>
      </c>
      <c r="Z83" s="568">
        <f t="shared" si="232"/>
        <v>0</v>
      </c>
      <c r="AA83" s="527">
        <v>6049817.5999999996</v>
      </c>
      <c r="AB83" s="527">
        <v>604981.76000000001</v>
      </c>
      <c r="AC83" s="528">
        <v>365817.60000000003</v>
      </c>
      <c r="AD83" s="528">
        <v>36581.760000000002</v>
      </c>
      <c r="AE83" s="528">
        <v>0</v>
      </c>
      <c r="AF83" s="619">
        <f t="shared" si="233"/>
        <v>0</v>
      </c>
      <c r="AG83" s="527">
        <v>6252400</v>
      </c>
      <c r="AH83" s="643">
        <f t="shared" si="234"/>
        <v>19600</v>
      </c>
      <c r="AI83" s="644" t="s">
        <v>1199</v>
      </c>
    </row>
    <row r="84" spans="1:35">
      <c r="A84" s="194"/>
      <c r="B84" s="519">
        <v>9</v>
      </c>
      <c r="C84" s="587">
        <v>28</v>
      </c>
      <c r="D84" s="720" t="s">
        <v>1102</v>
      </c>
      <c r="E84" s="521">
        <v>40</v>
      </c>
      <c r="F84" s="584" t="s">
        <v>1448</v>
      </c>
      <c r="G84" s="638">
        <f t="shared" si="223"/>
        <v>460.35</v>
      </c>
      <c r="H84" s="525">
        <v>18414</v>
      </c>
      <c r="I84" s="575">
        <v>253</v>
      </c>
      <c r="J84" s="592">
        <f t="shared" si="224"/>
        <v>4658742</v>
      </c>
      <c r="K84" s="567">
        <v>0</v>
      </c>
      <c r="L84" s="568">
        <f t="shared" si="225"/>
        <v>0</v>
      </c>
      <c r="M84" s="568">
        <f t="shared" si="226"/>
        <v>4658742</v>
      </c>
      <c r="N84" s="569">
        <v>4235220</v>
      </c>
      <c r="O84" s="569">
        <v>423522</v>
      </c>
      <c r="P84" s="568">
        <v>0</v>
      </c>
      <c r="Q84" s="617">
        <f t="shared" si="227"/>
        <v>585442.0000000014</v>
      </c>
      <c r="R84" s="618">
        <f t="shared" si="228"/>
        <v>0.12566525469751305</v>
      </c>
      <c r="S84" s="523">
        <f t="shared" si="229"/>
        <v>585442.0000000014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230"/>
        <v>402.49999999999989</v>
      </c>
      <c r="Y84" s="526">
        <f t="shared" si="231"/>
        <v>16099.999999999995</v>
      </c>
      <c r="Z84" s="568">
        <f t="shared" si="232"/>
        <v>0</v>
      </c>
      <c r="AA84" s="527">
        <v>3940967.1999999993</v>
      </c>
      <c r="AB84" s="527">
        <v>394096.72</v>
      </c>
      <c r="AC84" s="528">
        <v>237967.2</v>
      </c>
      <c r="AD84" s="528">
        <v>23796.720000000001</v>
      </c>
      <c r="AE84" s="528">
        <v>0</v>
      </c>
      <c r="AF84" s="619">
        <f t="shared" si="233"/>
        <v>0</v>
      </c>
      <c r="AG84" s="527">
        <v>4073299.9999999986</v>
      </c>
      <c r="AH84" s="643">
        <f t="shared" si="234"/>
        <v>16099.999999999995</v>
      </c>
      <c r="AI84" s="644" t="s">
        <v>1199</v>
      </c>
    </row>
    <row r="85" spans="1:35">
      <c r="A85" s="194"/>
      <c r="B85" s="519">
        <v>9</v>
      </c>
      <c r="C85" s="587">
        <v>28</v>
      </c>
      <c r="D85" s="720" t="s">
        <v>1101</v>
      </c>
      <c r="E85" s="521">
        <v>40</v>
      </c>
      <c r="F85" s="584" t="s">
        <v>1448</v>
      </c>
      <c r="G85" s="638">
        <f t="shared" si="223"/>
        <v>594</v>
      </c>
      <c r="H85" s="764">
        <v>23760</v>
      </c>
      <c r="I85" s="757">
        <v>253</v>
      </c>
      <c r="J85" s="592">
        <f t="shared" si="224"/>
        <v>6011280</v>
      </c>
      <c r="K85" s="567">
        <v>0</v>
      </c>
      <c r="L85" s="568">
        <f t="shared" si="225"/>
        <v>0</v>
      </c>
      <c r="M85" s="568">
        <f t="shared" si="226"/>
        <v>6011280</v>
      </c>
      <c r="N85" s="569">
        <v>5464800</v>
      </c>
      <c r="O85" s="569">
        <v>546480</v>
      </c>
      <c r="P85" s="568">
        <v>0</v>
      </c>
      <c r="Q85" s="617">
        <f t="shared" si="227"/>
        <v>774180.00000000186</v>
      </c>
      <c r="R85" s="618">
        <f t="shared" si="228"/>
        <v>0.12878787878787909</v>
      </c>
      <c r="S85" s="523">
        <f t="shared" si="229"/>
        <v>774180.00000000186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30"/>
        <v>517.49999999999977</v>
      </c>
      <c r="Y85" s="526">
        <f t="shared" si="231"/>
        <v>20699.999999999993</v>
      </c>
      <c r="Z85" s="568">
        <f t="shared" si="232"/>
        <v>0</v>
      </c>
      <c r="AA85" s="527">
        <v>5068022.3999999985</v>
      </c>
      <c r="AB85" s="527">
        <v>506802.23999999987</v>
      </c>
      <c r="AC85" s="528">
        <v>307022.40000000002</v>
      </c>
      <c r="AD85" s="528">
        <v>30702.240000000005</v>
      </c>
      <c r="AE85" s="528">
        <v>0</v>
      </c>
      <c r="AF85" s="619">
        <f t="shared" si="233"/>
        <v>0</v>
      </c>
      <c r="AG85" s="527">
        <v>5237099.9999999981</v>
      </c>
      <c r="AH85" s="643">
        <f t="shared" si="234"/>
        <v>20699.999999999993</v>
      </c>
      <c r="AI85" s="644" t="s">
        <v>1199</v>
      </c>
    </row>
    <row r="86" spans="1:35">
      <c r="A86" s="194"/>
      <c r="B86" s="519">
        <v>9</v>
      </c>
      <c r="C86" s="587">
        <v>28</v>
      </c>
      <c r="D86" s="725" t="s">
        <v>1103</v>
      </c>
      <c r="E86" s="521">
        <v>40</v>
      </c>
      <c r="F86" s="584" t="s">
        <v>1448</v>
      </c>
      <c r="G86" s="638">
        <f t="shared" si="223"/>
        <v>570</v>
      </c>
      <c r="H86" s="525">
        <v>22800</v>
      </c>
      <c r="I86" s="575">
        <v>66</v>
      </c>
      <c r="J86" s="592">
        <f t="shared" si="224"/>
        <v>1504800</v>
      </c>
      <c r="K86" s="567">
        <v>0</v>
      </c>
      <c r="L86" s="568">
        <f t="shared" si="225"/>
        <v>0</v>
      </c>
      <c r="M86" s="568">
        <f t="shared" si="226"/>
        <v>1504800</v>
      </c>
      <c r="N86" s="569">
        <v>1368000</v>
      </c>
      <c r="O86" s="569">
        <v>136800</v>
      </c>
      <c r="P86" s="568">
        <v>0</v>
      </c>
      <c r="Q86" s="617">
        <f t="shared" si="227"/>
        <v>257400</v>
      </c>
      <c r="R86" s="618">
        <f t="shared" si="228"/>
        <v>0.17105263157894737</v>
      </c>
      <c r="S86" s="523">
        <f t="shared" si="229"/>
        <v>257400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230"/>
        <v>472.5</v>
      </c>
      <c r="Y86" s="526">
        <f t="shared" si="231"/>
        <v>18900</v>
      </c>
      <c r="Z86" s="568">
        <f t="shared" si="232"/>
        <v>0</v>
      </c>
      <c r="AA86" s="527">
        <v>1206083.52</v>
      </c>
      <c r="AB86" s="527">
        <v>120608.35200000001</v>
      </c>
      <c r="AC86" s="528">
        <v>72083.520000000004</v>
      </c>
      <c r="AD86" s="528">
        <v>7208.3520000000008</v>
      </c>
      <c r="AE86" s="528">
        <v>0</v>
      </c>
      <c r="AF86" s="619">
        <f t="shared" si="233"/>
        <v>0</v>
      </c>
      <c r="AG86" s="527">
        <v>1247400</v>
      </c>
      <c r="AH86" s="643">
        <f t="shared" si="234"/>
        <v>18900</v>
      </c>
      <c r="AI86" s="644" t="s">
        <v>1199</v>
      </c>
    </row>
    <row r="87" spans="1:35">
      <c r="A87" s="194"/>
      <c r="B87" s="519">
        <v>9</v>
      </c>
      <c r="C87" s="587">
        <v>28</v>
      </c>
      <c r="D87" s="718" t="s">
        <v>1175</v>
      </c>
      <c r="E87" s="521">
        <v>30</v>
      </c>
      <c r="F87" s="584" t="s">
        <v>1437</v>
      </c>
      <c r="G87" s="638">
        <f t="shared" si="223"/>
        <v>1900</v>
      </c>
      <c r="H87" s="764">
        <v>57000</v>
      </c>
      <c r="I87" s="757">
        <v>55</v>
      </c>
      <c r="J87" s="592">
        <f t="shared" si="224"/>
        <v>3135000</v>
      </c>
      <c r="K87" s="567">
        <v>0</v>
      </c>
      <c r="L87" s="568">
        <f t="shared" si="225"/>
        <v>0</v>
      </c>
      <c r="M87" s="568">
        <f t="shared" si="226"/>
        <v>3135000</v>
      </c>
      <c r="N87" s="569">
        <v>2850000</v>
      </c>
      <c r="O87" s="569">
        <v>285000</v>
      </c>
      <c r="P87" s="568">
        <v>0</v>
      </c>
      <c r="Q87" s="617">
        <f t="shared" si="227"/>
        <v>560999.99999999953</v>
      </c>
      <c r="R87" s="618">
        <f t="shared" si="228"/>
        <v>0.17894736842105249</v>
      </c>
      <c r="S87" s="523">
        <f t="shared" si="229"/>
        <v>560999.99999999953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230"/>
        <v>1560.0000000000002</v>
      </c>
      <c r="Y87" s="526">
        <f t="shared" si="231"/>
        <v>46800.000000000007</v>
      </c>
      <c r="Z87" s="568">
        <f t="shared" si="232"/>
        <v>0</v>
      </c>
      <c r="AA87" s="527">
        <v>2514719.4545454551</v>
      </c>
      <c r="AB87" s="527">
        <v>251471.94545454552</v>
      </c>
      <c r="AC87" s="528">
        <v>150174.00000000003</v>
      </c>
      <c r="AD87" s="528">
        <v>15017.400000000003</v>
      </c>
      <c r="AE87" s="528">
        <v>27000</v>
      </c>
      <c r="AF87" s="619">
        <f t="shared" si="233"/>
        <v>5400</v>
      </c>
      <c r="AG87" s="527">
        <v>2574000.0000000005</v>
      </c>
      <c r="AH87" s="643">
        <f t="shared" si="234"/>
        <v>46800.000000000007</v>
      </c>
      <c r="AI87" s="644" t="s">
        <v>1202</v>
      </c>
    </row>
    <row r="88" spans="1:35" s="518" customFormat="1">
      <c r="B88" s="519">
        <v>9</v>
      </c>
      <c r="C88" s="750"/>
      <c r="D88" s="745"/>
      <c r="E88" s="745"/>
      <c r="F88" s="746"/>
      <c r="G88" s="751"/>
      <c r="H88" s="751" t="s">
        <v>5</v>
      </c>
      <c r="I88" s="752">
        <f t="shared" ref="I88:AG88" si="235">SUM(I75:I87)</f>
        <v>6508</v>
      </c>
      <c r="J88" s="531">
        <f t="shared" si="235"/>
        <v>136025031.56</v>
      </c>
      <c r="K88" s="532">
        <f t="shared" si="235"/>
        <v>0</v>
      </c>
      <c r="L88" s="531">
        <f t="shared" si="235"/>
        <v>2.5600000084377825</v>
      </c>
      <c r="M88" s="531">
        <f t="shared" si="235"/>
        <v>136025029</v>
      </c>
      <c r="N88" s="532">
        <f t="shared" si="235"/>
        <v>123777081</v>
      </c>
      <c r="O88" s="532">
        <f t="shared" si="235"/>
        <v>12247948</v>
      </c>
      <c r="P88" s="532">
        <f t="shared" si="235"/>
        <v>0</v>
      </c>
      <c r="Q88" s="589">
        <f t="shared" si="235"/>
        <v>18091517.255999986</v>
      </c>
      <c r="R88" s="790">
        <f t="shared" si="228"/>
        <v>0.13300138252877305</v>
      </c>
      <c r="S88" s="590">
        <f t="shared" si="235"/>
        <v>18091517.255999986</v>
      </c>
      <c r="T88" s="710">
        <f t="shared" si="235"/>
        <v>0</v>
      </c>
      <c r="U88" s="711">
        <f t="shared" si="235"/>
        <v>0</v>
      </c>
      <c r="V88" s="531">
        <f t="shared" si="235"/>
        <v>0</v>
      </c>
      <c r="W88" s="710">
        <f t="shared" si="235"/>
        <v>0</v>
      </c>
      <c r="X88" s="711">
        <f t="shared" si="235"/>
        <v>9998.891786666667</v>
      </c>
      <c r="Y88" s="711">
        <f t="shared" si="235"/>
        <v>331210.54688000004</v>
      </c>
      <c r="Z88" s="531">
        <f t="shared" si="235"/>
        <v>0</v>
      </c>
      <c r="AA88" s="711">
        <f t="shared" si="235"/>
        <v>114468298.7018182</v>
      </c>
      <c r="AB88" s="711">
        <f t="shared" si="235"/>
        <v>11323693.870181821</v>
      </c>
      <c r="AC88" s="711">
        <f t="shared" si="235"/>
        <v>7039343.8799999999</v>
      </c>
      <c r="AD88" s="711">
        <f t="shared" si="235"/>
        <v>703934.38800000015</v>
      </c>
      <c r="AE88" s="711">
        <f t="shared" si="235"/>
        <v>115200</v>
      </c>
      <c r="AF88" s="712">
        <f t="shared" si="235"/>
        <v>23040</v>
      </c>
      <c r="AG88" s="711">
        <f t="shared" si="235"/>
        <v>117933514.30400002</v>
      </c>
      <c r="AH88" s="578"/>
      <c r="AI88" s="615"/>
    </row>
    <row r="89" spans="1:35">
      <c r="A89" s="194"/>
      <c r="B89" s="519">
        <v>9</v>
      </c>
      <c r="C89" s="587">
        <v>29</v>
      </c>
      <c r="D89" s="816" t="s">
        <v>1108</v>
      </c>
      <c r="E89" s="521">
        <v>40</v>
      </c>
      <c r="F89" s="584" t="s">
        <v>1452</v>
      </c>
      <c r="G89" s="638">
        <f t="shared" ref="G89:G99" si="236">H89/E89</f>
        <v>512.5</v>
      </c>
      <c r="H89" s="525">
        <v>20500</v>
      </c>
      <c r="I89" s="575">
        <v>319</v>
      </c>
      <c r="J89" s="592">
        <f t="shared" ref="J89:J99" si="237">H89*I89</f>
        <v>6539500</v>
      </c>
      <c r="K89" s="567">
        <v>0</v>
      </c>
      <c r="L89" s="568">
        <f t="shared" ref="L89:L99" si="238">J89-M89</f>
        <v>0</v>
      </c>
      <c r="M89" s="568">
        <f t="shared" ref="M89:M99" si="239">N89+O89-P89</f>
        <v>6539500</v>
      </c>
      <c r="N89" s="569">
        <v>5945000</v>
      </c>
      <c r="O89" s="569">
        <v>594500</v>
      </c>
      <c r="P89" s="568">
        <v>0</v>
      </c>
      <c r="Q89" s="617">
        <f t="shared" ref="Q89:Q99" si="240">J89-AG89</f>
        <v>797499.99999999907</v>
      </c>
      <c r="R89" s="618">
        <f t="shared" ref="R89:R100" si="241">Q89/J89</f>
        <v>0.12195121951219498</v>
      </c>
      <c r="S89" s="523">
        <f t="shared" ref="S89:S99" si="242">Q89-U89</f>
        <v>797499.99999999907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ref="X89:X99" si="243">Y89/E89</f>
        <v>450.00000000000011</v>
      </c>
      <c r="Y89" s="526">
        <f t="shared" ref="Y89:Y99" si="244">(AA89+AB89-AC89-AD89-AE89)/I89</f>
        <v>18000.000000000004</v>
      </c>
      <c r="Z89" s="568">
        <f t="shared" ref="Z89:Z99" si="245">AH89-Y89</f>
        <v>0</v>
      </c>
      <c r="AA89" s="527">
        <v>5557379.040000001</v>
      </c>
      <c r="AB89" s="527">
        <v>555737.9040000001</v>
      </c>
      <c r="AC89" s="528">
        <v>337379.04000000004</v>
      </c>
      <c r="AD89" s="528">
        <v>33737.904000000002</v>
      </c>
      <c r="AE89" s="528">
        <v>0</v>
      </c>
      <c r="AF89" s="619">
        <f t="shared" ref="AF89:AF99" si="246">AE89*$AF$4</f>
        <v>0</v>
      </c>
      <c r="AG89" s="527">
        <v>5742000.0000000009</v>
      </c>
      <c r="AH89" s="643">
        <f t="shared" ref="AH89:AH99" si="247">AG89/I89</f>
        <v>18000.000000000004</v>
      </c>
      <c r="AI89" s="644" t="s">
        <v>1198</v>
      </c>
    </row>
    <row r="90" spans="1:35">
      <c r="A90" s="194"/>
      <c r="B90" s="519">
        <v>9</v>
      </c>
      <c r="C90" s="587">
        <v>29</v>
      </c>
      <c r="D90" s="724" t="s">
        <v>1071</v>
      </c>
      <c r="E90" s="521">
        <v>24</v>
      </c>
      <c r="F90" s="584" t="s">
        <v>1440</v>
      </c>
      <c r="G90" s="638">
        <f t="shared" si="236"/>
        <v>570</v>
      </c>
      <c r="H90" s="525">
        <v>13680</v>
      </c>
      <c r="I90" s="575">
        <v>285</v>
      </c>
      <c r="J90" s="592">
        <f t="shared" si="237"/>
        <v>3898800</v>
      </c>
      <c r="K90" s="567">
        <v>0</v>
      </c>
      <c r="L90" s="568">
        <f t="shared" si="238"/>
        <v>0</v>
      </c>
      <c r="M90" s="568">
        <f t="shared" si="239"/>
        <v>3898800</v>
      </c>
      <c r="N90" s="569">
        <v>3544364</v>
      </c>
      <c r="O90" s="569">
        <v>354436</v>
      </c>
      <c r="P90" s="568">
        <v>0</v>
      </c>
      <c r="Q90" s="617">
        <f t="shared" si="240"/>
        <v>669329.56799999997</v>
      </c>
      <c r="R90" s="618">
        <f t="shared" si="241"/>
        <v>0.1716757894736842</v>
      </c>
      <c r="S90" s="523">
        <f t="shared" si="242"/>
        <v>669329.56799999997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43"/>
        <v>472.14480000000003</v>
      </c>
      <c r="Y90" s="526">
        <f t="shared" si="244"/>
        <v>11331.475200000001</v>
      </c>
      <c r="Z90" s="568">
        <f t="shared" si="245"/>
        <v>0</v>
      </c>
      <c r="AA90" s="527">
        <v>3132720</v>
      </c>
      <c r="AB90" s="527">
        <v>313272</v>
      </c>
      <c r="AC90" s="528">
        <v>169166.88000000003</v>
      </c>
      <c r="AD90" s="528">
        <v>16916.688000000006</v>
      </c>
      <c r="AE90" s="528">
        <v>30438</v>
      </c>
      <c r="AF90" s="619">
        <f t="shared" si="246"/>
        <v>6087.6</v>
      </c>
      <c r="AG90" s="527">
        <v>3229470.432</v>
      </c>
      <c r="AH90" s="643">
        <f t="shared" si="247"/>
        <v>11331.475200000001</v>
      </c>
      <c r="AI90" s="644" t="s">
        <v>1205</v>
      </c>
    </row>
    <row r="91" spans="1:35">
      <c r="A91" s="194"/>
      <c r="B91" s="519">
        <v>9</v>
      </c>
      <c r="C91" s="587">
        <v>29</v>
      </c>
      <c r="D91" s="725" t="s">
        <v>1072</v>
      </c>
      <c r="E91" s="521">
        <v>24</v>
      </c>
      <c r="F91" s="584" t="s">
        <v>1440</v>
      </c>
      <c r="G91" s="638">
        <f t="shared" si="236"/>
        <v>580</v>
      </c>
      <c r="H91" s="525">
        <v>13920</v>
      </c>
      <c r="I91" s="575">
        <v>472</v>
      </c>
      <c r="J91" s="592">
        <f t="shared" si="237"/>
        <v>6570240</v>
      </c>
      <c r="K91" s="567">
        <v>0</v>
      </c>
      <c r="L91" s="568">
        <f t="shared" si="238"/>
        <v>0</v>
      </c>
      <c r="M91" s="568">
        <f t="shared" si="239"/>
        <v>6570240</v>
      </c>
      <c r="N91" s="569">
        <v>5972945</v>
      </c>
      <c r="O91" s="569">
        <v>597295</v>
      </c>
      <c r="P91" s="568">
        <v>0</v>
      </c>
      <c r="Q91" s="617">
        <f t="shared" si="240"/>
        <v>426053.17760000098</v>
      </c>
      <c r="R91" s="618">
        <f t="shared" si="241"/>
        <v>6.4845907851159318E-2</v>
      </c>
      <c r="S91" s="523">
        <f t="shared" si="242"/>
        <v>426053.17760000098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243"/>
        <v>542.38937344632757</v>
      </c>
      <c r="Y91" s="526">
        <f t="shared" si="244"/>
        <v>13017.344962711863</v>
      </c>
      <c r="Z91" s="568">
        <f t="shared" si="245"/>
        <v>0</v>
      </c>
      <c r="AA91" s="527">
        <v>5807880.7039999999</v>
      </c>
      <c r="AB91" s="527">
        <v>580788.07039999997</v>
      </c>
      <c r="AC91" s="528">
        <v>191056.32</v>
      </c>
      <c r="AD91" s="528">
        <v>19105.632000000001</v>
      </c>
      <c r="AE91" s="528">
        <v>34320</v>
      </c>
      <c r="AF91" s="619">
        <f t="shared" si="246"/>
        <v>6864</v>
      </c>
      <c r="AG91" s="527">
        <v>6144186.822399999</v>
      </c>
      <c r="AH91" s="643">
        <f t="shared" si="247"/>
        <v>13017.344962711863</v>
      </c>
      <c r="AI91" s="644" t="s">
        <v>1206</v>
      </c>
    </row>
    <row r="92" spans="1:35">
      <c r="A92" s="194"/>
      <c r="B92" s="519">
        <v>9</v>
      </c>
      <c r="C92" s="587">
        <v>29</v>
      </c>
      <c r="D92" s="718" t="s">
        <v>1071</v>
      </c>
      <c r="E92" s="521">
        <v>24</v>
      </c>
      <c r="F92" s="584" t="s">
        <v>1440</v>
      </c>
      <c r="G92" s="638">
        <f t="shared" si="236"/>
        <v>570</v>
      </c>
      <c r="H92" s="764">
        <v>13680</v>
      </c>
      <c r="I92" s="757">
        <v>360</v>
      </c>
      <c r="J92" s="592">
        <f t="shared" si="237"/>
        <v>4924800</v>
      </c>
      <c r="K92" s="567">
        <v>0</v>
      </c>
      <c r="L92" s="568">
        <f t="shared" si="238"/>
        <v>0</v>
      </c>
      <c r="M92" s="568">
        <f t="shared" si="239"/>
        <v>4924800</v>
      </c>
      <c r="N92" s="569">
        <v>4477091</v>
      </c>
      <c r="O92" s="569">
        <v>447709</v>
      </c>
      <c r="P92" s="568">
        <v>0</v>
      </c>
      <c r="Q92" s="617">
        <f t="shared" si="240"/>
        <v>845468.92799999984</v>
      </c>
      <c r="R92" s="618">
        <f t="shared" si="241"/>
        <v>0.17167578947368417</v>
      </c>
      <c r="S92" s="523">
        <f t="shared" si="242"/>
        <v>845468.92799999984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243"/>
        <v>472.14480000000003</v>
      </c>
      <c r="Y92" s="526">
        <f t="shared" si="244"/>
        <v>11331.475200000001</v>
      </c>
      <c r="Z92" s="568">
        <f t="shared" si="245"/>
        <v>0</v>
      </c>
      <c r="AA92" s="527">
        <v>3957120</v>
      </c>
      <c r="AB92" s="527">
        <v>395712</v>
      </c>
      <c r="AC92" s="528">
        <v>213684.48000000001</v>
      </c>
      <c r="AD92" s="528">
        <v>21368.448000000004</v>
      </c>
      <c r="AE92" s="528">
        <v>38448</v>
      </c>
      <c r="AF92" s="619">
        <f t="shared" si="246"/>
        <v>7689.6</v>
      </c>
      <c r="AG92" s="527">
        <v>4079331.0720000002</v>
      </c>
      <c r="AH92" s="643">
        <f t="shared" si="247"/>
        <v>11331.475200000001</v>
      </c>
      <c r="AI92" s="644" t="s">
        <v>1009</v>
      </c>
    </row>
    <row r="93" spans="1:35">
      <c r="A93" s="194"/>
      <c r="B93" s="519">
        <v>9</v>
      </c>
      <c r="C93" s="587">
        <v>29</v>
      </c>
      <c r="D93" s="718" t="s">
        <v>1072</v>
      </c>
      <c r="E93" s="521">
        <v>24</v>
      </c>
      <c r="F93" s="584" t="s">
        <v>1440</v>
      </c>
      <c r="G93" s="638">
        <f t="shared" si="236"/>
        <v>580</v>
      </c>
      <c r="H93" s="525">
        <v>13920</v>
      </c>
      <c r="I93" s="575">
        <v>286</v>
      </c>
      <c r="J93" s="592">
        <f t="shared" si="237"/>
        <v>3981120</v>
      </c>
      <c r="K93" s="567">
        <v>0</v>
      </c>
      <c r="L93" s="568">
        <f t="shared" si="238"/>
        <v>0</v>
      </c>
      <c r="M93" s="568">
        <f t="shared" si="239"/>
        <v>3981120</v>
      </c>
      <c r="N93" s="569">
        <v>3619200</v>
      </c>
      <c r="O93" s="569">
        <v>361920</v>
      </c>
      <c r="P93" s="568">
        <v>0</v>
      </c>
      <c r="Q93" s="617">
        <f t="shared" si="240"/>
        <v>706420.00000000047</v>
      </c>
      <c r="R93" s="618">
        <f t="shared" si="241"/>
        <v>0.17744252873563229</v>
      </c>
      <c r="S93" s="523">
        <f t="shared" si="242"/>
        <v>706420.00000000047</v>
      </c>
      <c r="T93" s="524" t="s">
        <v>839</v>
      </c>
      <c r="U93" s="563">
        <v>0</v>
      </c>
      <c r="V93" s="525" t="s">
        <v>90</v>
      </c>
      <c r="W93" s="522" t="s">
        <v>89</v>
      </c>
      <c r="X93" s="526">
        <f t="shared" si="243"/>
        <v>477.08333333333326</v>
      </c>
      <c r="Y93" s="526">
        <f t="shared" si="244"/>
        <v>11449.999999999998</v>
      </c>
      <c r="Z93" s="568">
        <f t="shared" si="245"/>
        <v>0</v>
      </c>
      <c r="AA93" s="527">
        <v>3199256.32</v>
      </c>
      <c r="AB93" s="527">
        <v>319925.63199999998</v>
      </c>
      <c r="AC93" s="528">
        <v>191056.32</v>
      </c>
      <c r="AD93" s="528">
        <v>19105.632000000001</v>
      </c>
      <c r="AE93" s="528">
        <v>34320</v>
      </c>
      <c r="AF93" s="619">
        <f t="shared" si="246"/>
        <v>6864</v>
      </c>
      <c r="AG93" s="527">
        <v>3274699.9999999995</v>
      </c>
      <c r="AH93" s="643">
        <f t="shared" si="247"/>
        <v>11449.999999999998</v>
      </c>
      <c r="AI93" s="644" t="s">
        <v>1009</v>
      </c>
    </row>
    <row r="94" spans="1:35">
      <c r="A94" s="194"/>
      <c r="B94" s="519">
        <v>9</v>
      </c>
      <c r="C94" s="587">
        <v>29</v>
      </c>
      <c r="D94" s="718" t="s">
        <v>1100</v>
      </c>
      <c r="E94" s="521">
        <v>40</v>
      </c>
      <c r="F94" s="584" t="s">
        <v>1440</v>
      </c>
      <c r="G94" s="638">
        <f t="shared" si="236"/>
        <v>561.32500000000005</v>
      </c>
      <c r="H94" s="525">
        <v>22453</v>
      </c>
      <c r="I94" s="575">
        <v>319</v>
      </c>
      <c r="J94" s="592">
        <f t="shared" si="237"/>
        <v>7162507</v>
      </c>
      <c r="K94" s="567">
        <v>0</v>
      </c>
      <c r="L94" s="568">
        <f t="shared" si="238"/>
        <v>0</v>
      </c>
      <c r="M94" s="568">
        <f t="shared" si="239"/>
        <v>7162507</v>
      </c>
      <c r="N94" s="569">
        <v>6511370</v>
      </c>
      <c r="O94" s="569">
        <v>651137</v>
      </c>
      <c r="P94" s="568">
        <v>0</v>
      </c>
      <c r="Q94" s="617">
        <f t="shared" si="240"/>
        <v>910107</v>
      </c>
      <c r="R94" s="618">
        <f t="shared" si="241"/>
        <v>0.12706542555560504</v>
      </c>
      <c r="S94" s="523">
        <f t="shared" si="242"/>
        <v>910107</v>
      </c>
      <c r="T94" s="524" t="s">
        <v>839</v>
      </c>
      <c r="U94" s="563">
        <v>0</v>
      </c>
      <c r="V94" s="525" t="s">
        <v>90</v>
      </c>
      <c r="W94" s="522" t="s">
        <v>89</v>
      </c>
      <c r="X94" s="526">
        <f t="shared" si="243"/>
        <v>490</v>
      </c>
      <c r="Y94" s="526">
        <f t="shared" si="244"/>
        <v>19600</v>
      </c>
      <c r="Z94" s="568">
        <f t="shared" si="245"/>
        <v>0</v>
      </c>
      <c r="AA94" s="527">
        <v>6049817.5999999996</v>
      </c>
      <c r="AB94" s="527">
        <v>604981.76000000001</v>
      </c>
      <c r="AC94" s="528">
        <v>365817.60000000003</v>
      </c>
      <c r="AD94" s="528">
        <v>36581.760000000002</v>
      </c>
      <c r="AE94" s="528">
        <v>0</v>
      </c>
      <c r="AF94" s="619">
        <f t="shared" si="246"/>
        <v>0</v>
      </c>
      <c r="AG94" s="527">
        <v>6252400</v>
      </c>
      <c r="AH94" s="643">
        <f t="shared" si="247"/>
        <v>19600</v>
      </c>
      <c r="AI94" s="644" t="s">
        <v>1006</v>
      </c>
    </row>
    <row r="95" spans="1:35">
      <c r="A95" s="194"/>
      <c r="B95" s="519">
        <v>9</v>
      </c>
      <c r="C95" s="587">
        <v>29</v>
      </c>
      <c r="D95" s="719" t="s">
        <v>1102</v>
      </c>
      <c r="E95" s="521">
        <v>40</v>
      </c>
      <c r="F95" s="584" t="s">
        <v>1440</v>
      </c>
      <c r="G95" s="638">
        <f t="shared" si="236"/>
        <v>460.35</v>
      </c>
      <c r="H95" s="525">
        <v>18414</v>
      </c>
      <c r="I95" s="575">
        <v>319</v>
      </c>
      <c r="J95" s="592">
        <f t="shared" si="237"/>
        <v>5874066</v>
      </c>
      <c r="K95" s="567">
        <v>0</v>
      </c>
      <c r="L95" s="568">
        <f t="shared" si="238"/>
        <v>0</v>
      </c>
      <c r="M95" s="568">
        <f t="shared" si="239"/>
        <v>5874066</v>
      </c>
      <c r="N95" s="569">
        <v>5340060</v>
      </c>
      <c r="O95" s="569">
        <v>534006</v>
      </c>
      <c r="P95" s="568">
        <v>0</v>
      </c>
      <c r="Q95" s="617">
        <f t="shared" si="240"/>
        <v>738166</v>
      </c>
      <c r="R95" s="618">
        <f t="shared" si="241"/>
        <v>0.12566525469751277</v>
      </c>
      <c r="S95" s="523">
        <f t="shared" si="242"/>
        <v>738166</v>
      </c>
      <c r="T95" s="524" t="s">
        <v>98</v>
      </c>
      <c r="U95" s="563">
        <v>0</v>
      </c>
      <c r="V95" s="525" t="s">
        <v>90</v>
      </c>
      <c r="W95" s="522" t="s">
        <v>89</v>
      </c>
      <c r="X95" s="526">
        <f t="shared" si="243"/>
        <v>402.5</v>
      </c>
      <c r="Y95" s="526">
        <f t="shared" si="244"/>
        <v>16100</v>
      </c>
      <c r="Z95" s="568">
        <f t="shared" si="245"/>
        <v>0</v>
      </c>
      <c r="AA95" s="527">
        <v>4969045.5999999996</v>
      </c>
      <c r="AB95" s="527">
        <v>496904.56</v>
      </c>
      <c r="AC95" s="528">
        <v>300045.60000000003</v>
      </c>
      <c r="AD95" s="528">
        <v>30004.560000000005</v>
      </c>
      <c r="AE95" s="528">
        <v>0</v>
      </c>
      <c r="AF95" s="619">
        <f t="shared" si="246"/>
        <v>0</v>
      </c>
      <c r="AG95" s="527">
        <v>5135900</v>
      </c>
      <c r="AH95" s="643">
        <f t="shared" si="247"/>
        <v>16100</v>
      </c>
      <c r="AI95" s="644" t="s">
        <v>1006</v>
      </c>
    </row>
    <row r="96" spans="1:35">
      <c r="A96" s="194"/>
      <c r="B96" s="519">
        <v>9</v>
      </c>
      <c r="C96" s="587">
        <v>29</v>
      </c>
      <c r="D96" s="719" t="s">
        <v>1101</v>
      </c>
      <c r="E96" s="521">
        <v>40</v>
      </c>
      <c r="F96" s="584" t="s">
        <v>1440</v>
      </c>
      <c r="G96" s="638">
        <f t="shared" si="236"/>
        <v>594</v>
      </c>
      <c r="H96" s="525">
        <v>23760</v>
      </c>
      <c r="I96" s="575">
        <v>319</v>
      </c>
      <c r="J96" s="592">
        <f t="shared" si="237"/>
        <v>7579440</v>
      </c>
      <c r="K96" s="567">
        <v>0</v>
      </c>
      <c r="L96" s="568">
        <f t="shared" si="238"/>
        <v>0</v>
      </c>
      <c r="M96" s="568">
        <f t="shared" si="239"/>
        <v>7579440</v>
      </c>
      <c r="N96" s="569">
        <v>6890400</v>
      </c>
      <c r="O96" s="569">
        <v>689040</v>
      </c>
      <c r="P96" s="568">
        <v>0</v>
      </c>
      <c r="Q96" s="617">
        <f t="shared" si="240"/>
        <v>976140.00000000093</v>
      </c>
      <c r="R96" s="618">
        <f t="shared" si="241"/>
        <v>0.12878787878787892</v>
      </c>
      <c r="S96" s="523">
        <f t="shared" si="242"/>
        <v>976140.00000000093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243"/>
        <v>517.49999999999989</v>
      </c>
      <c r="Y96" s="526">
        <f t="shared" si="244"/>
        <v>20699.999999999996</v>
      </c>
      <c r="Z96" s="568">
        <f t="shared" si="245"/>
        <v>0</v>
      </c>
      <c r="AA96" s="527">
        <v>6390115.1999999993</v>
      </c>
      <c r="AB96" s="527">
        <v>639011.52</v>
      </c>
      <c r="AC96" s="528">
        <v>387115.2</v>
      </c>
      <c r="AD96" s="528">
        <v>38711.520000000004</v>
      </c>
      <c r="AE96" s="528">
        <v>0</v>
      </c>
      <c r="AF96" s="619">
        <f t="shared" si="246"/>
        <v>0</v>
      </c>
      <c r="AG96" s="527">
        <v>6603299.9999999991</v>
      </c>
      <c r="AH96" s="643">
        <f t="shared" si="247"/>
        <v>20699.999999999996</v>
      </c>
      <c r="AI96" s="644" t="s">
        <v>1006</v>
      </c>
    </row>
    <row r="97" spans="1:35">
      <c r="A97" s="194"/>
      <c r="B97" s="519">
        <v>9</v>
      </c>
      <c r="C97" s="587">
        <v>29</v>
      </c>
      <c r="D97" s="720" t="s">
        <v>1103</v>
      </c>
      <c r="E97" s="521">
        <v>40</v>
      </c>
      <c r="F97" s="584" t="s">
        <v>1440</v>
      </c>
      <c r="G97" s="638">
        <f t="shared" si="236"/>
        <v>570</v>
      </c>
      <c r="H97" s="525">
        <v>22800</v>
      </c>
      <c r="I97" s="575">
        <v>319</v>
      </c>
      <c r="J97" s="592">
        <f t="shared" si="237"/>
        <v>7273200</v>
      </c>
      <c r="K97" s="567">
        <v>0</v>
      </c>
      <c r="L97" s="568">
        <f t="shared" si="238"/>
        <v>0</v>
      </c>
      <c r="M97" s="568">
        <f t="shared" si="239"/>
        <v>7273200</v>
      </c>
      <c r="N97" s="569">
        <v>6612000</v>
      </c>
      <c r="O97" s="569">
        <v>661200</v>
      </c>
      <c r="P97" s="568">
        <v>0</v>
      </c>
      <c r="Q97" s="617">
        <f t="shared" si="240"/>
        <v>1244099.9999999991</v>
      </c>
      <c r="R97" s="618">
        <f t="shared" si="241"/>
        <v>0.17105263157894723</v>
      </c>
      <c r="S97" s="523">
        <f t="shared" si="242"/>
        <v>1244099.9999999991</v>
      </c>
      <c r="T97" s="524" t="s">
        <v>98</v>
      </c>
      <c r="U97" s="563">
        <v>0</v>
      </c>
      <c r="V97" s="525" t="s">
        <v>90</v>
      </c>
      <c r="W97" s="522" t="s">
        <v>89</v>
      </c>
      <c r="X97" s="526">
        <f t="shared" si="243"/>
        <v>472.50000000000011</v>
      </c>
      <c r="Y97" s="526">
        <f t="shared" si="244"/>
        <v>18900.000000000004</v>
      </c>
      <c r="Z97" s="568">
        <f t="shared" si="245"/>
        <v>0</v>
      </c>
      <c r="AA97" s="527">
        <v>5829403.6800000006</v>
      </c>
      <c r="AB97" s="527">
        <v>582940.36800000013</v>
      </c>
      <c r="AC97" s="528">
        <v>348403.68</v>
      </c>
      <c r="AD97" s="528">
        <v>34840.368000000002</v>
      </c>
      <c r="AE97" s="528">
        <v>0</v>
      </c>
      <c r="AF97" s="619">
        <f t="shared" si="246"/>
        <v>0</v>
      </c>
      <c r="AG97" s="527">
        <v>6029100.0000000009</v>
      </c>
      <c r="AH97" s="643">
        <f t="shared" si="247"/>
        <v>18900.000000000004</v>
      </c>
      <c r="AI97" s="644" t="s">
        <v>1006</v>
      </c>
    </row>
    <row r="98" spans="1:35">
      <c r="A98" s="194"/>
      <c r="B98" s="519">
        <v>9</v>
      </c>
      <c r="C98" s="587">
        <v>29</v>
      </c>
      <c r="D98" s="720" t="s">
        <v>1069</v>
      </c>
      <c r="E98" s="521">
        <v>32</v>
      </c>
      <c r="F98" s="584" t="s">
        <v>1440</v>
      </c>
      <c r="G98" s="638">
        <f t="shared" si="236"/>
        <v>921.875</v>
      </c>
      <c r="H98" s="525">
        <v>29500</v>
      </c>
      <c r="I98" s="575">
        <v>319</v>
      </c>
      <c r="J98" s="592">
        <f t="shared" si="237"/>
        <v>9410500</v>
      </c>
      <c r="K98" s="567">
        <v>0</v>
      </c>
      <c r="L98" s="568">
        <f t="shared" si="238"/>
        <v>0</v>
      </c>
      <c r="M98" s="568">
        <f t="shared" si="239"/>
        <v>9410500</v>
      </c>
      <c r="N98" s="569">
        <v>8555000</v>
      </c>
      <c r="O98" s="569">
        <v>855500</v>
      </c>
      <c r="P98" s="568">
        <v>0</v>
      </c>
      <c r="Q98" s="617">
        <f t="shared" si="240"/>
        <v>1626899.9999999991</v>
      </c>
      <c r="R98" s="618">
        <f t="shared" si="241"/>
        <v>0.1728813559322033</v>
      </c>
      <c r="S98" s="523">
        <f t="shared" si="242"/>
        <v>1626899.9999999991</v>
      </c>
      <c r="T98" s="524" t="s">
        <v>98</v>
      </c>
      <c r="U98" s="563">
        <v>0</v>
      </c>
      <c r="V98" s="525" t="s">
        <v>90</v>
      </c>
      <c r="W98" s="522" t="s">
        <v>89</v>
      </c>
      <c r="X98" s="526">
        <f t="shared" si="243"/>
        <v>762.50000000000011</v>
      </c>
      <c r="Y98" s="526">
        <f t="shared" si="244"/>
        <v>24400.000000000004</v>
      </c>
      <c r="Z98" s="568">
        <f t="shared" si="245"/>
        <v>0</v>
      </c>
      <c r="AA98" s="527">
        <v>7529137.7600000007</v>
      </c>
      <c r="AB98" s="527">
        <v>752913.77600000007</v>
      </c>
      <c r="AC98" s="528">
        <v>453137.76</v>
      </c>
      <c r="AD98" s="528">
        <v>45313.776000000005</v>
      </c>
      <c r="AE98" s="528">
        <v>0</v>
      </c>
      <c r="AF98" s="619">
        <f t="shared" si="246"/>
        <v>0</v>
      </c>
      <c r="AG98" s="527">
        <v>7783600.0000000009</v>
      </c>
      <c r="AH98" s="643">
        <f t="shared" si="247"/>
        <v>24400.000000000004</v>
      </c>
      <c r="AI98" s="644" t="s">
        <v>1006</v>
      </c>
    </row>
    <row r="99" spans="1:35">
      <c r="A99" s="194"/>
      <c r="B99" s="519">
        <v>9</v>
      </c>
      <c r="C99" s="587">
        <v>29</v>
      </c>
      <c r="D99" s="720" t="s">
        <v>1175</v>
      </c>
      <c r="E99" s="521">
        <v>30</v>
      </c>
      <c r="F99" s="584" t="s">
        <v>1437</v>
      </c>
      <c r="G99" s="638">
        <f t="shared" si="236"/>
        <v>1900</v>
      </c>
      <c r="H99" s="764">
        <v>57000</v>
      </c>
      <c r="I99" s="757">
        <v>209</v>
      </c>
      <c r="J99" s="592">
        <f t="shared" si="237"/>
        <v>11913000</v>
      </c>
      <c r="K99" s="567">
        <v>0</v>
      </c>
      <c r="L99" s="568">
        <f t="shared" si="238"/>
        <v>0</v>
      </c>
      <c r="M99" s="568">
        <f t="shared" si="239"/>
        <v>11913000</v>
      </c>
      <c r="N99" s="569">
        <v>10830000</v>
      </c>
      <c r="O99" s="569">
        <v>1083000</v>
      </c>
      <c r="P99" s="568">
        <v>0</v>
      </c>
      <c r="Q99" s="617">
        <f t="shared" si="240"/>
        <v>2131799.9999999963</v>
      </c>
      <c r="R99" s="618">
        <f t="shared" si="241"/>
        <v>0.17894736842105233</v>
      </c>
      <c r="S99" s="523">
        <f t="shared" si="242"/>
        <v>2131799.9999999963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243"/>
        <v>1560.0000000000005</v>
      </c>
      <c r="Y99" s="526">
        <f t="shared" si="244"/>
        <v>46800.000000000015</v>
      </c>
      <c r="Z99" s="568">
        <f t="shared" si="245"/>
        <v>0</v>
      </c>
      <c r="AA99" s="527">
        <v>9555933.9272727296</v>
      </c>
      <c r="AB99" s="527">
        <v>955593.39272727305</v>
      </c>
      <c r="AC99" s="528">
        <v>570661.20000000007</v>
      </c>
      <c r="AD99" s="528">
        <v>57066.12000000001</v>
      </c>
      <c r="AE99" s="528">
        <v>102600</v>
      </c>
      <c r="AF99" s="619">
        <f t="shared" si="246"/>
        <v>20520</v>
      </c>
      <c r="AG99" s="527">
        <v>9781200.0000000037</v>
      </c>
      <c r="AH99" s="643">
        <f t="shared" si="247"/>
        <v>46800.000000000015</v>
      </c>
      <c r="AI99" s="644" t="s">
        <v>1009</v>
      </c>
    </row>
    <row r="100" spans="1:35" s="518" customFormat="1">
      <c r="B100" s="519">
        <v>9</v>
      </c>
      <c r="C100" s="750"/>
      <c r="D100" s="745"/>
      <c r="E100" s="745"/>
      <c r="F100" s="746"/>
      <c r="G100" s="751"/>
      <c r="H100" s="751" t="s">
        <v>5</v>
      </c>
      <c r="I100" s="752">
        <f t="shared" ref="I100:AG100" si="248">SUM(I89:I99)</f>
        <v>3526</v>
      </c>
      <c r="J100" s="531">
        <f t="shared" si="248"/>
        <v>75127173</v>
      </c>
      <c r="K100" s="532">
        <f t="shared" si="248"/>
        <v>0</v>
      </c>
      <c r="L100" s="531">
        <f t="shared" si="248"/>
        <v>0</v>
      </c>
      <c r="M100" s="531">
        <f t="shared" si="248"/>
        <v>75127173</v>
      </c>
      <c r="N100" s="532">
        <f t="shared" si="248"/>
        <v>68297430</v>
      </c>
      <c r="O100" s="532">
        <f t="shared" si="248"/>
        <v>6829743</v>
      </c>
      <c r="P100" s="532">
        <f t="shared" si="248"/>
        <v>0</v>
      </c>
      <c r="Q100" s="589">
        <f t="shared" si="248"/>
        <v>11071984.673599996</v>
      </c>
      <c r="R100" s="790">
        <f t="shared" si="241"/>
        <v>0.14737656471647076</v>
      </c>
      <c r="S100" s="590">
        <f t="shared" si="248"/>
        <v>11071984.673599996</v>
      </c>
      <c r="T100" s="710">
        <f t="shared" si="248"/>
        <v>0</v>
      </c>
      <c r="U100" s="711">
        <f t="shared" si="248"/>
        <v>0</v>
      </c>
      <c r="V100" s="531">
        <f t="shared" si="248"/>
        <v>0</v>
      </c>
      <c r="W100" s="710">
        <f t="shared" si="248"/>
        <v>0</v>
      </c>
      <c r="X100" s="711">
        <f t="shared" si="248"/>
        <v>6618.7623067796612</v>
      </c>
      <c r="Y100" s="711">
        <f t="shared" si="248"/>
        <v>211630.29536271188</v>
      </c>
      <c r="Z100" s="531">
        <f t="shared" si="248"/>
        <v>0</v>
      </c>
      <c r="AA100" s="711">
        <f t="shared" si="248"/>
        <v>61977809.831272729</v>
      </c>
      <c r="AB100" s="711">
        <f t="shared" si="248"/>
        <v>6197780.9831272718</v>
      </c>
      <c r="AC100" s="711">
        <f t="shared" si="248"/>
        <v>3527524.080000001</v>
      </c>
      <c r="AD100" s="711">
        <f t="shared" si="248"/>
        <v>352752.40800000005</v>
      </c>
      <c r="AE100" s="711">
        <f t="shared" si="248"/>
        <v>240126</v>
      </c>
      <c r="AF100" s="712">
        <f t="shared" si="248"/>
        <v>48025.2</v>
      </c>
      <c r="AG100" s="711">
        <f t="shared" si="248"/>
        <v>64055188.326399997</v>
      </c>
      <c r="AH100" s="578"/>
      <c r="AI100" s="615"/>
    </row>
    <row r="101" spans="1:35">
      <c r="A101" s="194"/>
      <c r="B101" s="519">
        <v>9</v>
      </c>
      <c r="C101" s="587">
        <v>30</v>
      </c>
      <c r="D101" s="811" t="s">
        <v>1108</v>
      </c>
      <c r="E101" s="521">
        <v>40</v>
      </c>
      <c r="F101" s="584" t="s">
        <v>1454</v>
      </c>
      <c r="G101" s="638">
        <f t="shared" ref="G101:G109" si="249">H101/E101</f>
        <v>512.5</v>
      </c>
      <c r="H101" s="525">
        <v>20500</v>
      </c>
      <c r="I101" s="575">
        <v>572</v>
      </c>
      <c r="J101" s="592">
        <f t="shared" ref="J101:J109" si="250">H101*I101</f>
        <v>11726000</v>
      </c>
      <c r="K101" s="567">
        <v>0</v>
      </c>
      <c r="L101" s="568">
        <f t="shared" ref="L101:L109" si="251">J101-M101</f>
        <v>0</v>
      </c>
      <c r="M101" s="568">
        <f t="shared" ref="M101:M109" si="252">N101+O101-P101</f>
        <v>11726000</v>
      </c>
      <c r="N101" s="569">
        <v>10660000</v>
      </c>
      <c r="O101" s="569">
        <v>1066000</v>
      </c>
      <c r="P101" s="568">
        <v>0</v>
      </c>
      <c r="Q101" s="617">
        <f t="shared" ref="Q101:Q109" si="253">J101-AG101</f>
        <v>1429999.9999999981</v>
      </c>
      <c r="R101" s="618">
        <f t="shared" ref="R101:R110" si="254">Q101/J101</f>
        <v>0.12195121951219497</v>
      </c>
      <c r="S101" s="523">
        <f t="shared" ref="S101:S109" si="255">Q101-U101</f>
        <v>1429999.9999999981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ref="X101:X109" si="256">Y101/E101</f>
        <v>450.00000000000011</v>
      </c>
      <c r="Y101" s="526">
        <f t="shared" ref="Y101:Y109" si="257">(AA101+AB101-AC101-AD101-AE101)/I101</f>
        <v>18000.000000000004</v>
      </c>
      <c r="Z101" s="568">
        <f t="shared" ref="Z101:Z109" si="258">AH101-Y101</f>
        <v>0</v>
      </c>
      <c r="AA101" s="527">
        <v>9964955.5200000014</v>
      </c>
      <c r="AB101" s="527">
        <v>996495.55200000014</v>
      </c>
      <c r="AC101" s="528">
        <v>604955.52000000014</v>
      </c>
      <c r="AD101" s="528">
        <v>60495.552000000018</v>
      </c>
      <c r="AE101" s="528">
        <v>0</v>
      </c>
      <c r="AF101" s="619">
        <f t="shared" ref="AF101:AF109" si="259">AE101*$AF$4</f>
        <v>0</v>
      </c>
      <c r="AG101" s="527">
        <v>10296000.000000002</v>
      </c>
      <c r="AH101" s="643">
        <f t="shared" ref="AH101:AH109" si="260">AG101/I101</f>
        <v>18000.000000000004</v>
      </c>
      <c r="AI101" s="644" t="s">
        <v>55</v>
      </c>
    </row>
    <row r="102" spans="1:35">
      <c r="A102" s="194"/>
      <c r="B102" s="519">
        <v>9</v>
      </c>
      <c r="C102" s="587">
        <v>30</v>
      </c>
      <c r="D102" s="724" t="s">
        <v>1100</v>
      </c>
      <c r="E102" s="521">
        <v>40</v>
      </c>
      <c r="F102" s="584" t="s">
        <v>1454</v>
      </c>
      <c r="G102" s="638">
        <f t="shared" si="249"/>
        <v>562.5</v>
      </c>
      <c r="H102" s="525">
        <v>22500</v>
      </c>
      <c r="I102" s="575">
        <v>66</v>
      </c>
      <c r="J102" s="592">
        <f t="shared" si="250"/>
        <v>1485000</v>
      </c>
      <c r="K102" s="567">
        <v>0</v>
      </c>
      <c r="L102" s="568">
        <f t="shared" si="251"/>
        <v>0</v>
      </c>
      <c r="M102" s="568">
        <f t="shared" si="252"/>
        <v>1485000</v>
      </c>
      <c r="N102" s="569">
        <v>1350000</v>
      </c>
      <c r="O102" s="569">
        <v>135000</v>
      </c>
      <c r="P102" s="568">
        <v>0</v>
      </c>
      <c r="Q102" s="617">
        <f t="shared" si="253"/>
        <v>191400.00000000023</v>
      </c>
      <c r="R102" s="618">
        <f t="shared" si="254"/>
        <v>0.12888888888888905</v>
      </c>
      <c r="S102" s="523">
        <f t="shared" si="255"/>
        <v>191400.00000000023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256"/>
        <v>489.99999999999989</v>
      </c>
      <c r="Y102" s="526">
        <f t="shared" si="257"/>
        <v>19599.999999999996</v>
      </c>
      <c r="Z102" s="568">
        <f t="shared" si="258"/>
        <v>0</v>
      </c>
      <c r="AA102" s="527">
        <v>1251686.3999999997</v>
      </c>
      <c r="AB102" s="527">
        <v>125168.63999999997</v>
      </c>
      <c r="AC102" s="528">
        <v>75686.400000000009</v>
      </c>
      <c r="AD102" s="528">
        <v>7568.6400000000012</v>
      </c>
      <c r="AE102" s="528">
        <v>0</v>
      </c>
      <c r="AF102" s="619">
        <f t="shared" si="259"/>
        <v>0</v>
      </c>
      <c r="AG102" s="527">
        <v>1293599.9999999998</v>
      </c>
      <c r="AH102" s="643">
        <f t="shared" si="260"/>
        <v>19599.999999999996</v>
      </c>
      <c r="AI102" s="644" t="s">
        <v>55</v>
      </c>
    </row>
    <row r="103" spans="1:35">
      <c r="A103" s="194"/>
      <c r="B103" s="519">
        <v>9</v>
      </c>
      <c r="C103" s="587">
        <v>30</v>
      </c>
      <c r="D103" s="724" t="s">
        <v>1102</v>
      </c>
      <c r="E103" s="521">
        <v>40</v>
      </c>
      <c r="F103" s="584" t="s">
        <v>1454</v>
      </c>
      <c r="G103" s="638">
        <f t="shared" si="249"/>
        <v>462.5</v>
      </c>
      <c r="H103" s="525">
        <v>18500</v>
      </c>
      <c r="I103" s="575">
        <v>132</v>
      </c>
      <c r="J103" s="592">
        <f t="shared" si="250"/>
        <v>2442000</v>
      </c>
      <c r="K103" s="567">
        <v>0</v>
      </c>
      <c r="L103" s="568">
        <f t="shared" si="251"/>
        <v>0</v>
      </c>
      <c r="M103" s="568">
        <f t="shared" si="252"/>
        <v>2442000</v>
      </c>
      <c r="N103" s="569">
        <v>2220000</v>
      </c>
      <c r="O103" s="569">
        <v>222000</v>
      </c>
      <c r="P103" s="568">
        <v>0</v>
      </c>
      <c r="Q103" s="617">
        <f t="shared" si="253"/>
        <v>316800.00000000047</v>
      </c>
      <c r="R103" s="618">
        <f t="shared" si="254"/>
        <v>0.12972972972972993</v>
      </c>
      <c r="S103" s="523">
        <f t="shared" si="255"/>
        <v>316800.00000000047</v>
      </c>
      <c r="T103" s="524" t="s">
        <v>98</v>
      </c>
      <c r="U103" s="563">
        <v>0</v>
      </c>
      <c r="V103" s="525" t="s">
        <v>90</v>
      </c>
      <c r="W103" s="522" t="s">
        <v>89</v>
      </c>
      <c r="X103" s="526">
        <f t="shared" si="256"/>
        <v>402.49999999999989</v>
      </c>
      <c r="Y103" s="526">
        <f t="shared" si="257"/>
        <v>16099.999999999996</v>
      </c>
      <c r="Z103" s="568">
        <f t="shared" si="258"/>
        <v>0</v>
      </c>
      <c r="AA103" s="527">
        <v>2056156.7999999996</v>
      </c>
      <c r="AB103" s="527">
        <v>205615.67999999996</v>
      </c>
      <c r="AC103" s="528">
        <v>124156.80000000002</v>
      </c>
      <c r="AD103" s="528">
        <v>12415.680000000002</v>
      </c>
      <c r="AE103" s="528">
        <v>0</v>
      </c>
      <c r="AF103" s="619">
        <f t="shared" si="259"/>
        <v>0</v>
      </c>
      <c r="AG103" s="527">
        <v>2125199.9999999995</v>
      </c>
      <c r="AH103" s="643">
        <f t="shared" si="260"/>
        <v>16099.999999999996</v>
      </c>
      <c r="AI103" s="644" t="s">
        <v>55</v>
      </c>
    </row>
    <row r="104" spans="1:35">
      <c r="A104" s="194"/>
      <c r="B104" s="519">
        <v>9</v>
      </c>
      <c r="C104" s="587">
        <v>30</v>
      </c>
      <c r="D104" s="724" t="s">
        <v>1101</v>
      </c>
      <c r="E104" s="521">
        <v>40</v>
      </c>
      <c r="F104" s="584" t="s">
        <v>1454</v>
      </c>
      <c r="G104" s="638">
        <f t="shared" si="249"/>
        <v>587.5</v>
      </c>
      <c r="H104" s="525">
        <v>23500</v>
      </c>
      <c r="I104" s="575">
        <v>66</v>
      </c>
      <c r="J104" s="592">
        <f t="shared" si="250"/>
        <v>1551000</v>
      </c>
      <c r="K104" s="567">
        <v>0</v>
      </c>
      <c r="L104" s="568">
        <f t="shared" si="251"/>
        <v>0</v>
      </c>
      <c r="M104" s="568">
        <f t="shared" si="252"/>
        <v>1551000</v>
      </c>
      <c r="N104" s="569">
        <v>1410000</v>
      </c>
      <c r="O104" s="569">
        <v>141000</v>
      </c>
      <c r="P104" s="568">
        <v>0</v>
      </c>
      <c r="Q104" s="617">
        <f t="shared" si="253"/>
        <v>184800.00000000047</v>
      </c>
      <c r="R104" s="618">
        <f t="shared" si="254"/>
        <v>0.11914893617021306</v>
      </c>
      <c r="S104" s="523">
        <f t="shared" si="255"/>
        <v>184800.00000000047</v>
      </c>
      <c r="T104" s="524" t="s">
        <v>98</v>
      </c>
      <c r="U104" s="563">
        <v>0</v>
      </c>
      <c r="V104" s="525" t="s">
        <v>90</v>
      </c>
      <c r="W104" s="522" t="s">
        <v>89</v>
      </c>
      <c r="X104" s="526">
        <f t="shared" si="256"/>
        <v>517.49999999999977</v>
      </c>
      <c r="Y104" s="526">
        <f t="shared" si="257"/>
        <v>20699.999999999993</v>
      </c>
      <c r="Z104" s="568">
        <f t="shared" si="258"/>
        <v>0</v>
      </c>
      <c r="AA104" s="527">
        <v>1322092.7999999996</v>
      </c>
      <c r="AB104" s="527">
        <v>132209.27999999997</v>
      </c>
      <c r="AC104" s="528">
        <v>80092.800000000003</v>
      </c>
      <c r="AD104" s="528">
        <v>8009.2800000000007</v>
      </c>
      <c r="AE104" s="528">
        <v>0</v>
      </c>
      <c r="AF104" s="619">
        <f t="shared" si="259"/>
        <v>0</v>
      </c>
      <c r="AG104" s="527">
        <v>1366199.9999999995</v>
      </c>
      <c r="AH104" s="643">
        <f t="shared" si="260"/>
        <v>20699.999999999993</v>
      </c>
      <c r="AI104" s="644" t="s">
        <v>55</v>
      </c>
    </row>
    <row r="105" spans="1:35">
      <c r="A105" s="194"/>
      <c r="B105" s="519">
        <v>9</v>
      </c>
      <c r="C105" s="587">
        <v>30</v>
      </c>
      <c r="D105" s="724" t="s">
        <v>1069</v>
      </c>
      <c r="E105" s="521">
        <v>32</v>
      </c>
      <c r="F105" s="584" t="s">
        <v>1454</v>
      </c>
      <c r="G105" s="638">
        <f t="shared" si="249"/>
        <v>921.875</v>
      </c>
      <c r="H105" s="525">
        <v>29500</v>
      </c>
      <c r="I105" s="575">
        <v>66</v>
      </c>
      <c r="J105" s="592">
        <f t="shared" ref="J105" si="261">H105*I105</f>
        <v>1947000</v>
      </c>
      <c r="K105" s="567">
        <v>0</v>
      </c>
      <c r="L105" s="568">
        <f t="shared" ref="L105" si="262">J105-M105</f>
        <v>0</v>
      </c>
      <c r="M105" s="568">
        <f t="shared" ref="M105" si="263">N105+O105-P105</f>
        <v>1947000</v>
      </c>
      <c r="N105" s="569">
        <v>1770000</v>
      </c>
      <c r="O105" s="569">
        <v>177000</v>
      </c>
      <c r="P105" s="568">
        <v>0</v>
      </c>
      <c r="Q105" s="617">
        <f t="shared" ref="Q105" si="264">J105-AG105</f>
        <v>336600</v>
      </c>
      <c r="R105" s="618">
        <f t="shared" ref="R105" si="265">Q105/J105</f>
        <v>0.17288135593220338</v>
      </c>
      <c r="S105" s="523">
        <f t="shared" ref="S105" si="266">Q105-U105</f>
        <v>336600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256"/>
        <v>762.5</v>
      </c>
      <c r="Y105" s="526">
        <f t="shared" ref="Y105" si="267">(AA105+AB105-AC105-AD105-AE105)/I105</f>
        <v>24400</v>
      </c>
      <c r="Z105" s="568">
        <f t="shared" ref="Z105" si="268">AH105-Y105</f>
        <v>0</v>
      </c>
      <c r="AA105" s="527">
        <v>1557752.64</v>
      </c>
      <c r="AB105" s="527">
        <v>155775.264</v>
      </c>
      <c r="AC105" s="528">
        <v>93752.639999999999</v>
      </c>
      <c r="AD105" s="528">
        <v>9375.264000000001</v>
      </c>
      <c r="AE105" s="528">
        <v>0</v>
      </c>
      <c r="AF105" s="619">
        <f t="shared" ref="AF105" si="269">AE105*$AF$4</f>
        <v>0</v>
      </c>
      <c r="AG105" s="527">
        <v>1610400</v>
      </c>
      <c r="AH105" s="643">
        <f t="shared" ref="AH105" si="270">AG105/I105</f>
        <v>24400</v>
      </c>
      <c r="AI105" s="644" t="s">
        <v>55</v>
      </c>
    </row>
    <row r="106" spans="1:35">
      <c r="A106" s="194"/>
      <c r="B106" s="519">
        <v>9</v>
      </c>
      <c r="C106" s="587">
        <v>30</v>
      </c>
      <c r="D106" s="724" t="s">
        <v>1175</v>
      </c>
      <c r="E106" s="521">
        <v>30</v>
      </c>
      <c r="F106" s="584" t="s">
        <v>1454</v>
      </c>
      <c r="G106" s="638">
        <f t="shared" si="249"/>
        <v>1900</v>
      </c>
      <c r="H106" s="525">
        <v>57000</v>
      </c>
      <c r="I106" s="575">
        <v>8</v>
      </c>
      <c r="J106" s="592">
        <f t="shared" ref="J106" si="271">H106*I106</f>
        <v>456000</v>
      </c>
      <c r="K106" s="567">
        <v>0</v>
      </c>
      <c r="L106" s="568">
        <f t="shared" ref="L106" si="272">J106-M106</f>
        <v>0</v>
      </c>
      <c r="M106" s="568">
        <f t="shared" ref="M106" si="273">N106+O106-P106</f>
        <v>456000</v>
      </c>
      <c r="N106" s="569">
        <v>414545</v>
      </c>
      <c r="O106" s="569">
        <v>41455</v>
      </c>
      <c r="P106" s="568">
        <v>0</v>
      </c>
      <c r="Q106" s="617">
        <f t="shared" ref="Q106" si="274">J106-AG106</f>
        <v>49646.334545454534</v>
      </c>
      <c r="R106" s="618">
        <f t="shared" ref="R106" si="275">Q106/J106</f>
        <v>0.10887354066985644</v>
      </c>
      <c r="S106" s="523">
        <f t="shared" ref="S106" si="276">Q106-U106</f>
        <v>49646.334545454534</v>
      </c>
      <c r="T106" s="524" t="s">
        <v>98</v>
      </c>
      <c r="U106" s="563">
        <v>0</v>
      </c>
      <c r="V106" s="525" t="s">
        <v>90</v>
      </c>
      <c r="W106" s="522" t="s">
        <v>89</v>
      </c>
      <c r="X106" s="526">
        <f t="shared" si="256"/>
        <v>1693.140272727273</v>
      </c>
      <c r="Y106" s="526">
        <f t="shared" ref="Y106" si="277">(AA106+AB106-AC106-AD106-AE106)/I106</f>
        <v>50794.20818181819</v>
      </c>
      <c r="Z106" s="568">
        <f t="shared" ref="Z106" si="278">AH106-Y106</f>
        <v>0</v>
      </c>
      <c r="AA106" s="774">
        <f>12792600/253*6+6035326.69090909/132*2</f>
        <v>394826.16198347107</v>
      </c>
      <c r="AB106" s="774">
        <f>1279260/253*6+603532.669090909/132*2</f>
        <v>39482.616198347103</v>
      </c>
      <c r="AC106" s="828">
        <f>690800.4/253*6+360417.6/132*2</f>
        <v>21843.49090909091</v>
      </c>
      <c r="AD106" s="828">
        <f>69080.04/253*6+36041.76/132*2</f>
        <v>2184.3490909090906</v>
      </c>
      <c r="AE106" s="828">
        <f>124200/253*6+64800/132*2</f>
        <v>3927.2727272727275</v>
      </c>
      <c r="AF106" s="778">
        <f t="shared" ref="AF106" si="279">AE106*$AF$4</f>
        <v>785.4545454545455</v>
      </c>
      <c r="AG106" s="774">
        <f>13187779.56/253*6+6177600/132*2</f>
        <v>406353.66545454547</v>
      </c>
      <c r="AH106" s="643">
        <f t="shared" ref="AH106" si="280">AG106/I106</f>
        <v>50794.208181818183</v>
      </c>
      <c r="AI106" s="644" t="s">
        <v>1432</v>
      </c>
    </row>
    <row r="107" spans="1:35">
      <c r="A107" s="194"/>
      <c r="B107" s="519">
        <v>9</v>
      </c>
      <c r="C107" s="587">
        <v>30</v>
      </c>
      <c r="D107" s="724" t="s">
        <v>1089</v>
      </c>
      <c r="E107" s="521">
        <v>24</v>
      </c>
      <c r="F107" s="584" t="s">
        <v>1440</v>
      </c>
      <c r="G107" s="638">
        <f t="shared" si="249"/>
        <v>575</v>
      </c>
      <c r="H107" s="525">
        <v>13800</v>
      </c>
      <c r="I107" s="575">
        <v>1008</v>
      </c>
      <c r="J107" s="592">
        <f t="shared" ref="J107" si="281">H107*I107</f>
        <v>13910400</v>
      </c>
      <c r="K107" s="567">
        <v>0</v>
      </c>
      <c r="L107" s="568">
        <f t="shared" ref="L107" si="282">J107-M107</f>
        <v>0</v>
      </c>
      <c r="M107" s="568">
        <f t="shared" ref="M107" si="283">N107+O107-P107</f>
        <v>13910400</v>
      </c>
      <c r="N107" s="569">
        <v>12645818</v>
      </c>
      <c r="O107" s="569">
        <v>1264582</v>
      </c>
      <c r="P107" s="568">
        <v>0</v>
      </c>
      <c r="Q107" s="617">
        <f t="shared" ref="Q107" si="284">J107-AG107</f>
        <v>2830464.0000000037</v>
      </c>
      <c r="R107" s="618">
        <f t="shared" ref="R107" si="285">Q107/J107</f>
        <v>0.2034782608695655</v>
      </c>
      <c r="S107" s="523">
        <f t="shared" ref="S107" si="286">Q107-U107</f>
        <v>2830464.0000000037</v>
      </c>
      <c r="T107" s="524" t="s">
        <v>98</v>
      </c>
      <c r="U107" s="563">
        <v>0</v>
      </c>
      <c r="V107" s="525" t="s">
        <v>90</v>
      </c>
      <c r="W107" s="522" t="s">
        <v>89</v>
      </c>
      <c r="X107" s="526">
        <f t="shared" si="256"/>
        <v>457.99999999999983</v>
      </c>
      <c r="Y107" s="526">
        <f t="shared" ref="Y107" si="287">(AA107+AB107-AC107-AD107-AE107)/I107</f>
        <v>10991.999999999996</v>
      </c>
      <c r="Z107" s="568">
        <f t="shared" ref="Z107" si="288">AH107-Y107</f>
        <v>0</v>
      </c>
      <c r="AA107" s="527">
        <v>12354760.93090909</v>
      </c>
      <c r="AB107" s="527">
        <v>1235476.0930909091</v>
      </c>
      <c r="AC107" s="528">
        <v>1226111.04</v>
      </c>
      <c r="AD107" s="528">
        <v>122611.10400000001</v>
      </c>
      <c r="AE107" s="528">
        <v>1161578.8800000001</v>
      </c>
      <c r="AF107" s="619">
        <f t="shared" ref="AF107" si="289">AE107*$AF$4</f>
        <v>232315.77600000004</v>
      </c>
      <c r="AG107" s="527">
        <v>11079935.999999996</v>
      </c>
      <c r="AH107" s="643">
        <f t="shared" ref="AH107" si="290">AG107/I107</f>
        <v>10991.999999999996</v>
      </c>
      <c r="AI107" s="644" t="s">
        <v>1428</v>
      </c>
    </row>
    <row r="108" spans="1:35">
      <c r="A108" s="194"/>
      <c r="B108" s="519">
        <v>9</v>
      </c>
      <c r="C108" s="587">
        <v>30</v>
      </c>
      <c r="D108" s="724" t="s">
        <v>1195</v>
      </c>
      <c r="E108" s="521">
        <v>96</v>
      </c>
      <c r="F108" s="584" t="s">
        <v>1445</v>
      </c>
      <c r="G108" s="638">
        <f t="shared" si="249"/>
        <v>800</v>
      </c>
      <c r="H108" s="525">
        <v>76800</v>
      </c>
      <c r="I108" s="575">
        <v>300</v>
      </c>
      <c r="J108" s="592">
        <f t="shared" si="250"/>
        <v>23040000</v>
      </c>
      <c r="K108" s="567">
        <v>0</v>
      </c>
      <c r="L108" s="568">
        <f t="shared" si="251"/>
        <v>0</v>
      </c>
      <c r="M108" s="568">
        <f t="shared" si="252"/>
        <v>23040000</v>
      </c>
      <c r="N108" s="569">
        <v>20945455</v>
      </c>
      <c r="O108" s="569">
        <v>2094545</v>
      </c>
      <c r="P108" s="568">
        <v>0</v>
      </c>
      <c r="Q108" s="617">
        <f t="shared" si="253"/>
        <v>1702154.879999999</v>
      </c>
      <c r="R108" s="618">
        <f t="shared" si="254"/>
        <v>7.3878249999999951E-2</v>
      </c>
      <c r="S108" s="523">
        <f t="shared" si="255"/>
        <v>1702154.879999999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256"/>
        <v>740.89739999999995</v>
      </c>
      <c r="Y108" s="526">
        <f t="shared" si="257"/>
        <v>71126.150399999999</v>
      </c>
      <c r="Z108" s="568">
        <f t="shared" si="258"/>
        <v>0</v>
      </c>
      <c r="AA108" s="527">
        <v>20995200</v>
      </c>
      <c r="AB108" s="527">
        <v>2099520</v>
      </c>
      <c r="AC108" s="528">
        <v>1133740.8000000003</v>
      </c>
      <c r="AD108" s="528">
        <v>113374.08000000003</v>
      </c>
      <c r="AE108" s="528">
        <v>509760</v>
      </c>
      <c r="AF108" s="619">
        <f t="shared" si="259"/>
        <v>101952</v>
      </c>
      <c r="AG108" s="527">
        <v>21337845.120000001</v>
      </c>
      <c r="AH108" s="643">
        <f t="shared" si="260"/>
        <v>71126.150399999999</v>
      </c>
      <c r="AI108" s="644" t="s">
        <v>1203</v>
      </c>
    </row>
    <row r="109" spans="1:35">
      <c r="A109" s="194"/>
      <c r="B109" s="519">
        <v>9</v>
      </c>
      <c r="C109" s="587">
        <v>30</v>
      </c>
      <c r="D109" s="724" t="s">
        <v>1195</v>
      </c>
      <c r="E109" s="521">
        <v>48</v>
      </c>
      <c r="F109" s="584" t="s">
        <v>1445</v>
      </c>
      <c r="G109" s="638">
        <f t="shared" si="249"/>
        <v>1320</v>
      </c>
      <c r="H109" s="525">
        <v>63360</v>
      </c>
      <c r="I109" s="575">
        <v>245</v>
      </c>
      <c r="J109" s="592">
        <f t="shared" si="250"/>
        <v>15523200</v>
      </c>
      <c r="K109" s="567">
        <v>0</v>
      </c>
      <c r="L109" s="568">
        <f t="shared" si="251"/>
        <v>0</v>
      </c>
      <c r="M109" s="568">
        <f t="shared" si="252"/>
        <v>15523200</v>
      </c>
      <c r="N109" s="569">
        <v>14112000</v>
      </c>
      <c r="O109" s="569">
        <v>1411200</v>
      </c>
      <c r="P109" s="568">
        <v>0</v>
      </c>
      <c r="Q109" s="617">
        <f t="shared" si="253"/>
        <v>1001610.9600000009</v>
      </c>
      <c r="R109" s="618">
        <f t="shared" si="254"/>
        <v>6.4523484848484899E-2</v>
      </c>
      <c r="S109" s="523">
        <f t="shared" si="255"/>
        <v>1001610.9600000009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256"/>
        <v>1234.829</v>
      </c>
      <c r="Y109" s="526">
        <f t="shared" si="257"/>
        <v>59271.792000000001</v>
      </c>
      <c r="Z109" s="568">
        <f t="shared" si="258"/>
        <v>0</v>
      </c>
      <c r="AA109" s="527">
        <v>14288400</v>
      </c>
      <c r="AB109" s="527">
        <v>1428840</v>
      </c>
      <c r="AC109" s="528">
        <v>771573.60000000009</v>
      </c>
      <c r="AD109" s="528">
        <v>77157.360000000015</v>
      </c>
      <c r="AE109" s="528">
        <v>346920</v>
      </c>
      <c r="AF109" s="619">
        <f t="shared" si="259"/>
        <v>69384</v>
      </c>
      <c r="AG109" s="527">
        <v>14521589.039999999</v>
      </c>
      <c r="AH109" s="643">
        <f t="shared" si="260"/>
        <v>59271.791999999994</v>
      </c>
      <c r="AI109" s="644" t="s">
        <v>1204</v>
      </c>
    </row>
    <row r="110" spans="1:35" s="518" customFormat="1">
      <c r="B110" s="519">
        <v>9</v>
      </c>
      <c r="C110" s="750"/>
      <c r="D110" s="745"/>
      <c r="E110" s="745"/>
      <c r="F110" s="746"/>
      <c r="G110" s="751"/>
      <c r="H110" s="751" t="s">
        <v>5</v>
      </c>
      <c r="I110" s="752">
        <f>SUM(I101:I109)</f>
        <v>2463</v>
      </c>
      <c r="J110" s="531">
        <f t="shared" ref="J110:AG110" si="291">SUM(J101:J109)</f>
        <v>72080600</v>
      </c>
      <c r="K110" s="532">
        <f t="shared" si="291"/>
        <v>0</v>
      </c>
      <c r="L110" s="531">
        <f t="shared" si="291"/>
        <v>0</v>
      </c>
      <c r="M110" s="531">
        <f t="shared" si="291"/>
        <v>72080600</v>
      </c>
      <c r="N110" s="532">
        <f t="shared" si="291"/>
        <v>65527818</v>
      </c>
      <c r="O110" s="532">
        <f t="shared" si="291"/>
        <v>6552782</v>
      </c>
      <c r="P110" s="532">
        <f t="shared" si="291"/>
        <v>0</v>
      </c>
      <c r="Q110" s="589">
        <f t="shared" si="291"/>
        <v>8043476.1745454576</v>
      </c>
      <c r="R110" s="790">
        <f t="shared" si="254"/>
        <v>0.11159002803175137</v>
      </c>
      <c r="S110" s="590">
        <f t="shared" si="291"/>
        <v>8043476.1745454576</v>
      </c>
      <c r="T110" s="710">
        <f t="shared" si="291"/>
        <v>0</v>
      </c>
      <c r="U110" s="711">
        <f t="shared" si="291"/>
        <v>0</v>
      </c>
      <c r="V110" s="531">
        <f t="shared" si="291"/>
        <v>0</v>
      </c>
      <c r="W110" s="710">
        <f t="shared" si="291"/>
        <v>0</v>
      </c>
      <c r="X110" s="711">
        <f t="shared" si="291"/>
        <v>6749.3666727272721</v>
      </c>
      <c r="Y110" s="711">
        <f t="shared" si="291"/>
        <v>290984.15058181819</v>
      </c>
      <c r="Z110" s="531">
        <f t="shared" si="291"/>
        <v>0</v>
      </c>
      <c r="AA110" s="711">
        <f t="shared" si="291"/>
        <v>64185831.252892561</v>
      </c>
      <c r="AB110" s="711">
        <f t="shared" si="291"/>
        <v>6418583.1252892558</v>
      </c>
      <c r="AC110" s="711">
        <f t="shared" si="291"/>
        <v>4131913.0909090918</v>
      </c>
      <c r="AD110" s="711">
        <f t="shared" si="291"/>
        <v>413191.3090909092</v>
      </c>
      <c r="AE110" s="711">
        <f t="shared" si="291"/>
        <v>2022186.1527272728</v>
      </c>
      <c r="AF110" s="712">
        <f t="shared" si="291"/>
        <v>404437.2305454546</v>
      </c>
      <c r="AG110" s="711">
        <f t="shared" si="291"/>
        <v>64037123.825454541</v>
      </c>
      <c r="AH110" s="578"/>
      <c r="AI110" s="615"/>
    </row>
    <row r="112" spans="1:35" ht="26.25">
      <c r="B112" s="501" t="s">
        <v>1168</v>
      </c>
      <c r="F112" s="513"/>
      <c r="G112" s="513"/>
      <c r="H112" s="513"/>
      <c r="I112" s="672"/>
      <c r="N112" s="514"/>
      <c r="P112" s="515"/>
      <c r="AA112" s="658"/>
      <c r="AB112" s="658"/>
      <c r="AC112" s="658"/>
      <c r="AD112" s="658"/>
      <c r="AE112" s="658"/>
      <c r="AG112" s="658"/>
      <c r="AI112" s="678"/>
    </row>
    <row r="113" spans="1:35">
      <c r="B113" s="509"/>
      <c r="C113" s="656"/>
      <c r="D113" s="676"/>
      <c r="E113" s="677"/>
      <c r="F113" s="657"/>
      <c r="G113" s="657"/>
      <c r="H113" s="513"/>
      <c r="N113" s="514"/>
      <c r="P113" s="515"/>
      <c r="T113" s="656"/>
      <c r="U113" s="658"/>
      <c r="AA113" s="559"/>
      <c r="AB113" s="559"/>
      <c r="AC113" s="559"/>
      <c r="AD113" s="634" t="s">
        <v>942</v>
      </c>
      <c r="AE113" s="559"/>
      <c r="AF113" s="559"/>
      <c r="AG113" s="559"/>
    </row>
    <row r="114" spans="1:35" s="507" customFormat="1">
      <c r="B114" s="968" t="s">
        <v>107</v>
      </c>
      <c r="C114" s="970" t="s">
        <v>815</v>
      </c>
      <c r="D114" s="972" t="s">
        <v>272</v>
      </c>
      <c r="E114" s="974" t="s">
        <v>22</v>
      </c>
      <c r="F114" s="968" t="s">
        <v>3</v>
      </c>
      <c r="G114" s="993" t="s">
        <v>843</v>
      </c>
      <c r="H114" s="994"/>
      <c r="I114" s="548" t="s">
        <v>817</v>
      </c>
      <c r="J114" s="977" t="s">
        <v>946</v>
      </c>
      <c r="K114" s="995" t="s">
        <v>939</v>
      </c>
      <c r="L114" s="981" t="s">
        <v>853</v>
      </c>
      <c r="M114" s="708" t="s">
        <v>5</v>
      </c>
      <c r="N114" s="998" t="s">
        <v>819</v>
      </c>
      <c r="O114" s="999"/>
      <c r="P114" s="632" t="s">
        <v>941</v>
      </c>
      <c r="Q114" s="1000" t="s">
        <v>842</v>
      </c>
      <c r="R114" s="1001"/>
      <c r="S114" s="1002"/>
      <c r="T114" s="1003" t="s">
        <v>852</v>
      </c>
      <c r="U114" s="1004"/>
      <c r="V114" s="987" t="s">
        <v>857</v>
      </c>
      <c r="W114" s="987" t="s">
        <v>858</v>
      </c>
      <c r="X114" s="1005" t="s">
        <v>856</v>
      </c>
      <c r="Y114" s="1006"/>
      <c r="Z114" s="990" t="s">
        <v>853</v>
      </c>
      <c r="AA114" s="1008" t="s">
        <v>819</v>
      </c>
      <c r="AB114" s="1009"/>
      <c r="AC114" s="1008" t="s">
        <v>849</v>
      </c>
      <c r="AD114" s="1009"/>
      <c r="AE114" s="985" t="s">
        <v>820</v>
      </c>
      <c r="AF114" s="560" t="s">
        <v>851</v>
      </c>
      <c r="AG114" s="985" t="s">
        <v>32</v>
      </c>
      <c r="AH114" s="635" t="s">
        <v>943</v>
      </c>
      <c r="AI114" s="636" t="s">
        <v>915</v>
      </c>
    </row>
    <row r="115" spans="1:35" s="508" customFormat="1" ht="16.5" customHeight="1">
      <c r="B115" s="969"/>
      <c r="C115" s="971"/>
      <c r="D115" s="973"/>
      <c r="E115" s="975"/>
      <c r="F115" s="969"/>
      <c r="G115" s="706" t="s">
        <v>214</v>
      </c>
      <c r="H115" s="706" t="s">
        <v>213</v>
      </c>
      <c r="I115" s="706" t="s">
        <v>213</v>
      </c>
      <c r="J115" s="978"/>
      <c r="K115" s="996"/>
      <c r="L115" s="997"/>
      <c r="M115" s="737" t="s">
        <v>940</v>
      </c>
      <c r="N115" s="735" t="s">
        <v>854</v>
      </c>
      <c r="O115" s="735" t="s">
        <v>855</v>
      </c>
      <c r="P115" s="734" t="s">
        <v>820</v>
      </c>
      <c r="Q115" s="736" t="s">
        <v>64</v>
      </c>
      <c r="R115" s="738" t="s">
        <v>892</v>
      </c>
      <c r="S115" s="736" t="s">
        <v>65</v>
      </c>
      <c r="T115" s="739" t="s">
        <v>825</v>
      </c>
      <c r="U115" s="739" t="s">
        <v>837</v>
      </c>
      <c r="V115" s="988"/>
      <c r="W115" s="988"/>
      <c r="X115" s="740" t="s">
        <v>214</v>
      </c>
      <c r="Y115" s="740" t="s">
        <v>213</v>
      </c>
      <c r="Z115" s="1007"/>
      <c r="AA115" s="732" t="s">
        <v>0</v>
      </c>
      <c r="AB115" s="732" t="s">
        <v>1</v>
      </c>
      <c r="AC115" s="732" t="s">
        <v>850</v>
      </c>
      <c r="AD115" s="732" t="s">
        <v>1</v>
      </c>
      <c r="AE115" s="986"/>
      <c r="AF115" s="733">
        <v>0.2</v>
      </c>
      <c r="AG115" s="986"/>
      <c r="AH115" s="613" t="s">
        <v>896</v>
      </c>
      <c r="AI115" s="636" t="s">
        <v>897</v>
      </c>
    </row>
    <row r="116" spans="1:35">
      <c r="A116" s="194"/>
      <c r="B116" s="519">
        <v>9</v>
      </c>
      <c r="C116" s="587">
        <v>8</v>
      </c>
      <c r="D116" s="718" t="s">
        <v>1089</v>
      </c>
      <c r="E116" s="521">
        <v>24</v>
      </c>
      <c r="F116" s="584" t="s">
        <v>1437</v>
      </c>
      <c r="G116" s="638">
        <f>H116/E116</f>
        <v>540</v>
      </c>
      <c r="H116" s="525">
        <v>12960</v>
      </c>
      <c r="I116" s="575">
        <v>1008</v>
      </c>
      <c r="J116" s="594">
        <f t="shared" ref="J116:J120" si="292">H116*I116</f>
        <v>13063680</v>
      </c>
      <c r="K116" s="567" t="s">
        <v>872</v>
      </c>
      <c r="L116" s="568">
        <f t="shared" ref="L116:L120" si="293">J116-M116</f>
        <v>0</v>
      </c>
      <c r="M116" s="568">
        <f t="shared" ref="M116:M120" si="294">N116+O116-P116</f>
        <v>13063680</v>
      </c>
      <c r="N116" s="569">
        <v>11876073</v>
      </c>
      <c r="O116" s="569">
        <v>1187607</v>
      </c>
      <c r="P116" s="568">
        <v>0</v>
      </c>
      <c r="Q116" s="617">
        <f t="shared" ref="Q116:Q120" si="295">J116-AG116</f>
        <v>1983744.0000000037</v>
      </c>
      <c r="R116" s="618">
        <f t="shared" ref="R116:R121" si="296">Q116/J116</f>
        <v>0.15185185185185213</v>
      </c>
      <c r="S116" s="523">
        <f t="shared" ref="S116:S120" si="297">Q116-U116</f>
        <v>1983744.0000000037</v>
      </c>
      <c r="T116" s="524" t="s">
        <v>839</v>
      </c>
      <c r="U116" s="563">
        <v>0</v>
      </c>
      <c r="V116" s="525" t="s">
        <v>90</v>
      </c>
      <c r="W116" s="522" t="s">
        <v>89</v>
      </c>
      <c r="X116" s="526">
        <f>Y116/E116</f>
        <v>457.99999999999983</v>
      </c>
      <c r="Y116" s="713">
        <f t="shared" ref="Y116:Y120" si="298">(AA116+AB116-AC116-AD116-AE116)/I116</f>
        <v>10991.999999999996</v>
      </c>
      <c r="Z116" s="568">
        <f t="shared" ref="Z116:Z120" si="299">AH116-Y116</f>
        <v>0</v>
      </c>
      <c r="AA116" s="527">
        <v>12354760.93090909</v>
      </c>
      <c r="AB116" s="527">
        <v>1235476.0930909091</v>
      </c>
      <c r="AC116" s="528">
        <v>1226111.04</v>
      </c>
      <c r="AD116" s="528">
        <v>122611.10400000001</v>
      </c>
      <c r="AE116" s="528">
        <v>1161578.8800000001</v>
      </c>
      <c r="AF116" s="619">
        <f t="shared" ref="AF116:AF120" si="300">AE116*$AF$4</f>
        <v>232315.77600000004</v>
      </c>
      <c r="AG116" s="527">
        <v>11079935.999999996</v>
      </c>
      <c r="AH116" s="643">
        <f t="shared" ref="AH116:AH120" si="301">AG116/I116</f>
        <v>10991.999999999996</v>
      </c>
      <c r="AI116" s="644" t="s">
        <v>1432</v>
      </c>
    </row>
    <row r="117" spans="1:35">
      <c r="A117" s="194"/>
      <c r="B117" s="519">
        <v>9</v>
      </c>
      <c r="C117" s="750"/>
      <c r="D117" s="745"/>
      <c r="E117" s="745"/>
      <c r="F117" s="746"/>
      <c r="G117" s="751"/>
      <c r="H117" s="751" t="s">
        <v>5</v>
      </c>
      <c r="I117" s="752">
        <f>SUM(I116)</f>
        <v>1008</v>
      </c>
      <c r="J117" s="531">
        <f t="shared" ref="J117:AG117" si="302">SUM(J116)</f>
        <v>13063680</v>
      </c>
      <c r="K117" s="532">
        <f t="shared" si="302"/>
        <v>0</v>
      </c>
      <c r="L117" s="531">
        <f t="shared" si="302"/>
        <v>0</v>
      </c>
      <c r="M117" s="531">
        <f t="shared" si="302"/>
        <v>13063680</v>
      </c>
      <c r="N117" s="532">
        <f t="shared" si="302"/>
        <v>11876073</v>
      </c>
      <c r="O117" s="532">
        <f t="shared" si="302"/>
        <v>1187607</v>
      </c>
      <c r="P117" s="532">
        <f t="shared" si="302"/>
        <v>0</v>
      </c>
      <c r="Q117" s="589">
        <f t="shared" si="302"/>
        <v>1983744.0000000037</v>
      </c>
      <c r="R117" s="790">
        <f t="shared" si="296"/>
        <v>0.15185185185185213</v>
      </c>
      <c r="S117" s="590">
        <f t="shared" si="302"/>
        <v>1983744.0000000037</v>
      </c>
      <c r="T117" s="710">
        <f t="shared" si="302"/>
        <v>0</v>
      </c>
      <c r="U117" s="711">
        <f t="shared" si="302"/>
        <v>0</v>
      </c>
      <c r="V117" s="531">
        <f t="shared" si="302"/>
        <v>0</v>
      </c>
      <c r="W117" s="710">
        <f t="shared" si="302"/>
        <v>0</v>
      </c>
      <c r="X117" s="711">
        <f t="shared" si="302"/>
        <v>457.99999999999983</v>
      </c>
      <c r="Y117" s="711">
        <f t="shared" si="302"/>
        <v>10991.999999999996</v>
      </c>
      <c r="Z117" s="531">
        <f t="shared" si="302"/>
        <v>0</v>
      </c>
      <c r="AA117" s="711">
        <f t="shared" si="302"/>
        <v>12354760.93090909</v>
      </c>
      <c r="AB117" s="711">
        <f t="shared" si="302"/>
        <v>1235476.0930909091</v>
      </c>
      <c r="AC117" s="711">
        <f t="shared" si="302"/>
        <v>1226111.04</v>
      </c>
      <c r="AD117" s="711">
        <f t="shared" si="302"/>
        <v>122611.10400000001</v>
      </c>
      <c r="AE117" s="711">
        <f t="shared" si="302"/>
        <v>1161578.8800000001</v>
      </c>
      <c r="AF117" s="712">
        <f t="shared" si="302"/>
        <v>232315.77600000004</v>
      </c>
      <c r="AG117" s="711">
        <f t="shared" si="302"/>
        <v>11079935.999999996</v>
      </c>
      <c r="AH117" s="578"/>
      <c r="AI117" s="615"/>
    </row>
    <row r="118" spans="1:35">
      <c r="A118" s="194"/>
      <c r="B118" s="519">
        <v>9</v>
      </c>
      <c r="C118" s="587">
        <v>22</v>
      </c>
      <c r="D118" s="719" t="s">
        <v>1089</v>
      </c>
      <c r="E118" s="521">
        <v>24</v>
      </c>
      <c r="F118" s="584" t="s">
        <v>1245</v>
      </c>
      <c r="G118" s="638">
        <f>H118/E118</f>
        <v>540</v>
      </c>
      <c r="H118" s="525">
        <v>12960</v>
      </c>
      <c r="I118" s="575">
        <v>1008</v>
      </c>
      <c r="J118" s="594">
        <f t="shared" si="292"/>
        <v>13063680</v>
      </c>
      <c r="K118" s="567" t="s">
        <v>872</v>
      </c>
      <c r="L118" s="568">
        <f t="shared" si="293"/>
        <v>0</v>
      </c>
      <c r="M118" s="568">
        <f t="shared" si="294"/>
        <v>13063680</v>
      </c>
      <c r="N118" s="569">
        <v>11876073</v>
      </c>
      <c r="O118" s="569">
        <v>1187607</v>
      </c>
      <c r="P118" s="568">
        <v>0</v>
      </c>
      <c r="Q118" s="617">
        <f t="shared" si="295"/>
        <v>1983744</v>
      </c>
      <c r="R118" s="618">
        <f t="shared" si="296"/>
        <v>0.15185185185185185</v>
      </c>
      <c r="S118" s="523">
        <f t="shared" si="297"/>
        <v>1983744</v>
      </c>
      <c r="T118" s="524" t="s">
        <v>98</v>
      </c>
      <c r="U118" s="563">
        <v>0</v>
      </c>
      <c r="V118" s="525" t="s">
        <v>90</v>
      </c>
      <c r="W118" s="522" t="s">
        <v>89</v>
      </c>
      <c r="X118" s="526">
        <f>Y118/E118</f>
        <v>457.99999999999983</v>
      </c>
      <c r="Y118" s="713">
        <f t="shared" si="298"/>
        <v>10991.999999999996</v>
      </c>
      <c r="Z118" s="568">
        <f t="shared" si="299"/>
        <v>0</v>
      </c>
      <c r="AA118" s="527">
        <v>12354760.93090909</v>
      </c>
      <c r="AB118" s="527">
        <v>1235476.0930909091</v>
      </c>
      <c r="AC118" s="528">
        <v>1226111.04</v>
      </c>
      <c r="AD118" s="528">
        <v>122611.10400000001</v>
      </c>
      <c r="AE118" s="528">
        <v>1161578.8800000001</v>
      </c>
      <c r="AF118" s="619">
        <f t="shared" si="300"/>
        <v>232315.77600000004</v>
      </c>
      <c r="AG118" s="527">
        <v>11079936</v>
      </c>
      <c r="AH118" s="643">
        <f t="shared" si="301"/>
        <v>10992</v>
      </c>
      <c r="AI118" s="644" t="s">
        <v>1432</v>
      </c>
    </row>
    <row r="119" spans="1:35">
      <c r="A119" s="194"/>
      <c r="B119" s="519">
        <v>9</v>
      </c>
      <c r="C119" s="750"/>
      <c r="D119" s="745"/>
      <c r="E119" s="745"/>
      <c r="F119" s="746"/>
      <c r="G119" s="751"/>
      <c r="H119" s="751" t="s">
        <v>5</v>
      </c>
      <c r="I119" s="752">
        <f>SUM(I118)</f>
        <v>1008</v>
      </c>
      <c r="J119" s="531">
        <f t="shared" ref="J119:AG119" si="303">SUM(J118)</f>
        <v>13063680</v>
      </c>
      <c r="K119" s="532">
        <f t="shared" si="303"/>
        <v>0</v>
      </c>
      <c r="L119" s="531">
        <f t="shared" si="303"/>
        <v>0</v>
      </c>
      <c r="M119" s="531">
        <f t="shared" si="303"/>
        <v>13063680</v>
      </c>
      <c r="N119" s="532">
        <f t="shared" si="303"/>
        <v>11876073</v>
      </c>
      <c r="O119" s="532">
        <f t="shared" si="303"/>
        <v>1187607</v>
      </c>
      <c r="P119" s="532">
        <f t="shared" si="303"/>
        <v>0</v>
      </c>
      <c r="Q119" s="589">
        <f t="shared" si="303"/>
        <v>1983744</v>
      </c>
      <c r="R119" s="790">
        <f t="shared" si="296"/>
        <v>0.15185185185185185</v>
      </c>
      <c r="S119" s="590">
        <f t="shared" si="303"/>
        <v>1983744</v>
      </c>
      <c r="T119" s="710">
        <f t="shared" si="303"/>
        <v>0</v>
      </c>
      <c r="U119" s="711">
        <f t="shared" si="303"/>
        <v>0</v>
      </c>
      <c r="V119" s="531">
        <f t="shared" si="303"/>
        <v>0</v>
      </c>
      <c r="W119" s="710">
        <f t="shared" si="303"/>
        <v>0</v>
      </c>
      <c r="X119" s="711">
        <f t="shared" si="303"/>
        <v>457.99999999999983</v>
      </c>
      <c r="Y119" s="711">
        <f t="shared" si="303"/>
        <v>10991.999999999996</v>
      </c>
      <c r="Z119" s="531">
        <f t="shared" si="303"/>
        <v>0</v>
      </c>
      <c r="AA119" s="711">
        <f t="shared" si="303"/>
        <v>12354760.93090909</v>
      </c>
      <c r="AB119" s="711">
        <f t="shared" si="303"/>
        <v>1235476.0930909091</v>
      </c>
      <c r="AC119" s="711">
        <f t="shared" si="303"/>
        <v>1226111.04</v>
      </c>
      <c r="AD119" s="711">
        <f t="shared" si="303"/>
        <v>122611.10400000001</v>
      </c>
      <c r="AE119" s="711">
        <f t="shared" si="303"/>
        <v>1161578.8800000001</v>
      </c>
      <c r="AF119" s="712">
        <f t="shared" si="303"/>
        <v>232315.77600000004</v>
      </c>
      <c r="AG119" s="711">
        <f t="shared" si="303"/>
        <v>11079936</v>
      </c>
      <c r="AH119" s="578"/>
      <c r="AI119" s="615"/>
    </row>
    <row r="120" spans="1:35">
      <c r="A120" s="194"/>
      <c r="B120" s="519">
        <v>9</v>
      </c>
      <c r="C120" s="587">
        <v>29</v>
      </c>
      <c r="D120" s="811" t="s">
        <v>1108</v>
      </c>
      <c r="E120" s="521">
        <v>40</v>
      </c>
      <c r="F120" s="584" t="s">
        <v>1245</v>
      </c>
      <c r="G120" s="638">
        <f>H120/E120</f>
        <v>500</v>
      </c>
      <c r="H120" s="525">
        <v>20000</v>
      </c>
      <c r="I120" s="575">
        <v>891</v>
      </c>
      <c r="J120" s="594">
        <f t="shared" si="292"/>
        <v>17820000</v>
      </c>
      <c r="K120" s="567" t="s">
        <v>872</v>
      </c>
      <c r="L120" s="568">
        <f t="shared" si="293"/>
        <v>0</v>
      </c>
      <c r="M120" s="568">
        <f t="shared" si="294"/>
        <v>17820000</v>
      </c>
      <c r="N120" s="569">
        <v>16200000</v>
      </c>
      <c r="O120" s="569">
        <v>1620000</v>
      </c>
      <c r="P120" s="568">
        <v>0</v>
      </c>
      <c r="Q120" s="617">
        <f t="shared" si="295"/>
        <v>1781999.9999999944</v>
      </c>
      <c r="R120" s="618">
        <f t="shared" si="296"/>
        <v>9.9999999999999686E-2</v>
      </c>
      <c r="S120" s="523">
        <f t="shared" si="297"/>
        <v>1781999.9999999944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>Y120/E120</f>
        <v>450.00000000000017</v>
      </c>
      <c r="Y120" s="713">
        <f t="shared" si="298"/>
        <v>18000.000000000007</v>
      </c>
      <c r="Z120" s="568">
        <f t="shared" si="299"/>
        <v>0</v>
      </c>
      <c r="AA120" s="527">
        <v>15522334.560000004</v>
      </c>
      <c r="AB120" s="527">
        <v>1552233.4560000005</v>
      </c>
      <c r="AC120" s="528">
        <v>942334.56000000017</v>
      </c>
      <c r="AD120" s="528">
        <v>94233.45600000002</v>
      </c>
      <c r="AE120" s="528">
        <v>0</v>
      </c>
      <c r="AF120" s="619">
        <f t="shared" si="300"/>
        <v>0</v>
      </c>
      <c r="AG120" s="527">
        <v>16038000.000000006</v>
      </c>
      <c r="AH120" s="643">
        <f t="shared" si="301"/>
        <v>18000.000000000007</v>
      </c>
      <c r="AI120" s="644" t="s">
        <v>1202</v>
      </c>
    </row>
    <row r="121" spans="1:35">
      <c r="A121" s="194"/>
      <c r="B121" s="519">
        <v>9</v>
      </c>
      <c r="C121" s="750"/>
      <c r="D121" s="745"/>
      <c r="E121" s="745"/>
      <c r="F121" s="746"/>
      <c r="G121" s="751"/>
      <c r="H121" s="751" t="s">
        <v>5</v>
      </c>
      <c r="I121" s="752">
        <f>SUM(I120)</f>
        <v>891</v>
      </c>
      <c r="J121" s="531">
        <f t="shared" ref="J121:AG121" si="304">SUM(J120)</f>
        <v>17820000</v>
      </c>
      <c r="K121" s="532">
        <f t="shared" si="304"/>
        <v>0</v>
      </c>
      <c r="L121" s="531">
        <f t="shared" si="304"/>
        <v>0</v>
      </c>
      <c r="M121" s="531">
        <f t="shared" si="304"/>
        <v>17820000</v>
      </c>
      <c r="N121" s="532">
        <f t="shared" si="304"/>
        <v>16200000</v>
      </c>
      <c r="O121" s="532">
        <f t="shared" si="304"/>
        <v>1620000</v>
      </c>
      <c r="P121" s="532">
        <f t="shared" si="304"/>
        <v>0</v>
      </c>
      <c r="Q121" s="589">
        <f t="shared" si="304"/>
        <v>1781999.9999999944</v>
      </c>
      <c r="R121" s="790">
        <f t="shared" si="296"/>
        <v>9.9999999999999686E-2</v>
      </c>
      <c r="S121" s="590">
        <f t="shared" si="304"/>
        <v>1781999.9999999944</v>
      </c>
      <c r="T121" s="710">
        <f t="shared" si="304"/>
        <v>0</v>
      </c>
      <c r="U121" s="711">
        <f t="shared" si="304"/>
        <v>0</v>
      </c>
      <c r="V121" s="531">
        <f t="shared" si="304"/>
        <v>0</v>
      </c>
      <c r="W121" s="710">
        <f t="shared" si="304"/>
        <v>0</v>
      </c>
      <c r="X121" s="711">
        <f t="shared" si="304"/>
        <v>450.00000000000017</v>
      </c>
      <c r="Y121" s="711">
        <f t="shared" si="304"/>
        <v>18000.000000000007</v>
      </c>
      <c r="Z121" s="531">
        <f t="shared" si="304"/>
        <v>0</v>
      </c>
      <c r="AA121" s="711">
        <f t="shared" si="304"/>
        <v>15522334.560000004</v>
      </c>
      <c r="AB121" s="711">
        <f t="shared" si="304"/>
        <v>1552233.4560000005</v>
      </c>
      <c r="AC121" s="711">
        <f t="shared" si="304"/>
        <v>942334.56000000017</v>
      </c>
      <c r="AD121" s="711">
        <f t="shared" si="304"/>
        <v>94233.45600000002</v>
      </c>
      <c r="AE121" s="711">
        <f t="shared" si="304"/>
        <v>0</v>
      </c>
      <c r="AF121" s="712">
        <f t="shared" si="304"/>
        <v>0</v>
      </c>
      <c r="AG121" s="711">
        <f t="shared" si="304"/>
        <v>16038000.000000006</v>
      </c>
      <c r="AH121" s="578"/>
      <c r="AI121" s="615"/>
    </row>
    <row r="129" s="62" customFormat="1"/>
    <row r="130" s="62" customFormat="1"/>
    <row r="131" s="62" customFormat="1"/>
    <row r="132" s="62" customFormat="1"/>
    <row r="133" s="62" customFormat="1"/>
    <row r="134" s="62" customFormat="1"/>
    <row r="135" s="62" customFormat="1"/>
    <row r="136" s="62" customFormat="1"/>
    <row r="137" s="62" customFormat="1"/>
    <row r="138" s="62" customFormat="1"/>
    <row r="139" s="62" customFormat="1"/>
    <row r="140" s="62" customFormat="1"/>
    <row r="141" s="62" customFormat="1"/>
    <row r="142" s="62" customFormat="1"/>
    <row r="143" s="62" customFormat="1"/>
    <row r="144" s="62" customFormat="1"/>
    <row r="145" s="62" customFormat="1"/>
    <row r="146" s="62" customFormat="1"/>
    <row r="147" s="62" customFormat="1"/>
    <row r="148" s="62" customFormat="1"/>
    <row r="149" s="62" customFormat="1"/>
    <row r="150" s="62" customFormat="1"/>
    <row r="151" s="62" customFormat="1"/>
    <row r="152" s="62" customFormat="1"/>
    <row r="153" s="62" customFormat="1"/>
    <row r="154" s="62" customFormat="1"/>
    <row r="155" s="62" customFormat="1"/>
    <row r="156" s="62" customFormat="1"/>
    <row r="157" s="62" customFormat="1"/>
    <row r="158" s="62" customFormat="1"/>
    <row r="159" s="62" customFormat="1"/>
    <row r="160" s="62" customFormat="1"/>
    <row r="161" s="62" customFormat="1"/>
    <row r="162" s="62" customFormat="1"/>
    <row r="163" s="62" customFormat="1"/>
    <row r="164" s="62" customFormat="1"/>
    <row r="165" s="62" customFormat="1"/>
    <row r="166" s="62" customFormat="1"/>
    <row r="167" s="62" customFormat="1"/>
    <row r="168" s="62" customFormat="1"/>
    <row r="169" s="62" customFormat="1"/>
    <row r="170" s="62" customFormat="1"/>
    <row r="171" s="62" customFormat="1"/>
    <row r="172" s="62" customFormat="1"/>
    <row r="173" s="62" customFormat="1"/>
    <row r="174" s="62" customFormat="1"/>
    <row r="175" s="62" customFormat="1"/>
    <row r="176" s="62" customFormat="1"/>
    <row r="177" s="62" customFormat="1"/>
    <row r="178" s="62" customFormat="1"/>
    <row r="179" s="62" customFormat="1"/>
    <row r="180" s="62" customFormat="1"/>
    <row r="181" s="62" customFormat="1"/>
    <row r="182" s="62" customFormat="1"/>
    <row r="183" s="62" customFormat="1"/>
    <row r="184" s="62" customFormat="1"/>
    <row r="185" s="62" customFormat="1"/>
    <row r="186" s="62" customFormat="1"/>
    <row r="187" s="62" customFormat="1"/>
    <row r="188" s="62" customFormat="1"/>
    <row r="189" s="62" customFormat="1"/>
    <row r="190" s="62" customFormat="1"/>
    <row r="191" s="62" customFormat="1"/>
    <row r="192" s="62" customFormat="1"/>
    <row r="193" s="62" customFormat="1"/>
    <row r="194" s="62" customFormat="1"/>
    <row r="195" s="62" customFormat="1"/>
    <row r="196" s="62" customFormat="1"/>
    <row r="197" s="62" customFormat="1"/>
    <row r="198" s="62" customFormat="1"/>
    <row r="199" s="62" customFormat="1"/>
    <row r="200" s="62" customFormat="1"/>
    <row r="201" s="62" customFormat="1"/>
    <row r="202" s="62" customFormat="1"/>
    <row r="203" s="62" customFormat="1"/>
    <row r="204" s="62" customFormat="1"/>
    <row r="205" s="62" customFormat="1"/>
    <row r="206" s="62" customFormat="1"/>
    <row r="207" s="62" customFormat="1"/>
    <row r="208" s="62" customFormat="1"/>
    <row r="209" s="62" customFormat="1"/>
    <row r="210" s="62" customFormat="1"/>
    <row r="211" s="62" customFormat="1"/>
    <row r="212" s="62" customFormat="1"/>
    <row r="213" s="62" customFormat="1"/>
    <row r="214" s="62" customFormat="1"/>
    <row r="215" s="62" customFormat="1"/>
    <row r="216" s="62" customFormat="1"/>
    <row r="217" s="62" customFormat="1"/>
    <row r="218" s="62" customFormat="1"/>
    <row r="219" s="62" customFormat="1"/>
    <row r="220" s="62" customFormat="1"/>
    <row r="221" s="62" customFormat="1"/>
    <row r="222" s="62" customFormat="1"/>
    <row r="223" s="62" customFormat="1"/>
    <row r="224" s="62" customFormat="1"/>
    <row r="225" s="62" customFormat="1"/>
    <row r="226" s="62" customFormat="1"/>
    <row r="227" s="62" customFormat="1"/>
    <row r="228" s="62" customFormat="1"/>
    <row r="229" s="62" customFormat="1"/>
    <row r="230" s="62" customFormat="1"/>
    <row r="231" s="62" customFormat="1"/>
    <row r="232" s="62" customFormat="1"/>
    <row r="233" s="62" customFormat="1"/>
    <row r="234" s="62" customFormat="1"/>
    <row r="235" s="62" customFormat="1"/>
    <row r="236" s="62" customFormat="1"/>
    <row r="237" s="62" customFormat="1"/>
    <row r="238" s="62" customFormat="1"/>
    <row r="239" s="62" customFormat="1"/>
    <row r="240" s="62" customFormat="1"/>
    <row r="241" s="62" customFormat="1"/>
    <row r="242" s="62" customFormat="1"/>
    <row r="243" s="62" customFormat="1"/>
    <row r="244" s="62" customFormat="1"/>
    <row r="245" s="62" customFormat="1"/>
    <row r="246" s="62" customFormat="1"/>
    <row r="247" s="62" customFormat="1"/>
    <row r="248" s="62" customFormat="1"/>
    <row r="249" s="62" customFormat="1"/>
    <row r="250" s="62" customFormat="1"/>
    <row r="251" s="62" customFormat="1"/>
    <row r="252" s="62" customFormat="1"/>
    <row r="253" s="62" customFormat="1"/>
    <row r="254" s="62" customFormat="1"/>
    <row r="255" s="62" customFormat="1"/>
    <row r="256" s="62" customFormat="1"/>
    <row r="257" s="62" customFormat="1"/>
    <row r="258" s="62" customFormat="1"/>
    <row r="259" s="62" customFormat="1"/>
    <row r="260" s="62" customFormat="1"/>
    <row r="261" s="62" customFormat="1"/>
    <row r="262" s="62" customFormat="1"/>
    <row r="263" s="62" customFormat="1"/>
    <row r="264" s="62" customFormat="1"/>
    <row r="265" s="62" customFormat="1"/>
    <row r="266" s="62" customFormat="1"/>
    <row r="267" s="62" customFormat="1"/>
    <row r="268" s="62" customFormat="1"/>
    <row r="269" s="62" customFormat="1"/>
    <row r="270" s="62" customFormat="1"/>
    <row r="271" s="62" customFormat="1"/>
    <row r="272" s="62" customFormat="1"/>
    <row r="273" s="62" customFormat="1"/>
    <row r="274" s="62" customFormat="1"/>
    <row r="275" s="62" customFormat="1"/>
    <row r="276" s="62" customFormat="1"/>
    <row r="277" s="62" customFormat="1"/>
    <row r="278" s="62" customFormat="1"/>
    <row r="279" s="62" customFormat="1"/>
    <row r="280" s="62" customFormat="1"/>
    <row r="281" s="62" customFormat="1"/>
    <row r="282" s="62" customFormat="1"/>
    <row r="283" s="62" customFormat="1"/>
    <row r="284" s="62" customFormat="1"/>
    <row r="285" s="62" customFormat="1"/>
    <row r="286" s="62" customFormat="1"/>
    <row r="287" s="62" customFormat="1"/>
    <row r="288" s="62" customFormat="1"/>
    <row r="289" s="62" customFormat="1"/>
    <row r="290" s="62" customFormat="1"/>
    <row r="291" s="62" customFormat="1"/>
    <row r="292" s="62" customFormat="1"/>
    <row r="293" s="62" customFormat="1"/>
    <row r="294" s="62" customFormat="1"/>
    <row r="295" s="62" customFormat="1"/>
    <row r="296" s="62" customFormat="1"/>
    <row r="297" s="62" customFormat="1"/>
    <row r="298" s="62" customFormat="1"/>
    <row r="299" s="62" customFormat="1"/>
    <row r="300" s="62" customFormat="1"/>
    <row r="301" s="62" customFormat="1"/>
    <row r="302" s="62" customFormat="1"/>
    <row r="303" s="62" customFormat="1"/>
    <row r="304" s="62" customFormat="1"/>
    <row r="305" s="62" customFormat="1"/>
    <row r="306" s="62" customFormat="1"/>
    <row r="307" s="62" customFormat="1"/>
    <row r="308" s="62" customFormat="1"/>
    <row r="309" s="62" customFormat="1"/>
    <row r="310" s="62" customFormat="1"/>
    <row r="311" s="62" customFormat="1"/>
    <row r="312" s="62" customFormat="1"/>
    <row r="313" s="62" customFormat="1"/>
    <row r="314" s="62" customFormat="1"/>
    <row r="315" s="62" customFormat="1"/>
    <row r="316" s="62" customFormat="1"/>
    <row r="317" s="62" customFormat="1"/>
  </sheetData>
  <autoFilter ref="A3:XEZ110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114:B115"/>
    <mergeCell ref="C114:C115"/>
    <mergeCell ref="D114:D115"/>
    <mergeCell ref="E114:E115"/>
    <mergeCell ref="F114:F115"/>
    <mergeCell ref="G114:H114"/>
    <mergeCell ref="J114:J115"/>
    <mergeCell ref="K114:K115"/>
    <mergeCell ref="V3:V4"/>
    <mergeCell ref="W3:W4"/>
    <mergeCell ref="X3:Y3"/>
    <mergeCell ref="Z3:Z4"/>
    <mergeCell ref="AA3:AB3"/>
    <mergeCell ref="AC3:AD3"/>
    <mergeCell ref="AG114:AG115"/>
    <mergeCell ref="L114:L115"/>
    <mergeCell ref="N114:O114"/>
    <mergeCell ref="Q114:S114"/>
    <mergeCell ref="T114:U114"/>
    <mergeCell ref="V114:V115"/>
    <mergeCell ref="W114:W115"/>
    <mergeCell ref="X114:Y114"/>
    <mergeCell ref="Z114:Z115"/>
    <mergeCell ref="AA114:AB114"/>
    <mergeCell ref="AC114:AD114"/>
    <mergeCell ref="AE114:AE115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84"/>
  <sheetViews>
    <sheetView zoomScale="70" zoomScaleNormal="70" workbookViewId="0">
      <pane ySplit="4" topLeftCell="A5" activePane="bottomLeft" state="frozenSplit"/>
      <selection activeCell="X34" sqref="X34"/>
      <selection pane="bottomLeft" activeCell="AG31" sqref="AG31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504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830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830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968" t="s">
        <v>107</v>
      </c>
      <c r="C3" s="970" t="s">
        <v>815</v>
      </c>
      <c r="D3" s="972" t="s">
        <v>272</v>
      </c>
      <c r="E3" s="974" t="s">
        <v>22</v>
      </c>
      <c r="F3" s="968" t="s">
        <v>3</v>
      </c>
      <c r="G3" s="976" t="s">
        <v>843</v>
      </c>
      <c r="H3" s="976"/>
      <c r="I3" s="548" t="s">
        <v>817</v>
      </c>
      <c r="J3" s="977" t="s">
        <v>946</v>
      </c>
      <c r="K3" s="979" t="s">
        <v>939</v>
      </c>
      <c r="L3" s="981" t="s">
        <v>853</v>
      </c>
      <c r="M3" s="685" t="s">
        <v>5</v>
      </c>
      <c r="N3" s="983" t="s">
        <v>819</v>
      </c>
      <c r="O3" s="983"/>
      <c r="P3" s="831" t="s">
        <v>941</v>
      </c>
      <c r="Q3" s="984" t="s">
        <v>842</v>
      </c>
      <c r="R3" s="984"/>
      <c r="S3" s="984"/>
      <c r="T3" s="967" t="s">
        <v>852</v>
      </c>
      <c r="U3" s="967"/>
      <c r="V3" s="987" t="s">
        <v>857</v>
      </c>
      <c r="W3" s="987" t="s">
        <v>858</v>
      </c>
      <c r="X3" s="989" t="s">
        <v>856</v>
      </c>
      <c r="Y3" s="989"/>
      <c r="Z3" s="990" t="s">
        <v>853</v>
      </c>
      <c r="AA3" s="992" t="s">
        <v>819</v>
      </c>
      <c r="AB3" s="992"/>
      <c r="AC3" s="992" t="s">
        <v>849</v>
      </c>
      <c r="AD3" s="992"/>
      <c r="AE3" s="985" t="s">
        <v>820</v>
      </c>
      <c r="AF3" s="560" t="s">
        <v>851</v>
      </c>
      <c r="AG3" s="985" t="s">
        <v>32</v>
      </c>
      <c r="AH3" s="635" t="s">
        <v>943</v>
      </c>
      <c r="AI3" s="636" t="s">
        <v>915</v>
      </c>
    </row>
    <row r="4" spans="1:35" s="508" customFormat="1" ht="16.5" customHeight="1">
      <c r="B4" s="969"/>
      <c r="C4" s="971"/>
      <c r="D4" s="973"/>
      <c r="E4" s="975"/>
      <c r="F4" s="969"/>
      <c r="G4" s="706" t="s">
        <v>214</v>
      </c>
      <c r="H4" s="706" t="s">
        <v>213</v>
      </c>
      <c r="I4" s="706" t="s">
        <v>213</v>
      </c>
      <c r="J4" s="978"/>
      <c r="K4" s="980"/>
      <c r="L4" s="982"/>
      <c r="M4" s="737" t="s">
        <v>940</v>
      </c>
      <c r="N4" s="735" t="s">
        <v>854</v>
      </c>
      <c r="O4" s="735" t="s">
        <v>855</v>
      </c>
      <c r="P4" s="832" t="s">
        <v>820</v>
      </c>
      <c r="Q4" s="736" t="s">
        <v>64</v>
      </c>
      <c r="R4" s="738" t="s">
        <v>892</v>
      </c>
      <c r="S4" s="736" t="s">
        <v>65</v>
      </c>
      <c r="T4" s="739" t="s">
        <v>825</v>
      </c>
      <c r="U4" s="739" t="s">
        <v>837</v>
      </c>
      <c r="V4" s="988"/>
      <c r="W4" s="988"/>
      <c r="X4" s="740" t="s">
        <v>214</v>
      </c>
      <c r="Y4" s="740" t="s">
        <v>213</v>
      </c>
      <c r="Z4" s="1007"/>
      <c r="AA4" s="732" t="s">
        <v>0</v>
      </c>
      <c r="AB4" s="732" t="s">
        <v>1</v>
      </c>
      <c r="AC4" s="732" t="s">
        <v>850</v>
      </c>
      <c r="AD4" s="732" t="s">
        <v>1</v>
      </c>
      <c r="AE4" s="986"/>
      <c r="AF4" s="733">
        <v>0.2</v>
      </c>
      <c r="AG4" s="986"/>
      <c r="AH4" s="613" t="s">
        <v>896</v>
      </c>
      <c r="AI4" s="636" t="s">
        <v>897</v>
      </c>
    </row>
    <row r="5" spans="1:35" ht="16.149999999999999" customHeight="1">
      <c r="A5" s="194"/>
      <c r="B5" s="519">
        <v>10</v>
      </c>
      <c r="C5" s="587">
        <v>1</v>
      </c>
      <c r="D5" s="724" t="s">
        <v>1065</v>
      </c>
      <c r="E5" s="521">
        <v>30</v>
      </c>
      <c r="F5" s="584" t="s">
        <v>102</v>
      </c>
      <c r="G5" s="638">
        <f t="shared" ref="G5:G21" si="0">H5/E5</f>
        <v>416.66666666666703</v>
      </c>
      <c r="H5" s="525">
        <v>12500.000000000011</v>
      </c>
      <c r="I5" s="575">
        <v>5</v>
      </c>
      <c r="J5" s="592">
        <f>H5*I5</f>
        <v>62500.000000000058</v>
      </c>
      <c r="K5" s="567">
        <v>0</v>
      </c>
      <c r="L5" s="568">
        <f>J5-M5</f>
        <v>5.8207660913467407E-11</v>
      </c>
      <c r="M5" s="568">
        <f>N5+O5-P5</f>
        <v>62500</v>
      </c>
      <c r="N5" s="569">
        <v>56818</v>
      </c>
      <c r="O5" s="569">
        <v>5682</v>
      </c>
      <c r="P5" s="568">
        <v>0</v>
      </c>
      <c r="Q5" s="617">
        <f>J5-AG5</f>
        <v>1191.2800000000643</v>
      </c>
      <c r="R5" s="618">
        <f t="shared" ref="R5:R14" si="1">Q5/J5</f>
        <v>1.9060480000001011E-2</v>
      </c>
      <c r="S5" s="523">
        <f>Q5-U5</f>
        <v>1191.2800000000643</v>
      </c>
      <c r="T5" s="524" t="s">
        <v>841</v>
      </c>
      <c r="U5" s="563">
        <v>0</v>
      </c>
      <c r="V5" s="525" t="s">
        <v>90</v>
      </c>
      <c r="W5" s="522" t="s">
        <v>89</v>
      </c>
      <c r="X5" s="526">
        <f t="shared" ref="X5:X21" si="2">Y5/E5</f>
        <v>408.72479999999996</v>
      </c>
      <c r="Y5" s="526">
        <f>(AA5+AB5-AC5-AD5-AE5)/I5</f>
        <v>12261.743999999999</v>
      </c>
      <c r="Z5" s="568">
        <f>AH5-Y5</f>
        <v>0</v>
      </c>
      <c r="AA5" s="527">
        <v>61200</v>
      </c>
      <c r="AB5" s="527">
        <v>6120</v>
      </c>
      <c r="AC5" s="528">
        <v>3304.8000000000006</v>
      </c>
      <c r="AD5" s="528">
        <v>330.48000000000008</v>
      </c>
      <c r="AE5" s="528">
        <v>2376</v>
      </c>
      <c r="AF5" s="619">
        <f>AE5*$AF$4</f>
        <v>475.20000000000005</v>
      </c>
      <c r="AG5" s="527">
        <v>61308.719999999994</v>
      </c>
      <c r="AH5" s="643">
        <f>AG5/I5</f>
        <v>12261.743999999999</v>
      </c>
      <c r="AI5" s="644" t="s">
        <v>1201</v>
      </c>
    </row>
    <row r="6" spans="1:35" ht="16.149999999999999" customHeight="1">
      <c r="A6" s="194"/>
      <c r="B6" s="519">
        <v>10</v>
      </c>
      <c r="C6" s="587">
        <v>1</v>
      </c>
      <c r="D6" s="724" t="s">
        <v>1066</v>
      </c>
      <c r="E6" s="521">
        <v>24</v>
      </c>
      <c r="F6" s="584" t="s">
        <v>102</v>
      </c>
      <c r="G6" s="638">
        <f t="shared" si="0"/>
        <v>730</v>
      </c>
      <c r="H6" s="764">
        <v>17520</v>
      </c>
      <c r="I6" s="757">
        <v>5</v>
      </c>
      <c r="J6" s="592">
        <f t="shared" ref="J6:J14" si="3">H6*I6</f>
        <v>87600</v>
      </c>
      <c r="K6" s="567">
        <v>0</v>
      </c>
      <c r="L6" s="568">
        <f t="shared" ref="L6:L14" si="4">J6-M6</f>
        <v>0</v>
      </c>
      <c r="M6" s="568">
        <f t="shared" ref="M6:M14" si="5">N6+O6-P6</f>
        <v>87600</v>
      </c>
      <c r="N6" s="569">
        <v>79636</v>
      </c>
      <c r="O6" s="569">
        <v>7964</v>
      </c>
      <c r="P6" s="568">
        <v>0</v>
      </c>
      <c r="Q6" s="617">
        <f t="shared" ref="Q6:Q14" si="6">J6-AG6</f>
        <v>3311.3999999999942</v>
      </c>
      <c r="R6" s="618">
        <f t="shared" si="1"/>
        <v>3.7801369863013634E-2</v>
      </c>
      <c r="S6" s="523">
        <f t="shared" ref="S6:S14" si="7">Q6-U6</f>
        <v>3311.3999999999942</v>
      </c>
      <c r="T6" s="524" t="s">
        <v>841</v>
      </c>
      <c r="U6" s="563">
        <v>0</v>
      </c>
      <c r="V6" s="525" t="s">
        <v>90</v>
      </c>
      <c r="W6" s="522" t="s">
        <v>89</v>
      </c>
      <c r="X6" s="526">
        <f t="shared" si="2"/>
        <v>702.40500000000009</v>
      </c>
      <c r="Y6" s="526">
        <f t="shared" ref="Y6:Y14" si="8">(AA6+AB6-AC6-AD6-AE6)/I6</f>
        <v>16857.72</v>
      </c>
      <c r="Z6" s="568">
        <f t="shared" ref="Z6:Z14" si="9">AH6-Y6</f>
        <v>0</v>
      </c>
      <c r="AA6" s="527">
        <v>81000</v>
      </c>
      <c r="AB6" s="527">
        <v>8100</v>
      </c>
      <c r="AC6" s="528">
        <v>4374</v>
      </c>
      <c r="AD6" s="528">
        <v>437.40000000000003</v>
      </c>
      <c r="AE6" s="528">
        <v>0</v>
      </c>
      <c r="AF6" s="619">
        <f t="shared" ref="AF6:AF14" si="10">AE6*$AF$4</f>
        <v>0</v>
      </c>
      <c r="AG6" s="527">
        <v>84288.6</v>
      </c>
      <c r="AH6" s="643">
        <f t="shared" ref="AH6:AH14" si="11">AG6/I6</f>
        <v>16857.72</v>
      </c>
      <c r="AI6" s="644" t="s">
        <v>1461</v>
      </c>
    </row>
    <row r="7" spans="1:35" ht="16.149999999999999" customHeight="1">
      <c r="A7" s="194"/>
      <c r="B7" s="519">
        <v>10</v>
      </c>
      <c r="C7" s="587">
        <v>1</v>
      </c>
      <c r="D7" s="724" t="s">
        <v>1067</v>
      </c>
      <c r="E7" s="521">
        <v>24</v>
      </c>
      <c r="F7" s="584" t="s">
        <v>102</v>
      </c>
      <c r="G7" s="638">
        <f t="shared" si="0"/>
        <v>730</v>
      </c>
      <c r="H7" s="764">
        <v>17520</v>
      </c>
      <c r="I7" s="757">
        <v>5</v>
      </c>
      <c r="J7" s="592">
        <f t="shared" si="3"/>
        <v>87600</v>
      </c>
      <c r="K7" s="567">
        <v>0</v>
      </c>
      <c r="L7" s="568">
        <f t="shared" si="4"/>
        <v>0</v>
      </c>
      <c r="M7" s="568">
        <f t="shared" si="5"/>
        <v>87600</v>
      </c>
      <c r="N7" s="569">
        <v>79636</v>
      </c>
      <c r="O7" s="569">
        <v>7964</v>
      </c>
      <c r="P7" s="568">
        <v>0</v>
      </c>
      <c r="Q7" s="617">
        <f t="shared" si="6"/>
        <v>3311.3999999999942</v>
      </c>
      <c r="R7" s="618">
        <f t="shared" si="1"/>
        <v>3.7801369863013634E-2</v>
      </c>
      <c r="S7" s="523">
        <f t="shared" si="7"/>
        <v>3311.3999999999942</v>
      </c>
      <c r="T7" s="524" t="s">
        <v>841</v>
      </c>
      <c r="U7" s="563">
        <v>0</v>
      </c>
      <c r="V7" s="525" t="s">
        <v>90</v>
      </c>
      <c r="W7" s="522" t="s">
        <v>89</v>
      </c>
      <c r="X7" s="526">
        <f t="shared" si="2"/>
        <v>702.40500000000009</v>
      </c>
      <c r="Y7" s="526">
        <f t="shared" si="8"/>
        <v>16857.72</v>
      </c>
      <c r="Z7" s="568">
        <f t="shared" si="9"/>
        <v>0</v>
      </c>
      <c r="AA7" s="527">
        <v>81000</v>
      </c>
      <c r="AB7" s="527">
        <v>8100</v>
      </c>
      <c r="AC7" s="528">
        <v>4374</v>
      </c>
      <c r="AD7" s="528">
        <v>437.40000000000003</v>
      </c>
      <c r="AE7" s="528">
        <v>0</v>
      </c>
      <c r="AF7" s="619">
        <f t="shared" si="10"/>
        <v>0</v>
      </c>
      <c r="AG7" s="527">
        <v>84288.6</v>
      </c>
      <c r="AH7" s="643">
        <f t="shared" si="11"/>
        <v>16857.72</v>
      </c>
      <c r="AI7" s="644" t="s">
        <v>1201</v>
      </c>
    </row>
    <row r="8" spans="1:35" ht="16.149999999999999" customHeight="1">
      <c r="A8" s="194"/>
      <c r="B8" s="519">
        <v>10</v>
      </c>
      <c r="C8" s="587">
        <v>1</v>
      </c>
      <c r="D8" s="724" t="s">
        <v>1068</v>
      </c>
      <c r="E8" s="521">
        <v>12</v>
      </c>
      <c r="F8" s="584" t="s">
        <v>102</v>
      </c>
      <c r="G8" s="638">
        <f t="shared" si="0"/>
        <v>710</v>
      </c>
      <c r="H8" s="525">
        <v>8520</v>
      </c>
      <c r="I8" s="575">
        <v>10</v>
      </c>
      <c r="J8" s="592">
        <f t="shared" si="3"/>
        <v>85200</v>
      </c>
      <c r="K8" s="567">
        <v>0</v>
      </c>
      <c r="L8" s="568">
        <f t="shared" si="4"/>
        <v>0</v>
      </c>
      <c r="M8" s="568">
        <f t="shared" si="5"/>
        <v>85200</v>
      </c>
      <c r="N8" s="569">
        <v>77455</v>
      </c>
      <c r="O8" s="569">
        <v>7745</v>
      </c>
      <c r="P8" s="568">
        <v>0</v>
      </c>
      <c r="Q8" s="617">
        <f t="shared" si="6"/>
        <v>1815.9600000000064</v>
      </c>
      <c r="R8" s="618">
        <f t="shared" si="1"/>
        <v>2.1314084507042329E-2</v>
      </c>
      <c r="S8" s="523">
        <f t="shared" si="7"/>
        <v>1815.9600000000064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si="2"/>
        <v>694.86699999999985</v>
      </c>
      <c r="Y8" s="526">
        <f t="shared" si="8"/>
        <v>8338.4039999999986</v>
      </c>
      <c r="Z8" s="568">
        <f t="shared" si="9"/>
        <v>0</v>
      </c>
      <c r="AA8" s="527">
        <v>83400</v>
      </c>
      <c r="AB8" s="527">
        <v>8340</v>
      </c>
      <c r="AC8" s="528">
        <v>4503.6000000000004</v>
      </c>
      <c r="AD8" s="528">
        <v>450.36000000000007</v>
      </c>
      <c r="AE8" s="528">
        <v>3402</v>
      </c>
      <c r="AF8" s="619">
        <f t="shared" si="10"/>
        <v>680.40000000000009</v>
      </c>
      <c r="AG8" s="527">
        <v>83384.039999999994</v>
      </c>
      <c r="AH8" s="643">
        <f t="shared" si="11"/>
        <v>8338.4039999999986</v>
      </c>
      <c r="AI8" s="644" t="s">
        <v>1201</v>
      </c>
    </row>
    <row r="9" spans="1:35" ht="16.149999999999999" customHeight="1">
      <c r="A9" s="194"/>
      <c r="B9" s="519">
        <v>10</v>
      </c>
      <c r="C9" s="587">
        <v>1</v>
      </c>
      <c r="D9" s="724" t="s">
        <v>1077</v>
      </c>
      <c r="E9" s="521">
        <v>32</v>
      </c>
      <c r="F9" s="584" t="s">
        <v>102</v>
      </c>
      <c r="G9" s="638">
        <f t="shared" si="0"/>
        <v>950</v>
      </c>
      <c r="H9" s="525">
        <v>30400</v>
      </c>
      <c r="I9" s="575">
        <v>5</v>
      </c>
      <c r="J9" s="592">
        <f t="shared" si="3"/>
        <v>152000</v>
      </c>
      <c r="K9" s="567">
        <v>0</v>
      </c>
      <c r="L9" s="568">
        <f t="shared" si="4"/>
        <v>0</v>
      </c>
      <c r="M9" s="568">
        <f t="shared" si="5"/>
        <v>152000</v>
      </c>
      <c r="N9" s="569">
        <v>138182</v>
      </c>
      <c r="O9" s="569">
        <v>13818</v>
      </c>
      <c r="P9" s="568">
        <v>0</v>
      </c>
      <c r="Q9" s="617">
        <f t="shared" si="6"/>
        <v>1445.9919999999984</v>
      </c>
      <c r="R9" s="618">
        <f t="shared" si="1"/>
        <v>9.5131052631578835E-3</v>
      </c>
      <c r="S9" s="523">
        <f t="shared" si="7"/>
        <v>1445.9919999999984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 t="shared" si="2"/>
        <v>940.96254999999996</v>
      </c>
      <c r="Y9" s="526">
        <f t="shared" si="8"/>
        <v>30110.801599999999</v>
      </c>
      <c r="Z9" s="568">
        <f t="shared" si="9"/>
        <v>0</v>
      </c>
      <c r="AA9" s="527">
        <v>144680</v>
      </c>
      <c r="AB9" s="527">
        <v>14468</v>
      </c>
      <c r="AC9" s="528">
        <v>7812.72</v>
      </c>
      <c r="AD9" s="528">
        <v>781.27200000000005</v>
      </c>
      <c r="AE9" s="528">
        <v>0</v>
      </c>
      <c r="AF9" s="619">
        <f t="shared" si="10"/>
        <v>0</v>
      </c>
      <c r="AG9" s="527">
        <v>150554.008</v>
      </c>
      <c r="AH9" s="643">
        <f t="shared" si="11"/>
        <v>30110.801599999999</v>
      </c>
      <c r="AI9" s="644" t="s">
        <v>1201</v>
      </c>
    </row>
    <row r="10" spans="1:35" ht="16.149999999999999" customHeight="1">
      <c r="A10" s="194"/>
      <c r="B10" s="519">
        <v>10</v>
      </c>
      <c r="C10" s="587">
        <v>1</v>
      </c>
      <c r="D10" s="724" t="s">
        <v>1076</v>
      </c>
      <c r="E10" s="521">
        <v>40</v>
      </c>
      <c r="F10" s="584" t="s">
        <v>102</v>
      </c>
      <c r="G10" s="638">
        <f t="shared" si="0"/>
        <v>440</v>
      </c>
      <c r="H10" s="525">
        <v>17600</v>
      </c>
      <c r="I10" s="575">
        <v>5</v>
      </c>
      <c r="J10" s="592">
        <f t="shared" si="3"/>
        <v>88000</v>
      </c>
      <c r="K10" s="567">
        <v>0</v>
      </c>
      <c r="L10" s="568">
        <f t="shared" si="4"/>
        <v>0</v>
      </c>
      <c r="M10" s="568">
        <f t="shared" si="5"/>
        <v>88000</v>
      </c>
      <c r="N10" s="569">
        <v>80000</v>
      </c>
      <c r="O10" s="569">
        <v>8000</v>
      </c>
      <c r="P10" s="568">
        <v>0</v>
      </c>
      <c r="Q10" s="617">
        <f t="shared" si="6"/>
        <v>1586.9920000000129</v>
      </c>
      <c r="R10" s="618">
        <f t="shared" si="1"/>
        <v>1.8034000000000147E-2</v>
      </c>
      <c r="S10" s="523">
        <f t="shared" si="7"/>
        <v>1586.9920000000129</v>
      </c>
      <c r="T10" s="524" t="s">
        <v>841</v>
      </c>
      <c r="U10" s="563">
        <v>0</v>
      </c>
      <c r="V10" s="525" t="s">
        <v>90</v>
      </c>
      <c r="W10" s="522" t="s">
        <v>89</v>
      </c>
      <c r="X10" s="526">
        <f t="shared" si="2"/>
        <v>432.06503999999995</v>
      </c>
      <c r="Y10" s="526">
        <f t="shared" si="8"/>
        <v>17282.601599999998</v>
      </c>
      <c r="Z10" s="568">
        <f t="shared" si="9"/>
        <v>0</v>
      </c>
      <c r="AA10" s="527">
        <v>85680</v>
      </c>
      <c r="AB10" s="527">
        <v>8568</v>
      </c>
      <c r="AC10" s="528">
        <v>4626.7200000000012</v>
      </c>
      <c r="AD10" s="528">
        <v>462.67200000000014</v>
      </c>
      <c r="AE10" s="528">
        <v>2745.6</v>
      </c>
      <c r="AF10" s="619">
        <f t="shared" si="10"/>
        <v>549.12</v>
      </c>
      <c r="AG10" s="527">
        <v>86413.007999999987</v>
      </c>
      <c r="AH10" s="643">
        <f t="shared" si="11"/>
        <v>17282.601599999998</v>
      </c>
      <c r="AI10" s="644" t="s">
        <v>1201</v>
      </c>
    </row>
    <row r="11" spans="1:35" ht="16.149999999999999" customHeight="1">
      <c r="A11" s="194"/>
      <c r="B11" s="519">
        <v>10</v>
      </c>
      <c r="C11" s="587">
        <v>1</v>
      </c>
      <c r="D11" s="724" t="s">
        <v>1075</v>
      </c>
      <c r="E11" s="521">
        <v>24</v>
      </c>
      <c r="F11" s="584" t="s">
        <v>102</v>
      </c>
      <c r="G11" s="638">
        <f t="shared" si="0"/>
        <v>500</v>
      </c>
      <c r="H11" s="525">
        <v>12000</v>
      </c>
      <c r="I11" s="575">
        <v>5</v>
      </c>
      <c r="J11" s="592">
        <f t="shared" si="3"/>
        <v>60000</v>
      </c>
      <c r="K11" s="567">
        <v>0</v>
      </c>
      <c r="L11" s="568">
        <f t="shared" si="4"/>
        <v>0</v>
      </c>
      <c r="M11" s="568">
        <f t="shared" si="5"/>
        <v>60000</v>
      </c>
      <c r="N11" s="569">
        <v>54545</v>
      </c>
      <c r="O11" s="569">
        <v>5455</v>
      </c>
      <c r="P11" s="568">
        <v>0</v>
      </c>
      <c r="Q11" s="617">
        <f t="shared" si="6"/>
        <v>3342.6239999999962</v>
      </c>
      <c r="R11" s="618">
        <f t="shared" si="1"/>
        <v>5.5710399999999938E-2</v>
      </c>
      <c r="S11" s="523">
        <f t="shared" si="7"/>
        <v>3342.6239999999962</v>
      </c>
      <c r="T11" s="524" t="s">
        <v>841</v>
      </c>
      <c r="U11" s="563">
        <v>0</v>
      </c>
      <c r="V11" s="525" t="s">
        <v>90</v>
      </c>
      <c r="W11" s="522" t="s">
        <v>89</v>
      </c>
      <c r="X11" s="526">
        <f t="shared" si="2"/>
        <v>472.14480000000003</v>
      </c>
      <c r="Y11" s="526">
        <f t="shared" si="8"/>
        <v>11331.475200000001</v>
      </c>
      <c r="Z11" s="568">
        <f t="shared" si="9"/>
        <v>0</v>
      </c>
      <c r="AA11" s="527">
        <v>54960</v>
      </c>
      <c r="AB11" s="527">
        <v>5496</v>
      </c>
      <c r="AC11" s="528">
        <v>2967.84</v>
      </c>
      <c r="AD11" s="528">
        <v>296.78400000000005</v>
      </c>
      <c r="AE11" s="528">
        <v>534</v>
      </c>
      <c r="AF11" s="619">
        <f t="shared" si="10"/>
        <v>106.80000000000001</v>
      </c>
      <c r="AG11" s="527">
        <v>56657.376000000004</v>
      </c>
      <c r="AH11" s="643">
        <f t="shared" si="11"/>
        <v>11331.475200000001</v>
      </c>
      <c r="AI11" s="644" t="s">
        <v>1201</v>
      </c>
    </row>
    <row r="12" spans="1:35" ht="16.149999999999999" customHeight="1">
      <c r="A12" s="194"/>
      <c r="B12" s="519">
        <v>10</v>
      </c>
      <c r="C12" s="587">
        <v>1</v>
      </c>
      <c r="D12" s="724" t="s">
        <v>1074</v>
      </c>
      <c r="E12" s="521">
        <v>24</v>
      </c>
      <c r="F12" s="584" t="s">
        <v>102</v>
      </c>
      <c r="G12" s="638">
        <f t="shared" si="0"/>
        <v>600</v>
      </c>
      <c r="H12" s="525">
        <v>14400</v>
      </c>
      <c r="I12" s="575">
        <v>5</v>
      </c>
      <c r="J12" s="592">
        <f t="shared" si="3"/>
        <v>72000</v>
      </c>
      <c r="K12" s="567">
        <v>0</v>
      </c>
      <c r="L12" s="568">
        <f t="shared" si="4"/>
        <v>0</v>
      </c>
      <c r="M12" s="568">
        <f t="shared" si="5"/>
        <v>72000</v>
      </c>
      <c r="N12" s="569">
        <v>65455</v>
      </c>
      <c r="O12" s="569">
        <v>6545</v>
      </c>
      <c r="P12" s="568">
        <v>0</v>
      </c>
      <c r="Q12" s="617">
        <f t="shared" si="6"/>
        <v>1857.5760000000009</v>
      </c>
      <c r="R12" s="618">
        <f t="shared" si="1"/>
        <v>2.5799666666666679E-2</v>
      </c>
      <c r="S12" s="523">
        <f t="shared" si="7"/>
        <v>1857.5760000000009</v>
      </c>
      <c r="T12" s="524" t="s">
        <v>841</v>
      </c>
      <c r="U12" s="563">
        <v>0</v>
      </c>
      <c r="V12" s="525" t="s">
        <v>90</v>
      </c>
      <c r="W12" s="522" t="s">
        <v>89</v>
      </c>
      <c r="X12" s="526">
        <f t="shared" si="2"/>
        <v>584.52020000000005</v>
      </c>
      <c r="Y12" s="526">
        <f t="shared" si="8"/>
        <v>14028.4848</v>
      </c>
      <c r="Z12" s="568">
        <f t="shared" si="9"/>
        <v>0</v>
      </c>
      <c r="AA12" s="527">
        <v>68040</v>
      </c>
      <c r="AB12" s="527">
        <v>6804</v>
      </c>
      <c r="AC12" s="528">
        <v>3674.1600000000003</v>
      </c>
      <c r="AD12" s="528">
        <v>367.41600000000005</v>
      </c>
      <c r="AE12" s="528">
        <v>660</v>
      </c>
      <c r="AF12" s="619">
        <f t="shared" si="10"/>
        <v>132</v>
      </c>
      <c r="AG12" s="527">
        <v>70142.423999999999</v>
      </c>
      <c r="AH12" s="643">
        <f t="shared" si="11"/>
        <v>14028.4848</v>
      </c>
      <c r="AI12" s="644" t="s">
        <v>1201</v>
      </c>
    </row>
    <row r="13" spans="1:35" ht="16.149999999999999" customHeight="1">
      <c r="A13" s="194"/>
      <c r="B13" s="519">
        <v>10</v>
      </c>
      <c r="C13" s="587">
        <v>1</v>
      </c>
      <c r="D13" s="724" t="s">
        <v>1073</v>
      </c>
      <c r="E13" s="521">
        <v>20</v>
      </c>
      <c r="F13" s="584" t="s">
        <v>102</v>
      </c>
      <c r="G13" s="638">
        <f t="shared" si="0"/>
        <v>1150</v>
      </c>
      <c r="H13" s="525">
        <v>23000</v>
      </c>
      <c r="I13" s="575">
        <v>2</v>
      </c>
      <c r="J13" s="592">
        <f t="shared" si="3"/>
        <v>46000</v>
      </c>
      <c r="K13" s="567">
        <v>0</v>
      </c>
      <c r="L13" s="568">
        <f t="shared" si="4"/>
        <v>0</v>
      </c>
      <c r="M13" s="568">
        <f t="shared" si="5"/>
        <v>46000</v>
      </c>
      <c r="N13" s="569">
        <v>41818</v>
      </c>
      <c r="O13" s="569">
        <v>4182</v>
      </c>
      <c r="P13" s="568">
        <v>0</v>
      </c>
      <c r="Q13" s="617">
        <f t="shared" si="6"/>
        <v>659.76000000000204</v>
      </c>
      <c r="R13" s="618">
        <f t="shared" si="1"/>
        <v>1.4342608695652218E-2</v>
      </c>
      <c r="S13" s="523">
        <f t="shared" si="7"/>
        <v>659.76000000000204</v>
      </c>
      <c r="T13" s="524" t="s">
        <v>841</v>
      </c>
      <c r="U13" s="563">
        <v>0</v>
      </c>
      <c r="V13" s="525" t="s">
        <v>90</v>
      </c>
      <c r="W13" s="522" t="s">
        <v>89</v>
      </c>
      <c r="X13" s="526">
        <f t="shared" si="2"/>
        <v>1133.5059999999999</v>
      </c>
      <c r="Y13" s="526">
        <f t="shared" si="8"/>
        <v>22670.12</v>
      </c>
      <c r="Z13" s="568">
        <f t="shared" si="9"/>
        <v>0</v>
      </c>
      <c r="AA13" s="527">
        <v>44400</v>
      </c>
      <c r="AB13" s="527">
        <v>4440</v>
      </c>
      <c r="AC13" s="528">
        <v>2397.6000000000004</v>
      </c>
      <c r="AD13" s="528">
        <v>239.76000000000005</v>
      </c>
      <c r="AE13" s="528">
        <v>862.4</v>
      </c>
      <c r="AF13" s="619">
        <f t="shared" si="10"/>
        <v>172.48000000000002</v>
      </c>
      <c r="AG13" s="527">
        <v>45340.24</v>
      </c>
      <c r="AH13" s="643">
        <f t="shared" si="11"/>
        <v>22670.12</v>
      </c>
      <c r="AI13" s="644" t="s">
        <v>1201</v>
      </c>
    </row>
    <row r="14" spans="1:35" ht="16.149999999999999" customHeight="1">
      <c r="A14" s="194"/>
      <c r="B14" s="519">
        <v>10</v>
      </c>
      <c r="C14" s="587">
        <v>1</v>
      </c>
      <c r="D14" s="724" t="s">
        <v>1080</v>
      </c>
      <c r="E14" s="521">
        <v>40</v>
      </c>
      <c r="F14" s="584" t="s">
        <v>102</v>
      </c>
      <c r="G14" s="638">
        <f t="shared" si="0"/>
        <v>500</v>
      </c>
      <c r="H14" s="764">
        <v>20000</v>
      </c>
      <c r="I14" s="757">
        <v>2</v>
      </c>
      <c r="J14" s="592">
        <f t="shared" si="3"/>
        <v>40000</v>
      </c>
      <c r="K14" s="567">
        <v>0</v>
      </c>
      <c r="L14" s="568">
        <f t="shared" si="4"/>
        <v>0</v>
      </c>
      <c r="M14" s="568">
        <f t="shared" si="5"/>
        <v>40000</v>
      </c>
      <c r="N14" s="569">
        <v>36364</v>
      </c>
      <c r="O14" s="569">
        <v>3636</v>
      </c>
      <c r="P14" s="568">
        <v>0</v>
      </c>
      <c r="Q14" s="617">
        <f t="shared" si="6"/>
        <v>2012.5120000000024</v>
      </c>
      <c r="R14" s="618">
        <f t="shared" si="1"/>
        <v>5.031280000000006E-2</v>
      </c>
      <c r="S14" s="523">
        <f t="shared" si="7"/>
        <v>2012.5120000000024</v>
      </c>
      <c r="T14" s="524" t="s">
        <v>841</v>
      </c>
      <c r="U14" s="563">
        <v>0</v>
      </c>
      <c r="V14" s="525" t="s">
        <v>90</v>
      </c>
      <c r="W14" s="522" t="s">
        <v>89</v>
      </c>
      <c r="X14" s="526">
        <f t="shared" si="2"/>
        <v>474.84359999999998</v>
      </c>
      <c r="Y14" s="526">
        <f t="shared" si="8"/>
        <v>18993.743999999999</v>
      </c>
      <c r="Z14" s="568">
        <f t="shared" si="9"/>
        <v>0</v>
      </c>
      <c r="AA14" s="527">
        <v>38480</v>
      </c>
      <c r="AB14" s="527">
        <v>3848</v>
      </c>
      <c r="AC14" s="528">
        <v>2077.92</v>
      </c>
      <c r="AD14" s="528">
        <v>207.79200000000003</v>
      </c>
      <c r="AE14" s="528">
        <v>2054.7999999999997</v>
      </c>
      <c r="AF14" s="619">
        <f t="shared" si="10"/>
        <v>410.96</v>
      </c>
      <c r="AG14" s="527">
        <v>37987.487999999998</v>
      </c>
      <c r="AH14" s="643">
        <f t="shared" si="11"/>
        <v>18993.743999999999</v>
      </c>
      <c r="AI14" s="644" t="s">
        <v>1416</v>
      </c>
    </row>
    <row r="15" spans="1:35" ht="16.149999999999999" customHeight="1">
      <c r="A15" s="194"/>
      <c r="B15" s="519">
        <v>10</v>
      </c>
      <c r="C15" s="587">
        <v>1</v>
      </c>
      <c r="D15" s="724" t="s">
        <v>1079</v>
      </c>
      <c r="E15" s="521">
        <v>30</v>
      </c>
      <c r="F15" s="584" t="s">
        <v>102</v>
      </c>
      <c r="G15" s="638">
        <f t="shared" si="0"/>
        <v>320</v>
      </c>
      <c r="H15" s="525">
        <v>9600</v>
      </c>
      <c r="I15" s="575">
        <v>5</v>
      </c>
      <c r="J15" s="592">
        <f t="shared" ref="J15:J21" si="12">H15*I15</f>
        <v>48000</v>
      </c>
      <c r="K15" s="567">
        <v>0</v>
      </c>
      <c r="L15" s="568">
        <f t="shared" ref="L15:L21" si="13">J15-M15</f>
        <v>0</v>
      </c>
      <c r="M15" s="568">
        <f t="shared" ref="M15:M21" si="14">N15+O15-P15</f>
        <v>48000</v>
      </c>
      <c r="N15" s="569">
        <v>43636</v>
      </c>
      <c r="O15" s="569">
        <v>4364</v>
      </c>
      <c r="P15" s="568">
        <v>0</v>
      </c>
      <c r="Q15" s="617">
        <f t="shared" ref="Q15:Q21" si="15">J15-AG15</f>
        <v>3519.3600000000006</v>
      </c>
      <c r="R15" s="618">
        <f t="shared" ref="R15:R20" si="16">Q15/J15</f>
        <v>7.332000000000001E-2</v>
      </c>
      <c r="S15" s="523">
        <f t="shared" ref="S15:S21" si="17">Q15-U15</f>
        <v>3519.3600000000006</v>
      </c>
      <c r="T15" s="524" t="s">
        <v>839</v>
      </c>
      <c r="U15" s="563">
        <v>0</v>
      </c>
      <c r="V15" s="525" t="s">
        <v>90</v>
      </c>
      <c r="W15" s="522" t="s">
        <v>89</v>
      </c>
      <c r="X15" s="526">
        <f t="shared" si="2"/>
        <v>296.5376</v>
      </c>
      <c r="Y15" s="526">
        <f t="shared" ref="Y15:Y21" si="18">(AA15+AB15-AC15-AD15-AE15)/I15</f>
        <v>8896.1280000000006</v>
      </c>
      <c r="Z15" s="568">
        <f t="shared" ref="Z15:Z21" si="19">AH15-Y15</f>
        <v>0</v>
      </c>
      <c r="AA15" s="527">
        <v>44400</v>
      </c>
      <c r="AB15" s="527">
        <v>4440</v>
      </c>
      <c r="AC15" s="528">
        <v>2397.6000000000004</v>
      </c>
      <c r="AD15" s="528">
        <v>239.76000000000005</v>
      </c>
      <c r="AE15" s="528">
        <v>1722</v>
      </c>
      <c r="AF15" s="619">
        <f t="shared" ref="AF15:AF21" si="20">AE15*$AF$4</f>
        <v>344.40000000000003</v>
      </c>
      <c r="AG15" s="527">
        <v>44480.639999999999</v>
      </c>
      <c r="AH15" s="643">
        <f t="shared" ref="AH15:AH21" si="21">AG15/I15</f>
        <v>8896.1280000000006</v>
      </c>
      <c r="AI15" s="644" t="s">
        <v>51</v>
      </c>
    </row>
    <row r="16" spans="1:35" ht="16.149999999999999" customHeight="1">
      <c r="A16" s="194"/>
      <c r="B16" s="519">
        <v>10</v>
      </c>
      <c r="C16" s="587">
        <v>1</v>
      </c>
      <c r="D16" s="724" t="s">
        <v>1078</v>
      </c>
      <c r="E16" s="521">
        <v>12</v>
      </c>
      <c r="F16" s="584" t="s">
        <v>102</v>
      </c>
      <c r="G16" s="638">
        <f t="shared" si="0"/>
        <v>710</v>
      </c>
      <c r="H16" s="525">
        <v>8520</v>
      </c>
      <c r="I16" s="575">
        <v>30</v>
      </c>
      <c r="J16" s="592">
        <f t="shared" si="12"/>
        <v>255600</v>
      </c>
      <c r="K16" s="567">
        <v>0</v>
      </c>
      <c r="L16" s="568">
        <f t="shared" si="13"/>
        <v>0</v>
      </c>
      <c r="M16" s="568">
        <f t="shared" si="14"/>
        <v>255600</v>
      </c>
      <c r="N16" s="569">
        <v>232364</v>
      </c>
      <c r="O16" s="569">
        <v>23236</v>
      </c>
      <c r="P16" s="568">
        <v>0</v>
      </c>
      <c r="Q16" s="617">
        <f t="shared" si="15"/>
        <v>5447.8799999999756</v>
      </c>
      <c r="R16" s="618">
        <f t="shared" si="16"/>
        <v>2.1314084507042159E-2</v>
      </c>
      <c r="S16" s="523">
        <f t="shared" si="17"/>
        <v>5447.8799999999756</v>
      </c>
      <c r="T16" s="524" t="s">
        <v>839</v>
      </c>
      <c r="U16" s="563">
        <v>0</v>
      </c>
      <c r="V16" s="525" t="s">
        <v>90</v>
      </c>
      <c r="W16" s="522" t="s">
        <v>89</v>
      </c>
      <c r="X16" s="526">
        <f t="shared" si="2"/>
        <v>694.86700000000008</v>
      </c>
      <c r="Y16" s="526">
        <f t="shared" si="18"/>
        <v>8338.4040000000005</v>
      </c>
      <c r="Z16" s="568">
        <f t="shared" si="19"/>
        <v>0</v>
      </c>
      <c r="AA16" s="527">
        <v>250200</v>
      </c>
      <c r="AB16" s="527">
        <v>25020</v>
      </c>
      <c r="AC16" s="528">
        <v>13510.800000000001</v>
      </c>
      <c r="AD16" s="528">
        <v>1351.0800000000002</v>
      </c>
      <c r="AE16" s="528">
        <v>10206</v>
      </c>
      <c r="AF16" s="619">
        <f t="shared" si="20"/>
        <v>2041.2</v>
      </c>
      <c r="AG16" s="527">
        <v>250152.12000000002</v>
      </c>
      <c r="AH16" s="643">
        <f t="shared" si="21"/>
        <v>8338.4040000000005</v>
      </c>
      <c r="AI16" s="644" t="s">
        <v>51</v>
      </c>
    </row>
    <row r="17" spans="1:35" ht="16.149999999999999" customHeight="1">
      <c r="A17" s="194"/>
      <c r="B17" s="519">
        <v>10</v>
      </c>
      <c r="C17" s="587">
        <v>1</v>
      </c>
      <c r="D17" s="724" t="s">
        <v>1077</v>
      </c>
      <c r="E17" s="521">
        <v>32</v>
      </c>
      <c r="F17" s="584" t="s">
        <v>102</v>
      </c>
      <c r="G17" s="638">
        <f t="shared" si="0"/>
        <v>953.125</v>
      </c>
      <c r="H17" s="525">
        <v>30500</v>
      </c>
      <c r="I17" s="575">
        <v>5</v>
      </c>
      <c r="J17" s="592">
        <f t="shared" si="12"/>
        <v>152500</v>
      </c>
      <c r="K17" s="567">
        <v>0</v>
      </c>
      <c r="L17" s="568">
        <f t="shared" si="13"/>
        <v>0</v>
      </c>
      <c r="M17" s="568">
        <f t="shared" si="14"/>
        <v>152500</v>
      </c>
      <c r="N17" s="569">
        <v>138636</v>
      </c>
      <c r="O17" s="569">
        <v>13864</v>
      </c>
      <c r="P17" s="568">
        <v>0</v>
      </c>
      <c r="Q17" s="617">
        <f t="shared" si="15"/>
        <v>1945.9919999999984</v>
      </c>
      <c r="R17" s="618">
        <f t="shared" si="16"/>
        <v>1.2760603278688514E-2</v>
      </c>
      <c r="S17" s="523">
        <f t="shared" si="17"/>
        <v>1945.9919999999984</v>
      </c>
      <c r="T17" s="524" t="s">
        <v>841</v>
      </c>
      <c r="U17" s="563">
        <v>0</v>
      </c>
      <c r="V17" s="525" t="s">
        <v>90</v>
      </c>
      <c r="W17" s="522" t="s">
        <v>89</v>
      </c>
      <c r="X17" s="526">
        <f t="shared" si="2"/>
        <v>940.96254999999996</v>
      </c>
      <c r="Y17" s="526">
        <f t="shared" si="18"/>
        <v>30110.801599999999</v>
      </c>
      <c r="Z17" s="568">
        <f t="shared" si="19"/>
        <v>0</v>
      </c>
      <c r="AA17" s="527">
        <v>144680</v>
      </c>
      <c r="AB17" s="527">
        <v>14468</v>
      </c>
      <c r="AC17" s="528">
        <v>7812.72</v>
      </c>
      <c r="AD17" s="528">
        <v>781.27200000000005</v>
      </c>
      <c r="AE17" s="528">
        <v>0</v>
      </c>
      <c r="AF17" s="619">
        <f t="shared" si="20"/>
        <v>0</v>
      </c>
      <c r="AG17" s="527">
        <v>150554.008</v>
      </c>
      <c r="AH17" s="643">
        <f t="shared" si="21"/>
        <v>30110.801599999999</v>
      </c>
      <c r="AI17" s="644" t="s">
        <v>51</v>
      </c>
    </row>
    <row r="18" spans="1:35" ht="16.149999999999999" customHeight="1">
      <c r="A18" s="194"/>
      <c r="B18" s="519">
        <v>10</v>
      </c>
      <c r="C18" s="587">
        <v>1</v>
      </c>
      <c r="D18" s="724" t="s">
        <v>1076</v>
      </c>
      <c r="E18" s="521">
        <v>40</v>
      </c>
      <c r="F18" s="584" t="s">
        <v>102</v>
      </c>
      <c r="G18" s="638">
        <f t="shared" si="0"/>
        <v>440</v>
      </c>
      <c r="H18" s="525">
        <v>17600</v>
      </c>
      <c r="I18" s="575">
        <v>5</v>
      </c>
      <c r="J18" s="592">
        <f t="shared" si="12"/>
        <v>88000</v>
      </c>
      <c r="K18" s="567">
        <v>0</v>
      </c>
      <c r="L18" s="568">
        <f t="shared" si="13"/>
        <v>0</v>
      </c>
      <c r="M18" s="568">
        <f t="shared" si="14"/>
        <v>88000</v>
      </c>
      <c r="N18" s="569">
        <v>80000</v>
      </c>
      <c r="O18" s="569">
        <v>8000</v>
      </c>
      <c r="P18" s="568">
        <v>0</v>
      </c>
      <c r="Q18" s="617">
        <f t="shared" si="15"/>
        <v>1586.9920000000129</v>
      </c>
      <c r="R18" s="618">
        <f t="shared" si="16"/>
        <v>1.8034000000000147E-2</v>
      </c>
      <c r="S18" s="523">
        <f t="shared" si="17"/>
        <v>1586.9920000000129</v>
      </c>
      <c r="T18" s="524" t="s">
        <v>841</v>
      </c>
      <c r="U18" s="563">
        <v>0</v>
      </c>
      <c r="V18" s="525" t="s">
        <v>90</v>
      </c>
      <c r="W18" s="522" t="s">
        <v>89</v>
      </c>
      <c r="X18" s="526">
        <f t="shared" si="2"/>
        <v>432.06503999999995</v>
      </c>
      <c r="Y18" s="526">
        <f t="shared" si="18"/>
        <v>17282.601599999998</v>
      </c>
      <c r="Z18" s="568">
        <f t="shared" si="19"/>
        <v>0</v>
      </c>
      <c r="AA18" s="527">
        <v>85680</v>
      </c>
      <c r="AB18" s="527">
        <v>8568</v>
      </c>
      <c r="AC18" s="528">
        <v>4626.7200000000012</v>
      </c>
      <c r="AD18" s="528">
        <v>462.67200000000014</v>
      </c>
      <c r="AE18" s="528">
        <v>2745.6</v>
      </c>
      <c r="AF18" s="619">
        <f t="shared" si="20"/>
        <v>549.12</v>
      </c>
      <c r="AG18" s="527">
        <v>86413.007999999987</v>
      </c>
      <c r="AH18" s="643">
        <f t="shared" si="21"/>
        <v>17282.601599999998</v>
      </c>
      <c r="AI18" s="644" t="s">
        <v>51</v>
      </c>
    </row>
    <row r="19" spans="1:35" ht="16.149999999999999" customHeight="1">
      <c r="A19" s="194"/>
      <c r="B19" s="519">
        <v>10</v>
      </c>
      <c r="C19" s="587">
        <v>1</v>
      </c>
      <c r="D19" s="724" t="s">
        <v>1075</v>
      </c>
      <c r="E19" s="521">
        <v>24</v>
      </c>
      <c r="F19" s="584" t="s">
        <v>102</v>
      </c>
      <c r="G19" s="638">
        <f t="shared" si="0"/>
        <v>500</v>
      </c>
      <c r="H19" s="525">
        <v>12000</v>
      </c>
      <c r="I19" s="575">
        <v>5</v>
      </c>
      <c r="J19" s="592">
        <f t="shared" si="12"/>
        <v>60000</v>
      </c>
      <c r="K19" s="567">
        <v>0</v>
      </c>
      <c r="L19" s="568">
        <f t="shared" si="13"/>
        <v>0</v>
      </c>
      <c r="M19" s="568">
        <f t="shared" si="14"/>
        <v>60000</v>
      </c>
      <c r="N19" s="569">
        <v>54545</v>
      </c>
      <c r="O19" s="569">
        <v>5455</v>
      </c>
      <c r="P19" s="568">
        <v>0</v>
      </c>
      <c r="Q19" s="617">
        <f t="shared" si="15"/>
        <v>3342.6239999999962</v>
      </c>
      <c r="R19" s="618">
        <f t="shared" si="16"/>
        <v>5.5710399999999938E-2</v>
      </c>
      <c r="S19" s="523">
        <f t="shared" si="17"/>
        <v>3342.6239999999962</v>
      </c>
      <c r="T19" s="524" t="s">
        <v>841</v>
      </c>
      <c r="U19" s="563">
        <v>0</v>
      </c>
      <c r="V19" s="525" t="s">
        <v>90</v>
      </c>
      <c r="W19" s="522" t="s">
        <v>89</v>
      </c>
      <c r="X19" s="526">
        <f t="shared" si="2"/>
        <v>472.14480000000003</v>
      </c>
      <c r="Y19" s="526">
        <f t="shared" si="18"/>
        <v>11331.475200000001</v>
      </c>
      <c r="Z19" s="568">
        <f t="shared" si="19"/>
        <v>0</v>
      </c>
      <c r="AA19" s="527">
        <v>54960</v>
      </c>
      <c r="AB19" s="527">
        <v>5496</v>
      </c>
      <c r="AC19" s="528">
        <v>2967.84</v>
      </c>
      <c r="AD19" s="528">
        <v>296.78400000000005</v>
      </c>
      <c r="AE19" s="528">
        <v>534</v>
      </c>
      <c r="AF19" s="619">
        <f t="shared" si="20"/>
        <v>106.80000000000001</v>
      </c>
      <c r="AG19" s="527">
        <v>56657.376000000004</v>
      </c>
      <c r="AH19" s="643">
        <f t="shared" si="21"/>
        <v>11331.475200000001</v>
      </c>
      <c r="AI19" s="644" t="s">
        <v>51</v>
      </c>
    </row>
    <row r="20" spans="1:35" ht="16.149999999999999" customHeight="1">
      <c r="A20" s="194"/>
      <c r="B20" s="519">
        <v>10</v>
      </c>
      <c r="C20" s="587">
        <v>1</v>
      </c>
      <c r="D20" s="724" t="s">
        <v>1074</v>
      </c>
      <c r="E20" s="521">
        <v>24</v>
      </c>
      <c r="F20" s="584" t="s">
        <v>102</v>
      </c>
      <c r="G20" s="638">
        <f t="shared" si="0"/>
        <v>600</v>
      </c>
      <c r="H20" s="525">
        <v>14400</v>
      </c>
      <c r="I20" s="575">
        <v>5</v>
      </c>
      <c r="J20" s="592">
        <f t="shared" si="12"/>
        <v>72000</v>
      </c>
      <c r="K20" s="567">
        <v>0</v>
      </c>
      <c r="L20" s="568">
        <f t="shared" si="13"/>
        <v>0</v>
      </c>
      <c r="M20" s="568">
        <f t="shared" si="14"/>
        <v>72000</v>
      </c>
      <c r="N20" s="569">
        <v>65455</v>
      </c>
      <c r="O20" s="569">
        <v>6545</v>
      </c>
      <c r="P20" s="568">
        <v>0</v>
      </c>
      <c r="Q20" s="617">
        <f t="shared" si="15"/>
        <v>1857.5760000000009</v>
      </c>
      <c r="R20" s="618">
        <f t="shared" si="16"/>
        <v>2.5799666666666679E-2</v>
      </c>
      <c r="S20" s="523">
        <f t="shared" si="17"/>
        <v>1857.5760000000009</v>
      </c>
      <c r="T20" s="524" t="s">
        <v>841</v>
      </c>
      <c r="U20" s="563">
        <v>0</v>
      </c>
      <c r="V20" s="525" t="s">
        <v>90</v>
      </c>
      <c r="W20" s="522" t="s">
        <v>89</v>
      </c>
      <c r="X20" s="526">
        <f t="shared" si="2"/>
        <v>584.52020000000005</v>
      </c>
      <c r="Y20" s="526">
        <f t="shared" si="18"/>
        <v>14028.4848</v>
      </c>
      <c r="Z20" s="568">
        <f t="shared" si="19"/>
        <v>0</v>
      </c>
      <c r="AA20" s="527">
        <v>68040</v>
      </c>
      <c r="AB20" s="527">
        <v>6804</v>
      </c>
      <c r="AC20" s="528">
        <v>3674.1600000000003</v>
      </c>
      <c r="AD20" s="528">
        <v>367.41600000000005</v>
      </c>
      <c r="AE20" s="528">
        <v>660</v>
      </c>
      <c r="AF20" s="619">
        <f t="shared" si="20"/>
        <v>132</v>
      </c>
      <c r="AG20" s="527">
        <v>70142.423999999999</v>
      </c>
      <c r="AH20" s="643">
        <f t="shared" si="21"/>
        <v>14028.4848</v>
      </c>
      <c r="AI20" s="644" t="s">
        <v>51</v>
      </c>
    </row>
    <row r="21" spans="1:35" ht="16.149999999999999" customHeight="1">
      <c r="A21" s="194"/>
      <c r="B21" s="519">
        <v>10</v>
      </c>
      <c r="C21" s="587">
        <v>1</v>
      </c>
      <c r="D21" s="724" t="s">
        <v>1069</v>
      </c>
      <c r="E21" s="521">
        <v>32</v>
      </c>
      <c r="F21" s="584" t="s">
        <v>1018</v>
      </c>
      <c r="G21" s="638">
        <f t="shared" si="0"/>
        <v>921.875</v>
      </c>
      <c r="H21" s="764">
        <v>29500</v>
      </c>
      <c r="I21" s="757">
        <v>198</v>
      </c>
      <c r="J21" s="592">
        <f t="shared" si="12"/>
        <v>5841000</v>
      </c>
      <c r="K21" s="567">
        <v>0</v>
      </c>
      <c r="L21" s="568">
        <f t="shared" si="13"/>
        <v>0</v>
      </c>
      <c r="M21" s="568">
        <f t="shared" si="14"/>
        <v>5841000</v>
      </c>
      <c r="N21" s="569">
        <v>5310000</v>
      </c>
      <c r="O21" s="569">
        <v>531000</v>
      </c>
      <c r="P21" s="568">
        <v>0</v>
      </c>
      <c r="Q21" s="617">
        <f t="shared" si="15"/>
        <v>1009800</v>
      </c>
      <c r="R21" s="618">
        <f>Q21/J21</f>
        <v>0.17288135593220338</v>
      </c>
      <c r="S21" s="523">
        <f t="shared" si="17"/>
        <v>1009800</v>
      </c>
      <c r="T21" s="524" t="s">
        <v>841</v>
      </c>
      <c r="U21" s="563">
        <v>0</v>
      </c>
      <c r="V21" s="525" t="s">
        <v>90</v>
      </c>
      <c r="W21" s="522" t="s">
        <v>89</v>
      </c>
      <c r="X21" s="526">
        <f t="shared" si="2"/>
        <v>762.5</v>
      </c>
      <c r="Y21" s="526">
        <f t="shared" si="18"/>
        <v>24400</v>
      </c>
      <c r="Z21" s="568">
        <f t="shared" si="19"/>
        <v>0</v>
      </c>
      <c r="AA21" s="527">
        <v>4673257.92</v>
      </c>
      <c r="AB21" s="527">
        <v>467325.79200000002</v>
      </c>
      <c r="AC21" s="528">
        <v>281257.92000000004</v>
      </c>
      <c r="AD21" s="528">
        <v>28125.792000000005</v>
      </c>
      <c r="AE21" s="528">
        <v>0</v>
      </c>
      <c r="AF21" s="619">
        <f t="shared" si="20"/>
        <v>0</v>
      </c>
      <c r="AG21" s="527">
        <v>4831200</v>
      </c>
      <c r="AH21" s="643">
        <f t="shared" si="21"/>
        <v>24400</v>
      </c>
      <c r="AI21" s="644" t="s">
        <v>51</v>
      </c>
    </row>
    <row r="22" spans="1:35" s="518" customFormat="1">
      <c r="B22" s="519">
        <v>10</v>
      </c>
      <c r="C22" s="750"/>
      <c r="D22" s="745"/>
      <c r="E22" s="745"/>
      <c r="F22" s="746"/>
      <c r="G22" s="751"/>
      <c r="H22" s="751" t="s">
        <v>5</v>
      </c>
      <c r="I22" s="752">
        <f>SUM(I5:I21)</f>
        <v>302</v>
      </c>
      <c r="J22" s="531">
        <f t="shared" ref="J22:AG22" si="22">SUM(J5:J21)</f>
        <v>7298000</v>
      </c>
      <c r="K22" s="532">
        <f t="shared" si="22"/>
        <v>0</v>
      </c>
      <c r="L22" s="531">
        <f t="shared" si="22"/>
        <v>5.8207660913467407E-11</v>
      </c>
      <c r="M22" s="531">
        <f t="shared" si="22"/>
        <v>7298000</v>
      </c>
      <c r="N22" s="532">
        <f t="shared" si="22"/>
        <v>6634545</v>
      </c>
      <c r="O22" s="532">
        <f t="shared" si="22"/>
        <v>663455</v>
      </c>
      <c r="P22" s="532">
        <f t="shared" si="22"/>
        <v>0</v>
      </c>
      <c r="Q22" s="589">
        <f t="shared" si="22"/>
        <v>1048035.92</v>
      </c>
      <c r="R22" s="790">
        <f>Q22/J22</f>
        <v>0.14360590846807345</v>
      </c>
      <c r="S22" s="590">
        <f t="shared" si="22"/>
        <v>1048035.92</v>
      </c>
      <c r="T22" s="710">
        <f t="shared" si="22"/>
        <v>0</v>
      </c>
      <c r="U22" s="711">
        <f t="shared" si="22"/>
        <v>0</v>
      </c>
      <c r="V22" s="531">
        <f t="shared" si="22"/>
        <v>0</v>
      </c>
      <c r="W22" s="710">
        <f t="shared" si="22"/>
        <v>0</v>
      </c>
      <c r="X22" s="711">
        <f t="shared" si="22"/>
        <v>10730.04118</v>
      </c>
      <c r="Y22" s="711">
        <f t="shared" si="22"/>
        <v>283120.71039999998</v>
      </c>
      <c r="Z22" s="531">
        <f t="shared" si="22"/>
        <v>0</v>
      </c>
      <c r="AA22" s="711">
        <f t="shared" si="22"/>
        <v>6064057.9199999999</v>
      </c>
      <c r="AB22" s="711">
        <f t="shared" si="22"/>
        <v>606405.79200000002</v>
      </c>
      <c r="AC22" s="711">
        <f t="shared" si="22"/>
        <v>356361.12000000005</v>
      </c>
      <c r="AD22" s="711">
        <f t="shared" si="22"/>
        <v>35636.112000000008</v>
      </c>
      <c r="AE22" s="711">
        <f t="shared" si="22"/>
        <v>28502.399999999998</v>
      </c>
      <c r="AF22" s="712">
        <f t="shared" si="22"/>
        <v>5700.4800000000005</v>
      </c>
      <c r="AG22" s="711">
        <f t="shared" si="22"/>
        <v>6249964.0800000001</v>
      </c>
      <c r="AH22" s="578"/>
      <c r="AI22" s="615"/>
    </row>
    <row r="23" spans="1:35" ht="16.149999999999999" customHeight="1">
      <c r="A23" s="194"/>
      <c r="B23" s="519">
        <v>10</v>
      </c>
      <c r="C23" s="587">
        <v>4</v>
      </c>
      <c r="D23" s="724" t="s">
        <v>1064</v>
      </c>
      <c r="E23" s="521">
        <v>32</v>
      </c>
      <c r="F23" s="584" t="s">
        <v>1081</v>
      </c>
      <c r="G23" s="638">
        <f t="shared" ref="G23:G29" si="23">H23/E23</f>
        <v>828.125</v>
      </c>
      <c r="H23" s="525">
        <v>26500</v>
      </c>
      <c r="I23" s="575">
        <v>990</v>
      </c>
      <c r="J23" s="592">
        <f t="shared" ref="J23:J29" si="24">H23*I23</f>
        <v>26235000</v>
      </c>
      <c r="K23" s="567">
        <v>0</v>
      </c>
      <c r="L23" s="568">
        <f t="shared" ref="L23:L29" si="25">J23-M23</f>
        <v>0</v>
      </c>
      <c r="M23" s="568">
        <f t="shared" ref="M23:M29" si="26">N23+O23-P23</f>
        <v>26235000</v>
      </c>
      <c r="N23" s="569">
        <v>23850000</v>
      </c>
      <c r="O23" s="569">
        <v>2385000</v>
      </c>
      <c r="P23" s="568">
        <v>0</v>
      </c>
      <c r="Q23" s="617">
        <f t="shared" ref="Q23:Q29" si="27">J23-AG23</f>
        <v>2716960</v>
      </c>
      <c r="R23" s="618">
        <f t="shared" ref="R23:R29" si="28">Q23/J23</f>
        <v>0.10356241661902039</v>
      </c>
      <c r="S23" s="523">
        <f t="shared" ref="S23:S29" si="29">Q23-U23</f>
        <v>2716960</v>
      </c>
      <c r="T23" s="524" t="s">
        <v>839</v>
      </c>
      <c r="U23" s="563">
        <v>0</v>
      </c>
      <c r="V23" s="525" t="s">
        <v>90</v>
      </c>
      <c r="W23" s="522" t="s">
        <v>89</v>
      </c>
      <c r="X23" s="526">
        <f t="shared" ref="X23:X29" si="30">Y23/E23</f>
        <v>742.36237373737379</v>
      </c>
      <c r="Y23" s="526">
        <f t="shared" ref="Y23:Y29" si="31">(AA23+AB23-AC23-AD23-AE23)/I23</f>
        <v>23755.595959595961</v>
      </c>
      <c r="Z23" s="568">
        <f t="shared" ref="Z23:Z29" si="32">AH23-Y23</f>
        <v>0</v>
      </c>
      <c r="AA23" s="527">
        <v>24907680</v>
      </c>
      <c r="AB23" s="527">
        <v>2490768</v>
      </c>
      <c r="AC23" s="528">
        <v>2308880</v>
      </c>
      <c r="AD23" s="528">
        <v>230888</v>
      </c>
      <c r="AE23" s="528">
        <v>1340640</v>
      </c>
      <c r="AF23" s="619">
        <f t="shared" ref="AF23:AF29" si="33">AE23*$AF$4</f>
        <v>268128</v>
      </c>
      <c r="AG23" s="527">
        <v>23518040</v>
      </c>
      <c r="AH23" s="643">
        <f t="shared" ref="AH23:AH29" si="34">AG23/I23</f>
        <v>23755.595959595961</v>
      </c>
      <c r="AI23" s="644" t="s">
        <v>148</v>
      </c>
    </row>
    <row r="24" spans="1:35" ht="16.149999999999999" customHeight="1">
      <c r="A24" s="194"/>
      <c r="B24" s="519">
        <v>10</v>
      </c>
      <c r="C24" s="587">
        <v>4</v>
      </c>
      <c r="D24" s="724" t="s">
        <v>1064</v>
      </c>
      <c r="E24" s="521">
        <v>32</v>
      </c>
      <c r="F24" s="584" t="s">
        <v>1082</v>
      </c>
      <c r="G24" s="638">
        <f t="shared" si="23"/>
        <v>828.125</v>
      </c>
      <c r="H24" s="525">
        <v>26500</v>
      </c>
      <c r="I24" s="575">
        <v>990</v>
      </c>
      <c r="J24" s="592">
        <f t="shared" si="24"/>
        <v>26235000</v>
      </c>
      <c r="K24" s="567">
        <v>0</v>
      </c>
      <c r="L24" s="568">
        <f t="shared" si="25"/>
        <v>0</v>
      </c>
      <c r="M24" s="568">
        <f t="shared" si="26"/>
        <v>26235000</v>
      </c>
      <c r="N24" s="569">
        <v>23850000</v>
      </c>
      <c r="O24" s="569">
        <v>2385000</v>
      </c>
      <c r="P24" s="568">
        <v>0</v>
      </c>
      <c r="Q24" s="617">
        <f t="shared" si="27"/>
        <v>2716960</v>
      </c>
      <c r="R24" s="618">
        <f t="shared" si="28"/>
        <v>0.10356241661902039</v>
      </c>
      <c r="S24" s="523">
        <f t="shared" si="29"/>
        <v>2716960</v>
      </c>
      <c r="T24" s="524" t="s">
        <v>839</v>
      </c>
      <c r="U24" s="563">
        <v>0</v>
      </c>
      <c r="V24" s="525" t="s">
        <v>90</v>
      </c>
      <c r="W24" s="522" t="s">
        <v>89</v>
      </c>
      <c r="X24" s="526">
        <f t="shared" si="30"/>
        <v>742.36237373737379</v>
      </c>
      <c r="Y24" s="526">
        <f t="shared" si="31"/>
        <v>23755.595959595961</v>
      </c>
      <c r="Z24" s="568">
        <f t="shared" si="32"/>
        <v>0</v>
      </c>
      <c r="AA24" s="527">
        <v>24907680</v>
      </c>
      <c r="AB24" s="527">
        <v>2490768</v>
      </c>
      <c r="AC24" s="528">
        <v>2308880</v>
      </c>
      <c r="AD24" s="528">
        <v>230888</v>
      </c>
      <c r="AE24" s="528">
        <v>1340640</v>
      </c>
      <c r="AF24" s="619">
        <f t="shared" si="33"/>
        <v>268128</v>
      </c>
      <c r="AG24" s="527">
        <v>23518040</v>
      </c>
      <c r="AH24" s="643">
        <f t="shared" si="34"/>
        <v>23755.595959595961</v>
      </c>
      <c r="AI24" s="644" t="s">
        <v>149</v>
      </c>
    </row>
    <row r="25" spans="1:35" ht="16.149999999999999" customHeight="1">
      <c r="A25" s="194"/>
      <c r="B25" s="519">
        <v>10</v>
      </c>
      <c r="C25" s="587">
        <v>4</v>
      </c>
      <c r="D25" s="724" t="s">
        <v>944</v>
      </c>
      <c r="E25" s="521">
        <v>40</v>
      </c>
      <c r="F25" s="584" t="s">
        <v>1083</v>
      </c>
      <c r="G25" s="638">
        <f t="shared" si="23"/>
        <v>365</v>
      </c>
      <c r="H25" s="525">
        <v>14600</v>
      </c>
      <c r="I25" s="575">
        <v>583</v>
      </c>
      <c r="J25" s="592">
        <f t="shared" si="24"/>
        <v>8511800</v>
      </c>
      <c r="K25" s="567">
        <v>0</v>
      </c>
      <c r="L25" s="568">
        <f t="shared" si="25"/>
        <v>0</v>
      </c>
      <c r="M25" s="568">
        <f t="shared" si="26"/>
        <v>8511800</v>
      </c>
      <c r="N25" s="569">
        <v>7738000</v>
      </c>
      <c r="O25" s="569">
        <v>773800</v>
      </c>
      <c r="P25" s="568">
        <v>0</v>
      </c>
      <c r="Q25" s="617">
        <f t="shared" si="27"/>
        <v>1049400.0000000009</v>
      </c>
      <c r="R25" s="618">
        <f t="shared" si="28"/>
        <v>0.12328767123287682</v>
      </c>
      <c r="S25" s="523">
        <f t="shared" si="29"/>
        <v>1049400.0000000009</v>
      </c>
      <c r="T25" s="524" t="s">
        <v>841</v>
      </c>
      <c r="U25" s="563">
        <v>0</v>
      </c>
      <c r="V25" s="525" t="s">
        <v>90</v>
      </c>
      <c r="W25" s="522" t="s">
        <v>89</v>
      </c>
      <c r="X25" s="526">
        <f t="shared" si="30"/>
        <v>319.99999999999994</v>
      </c>
      <c r="Y25" s="526">
        <f t="shared" si="31"/>
        <v>12799.999999999998</v>
      </c>
      <c r="Z25" s="568">
        <f t="shared" si="32"/>
        <v>0</v>
      </c>
      <c r="AA25" s="527">
        <v>7304241.0618181815</v>
      </c>
      <c r="AB25" s="527">
        <v>730424.10618181818</v>
      </c>
      <c r="AC25" s="528">
        <v>447158.88000000006</v>
      </c>
      <c r="AD25" s="528">
        <v>44715.888000000006</v>
      </c>
      <c r="AE25" s="528">
        <v>80390.400000000009</v>
      </c>
      <c r="AF25" s="619">
        <f t="shared" si="33"/>
        <v>16078.080000000002</v>
      </c>
      <c r="AG25" s="527">
        <v>7462399.9999999991</v>
      </c>
      <c r="AH25" s="643">
        <f t="shared" si="34"/>
        <v>12799.999999999998</v>
      </c>
      <c r="AI25" s="644" t="s">
        <v>149</v>
      </c>
    </row>
    <row r="26" spans="1:35" ht="16.149999999999999" customHeight="1">
      <c r="A26" s="194"/>
      <c r="B26" s="519">
        <v>10</v>
      </c>
      <c r="C26" s="587">
        <v>4</v>
      </c>
      <c r="D26" s="724" t="s">
        <v>945</v>
      </c>
      <c r="E26" s="521">
        <v>40</v>
      </c>
      <c r="F26" s="584" t="s">
        <v>1084</v>
      </c>
      <c r="G26" s="638">
        <f t="shared" si="23"/>
        <v>365</v>
      </c>
      <c r="H26" s="525">
        <v>14600</v>
      </c>
      <c r="I26" s="575">
        <v>330</v>
      </c>
      <c r="J26" s="592">
        <f t="shared" si="24"/>
        <v>4818000</v>
      </c>
      <c r="K26" s="567">
        <v>0</v>
      </c>
      <c r="L26" s="568">
        <f t="shared" si="25"/>
        <v>0</v>
      </c>
      <c r="M26" s="568">
        <f t="shared" si="26"/>
        <v>4818000</v>
      </c>
      <c r="N26" s="569">
        <v>4380000</v>
      </c>
      <c r="O26" s="569">
        <v>438000</v>
      </c>
      <c r="P26" s="568">
        <v>0</v>
      </c>
      <c r="Q26" s="617">
        <f t="shared" si="27"/>
        <v>594000.00000000093</v>
      </c>
      <c r="R26" s="618">
        <f t="shared" si="28"/>
        <v>0.1232876712328769</v>
      </c>
      <c r="S26" s="523">
        <f t="shared" si="29"/>
        <v>594000.00000000093</v>
      </c>
      <c r="T26" s="524" t="s">
        <v>841</v>
      </c>
      <c r="U26" s="563">
        <v>0</v>
      </c>
      <c r="V26" s="525" t="s">
        <v>90</v>
      </c>
      <c r="W26" s="522" t="s">
        <v>89</v>
      </c>
      <c r="X26" s="526">
        <f t="shared" si="30"/>
        <v>319.99999999999989</v>
      </c>
      <c r="Y26" s="526">
        <f t="shared" si="31"/>
        <v>12799.999999999996</v>
      </c>
      <c r="Z26" s="568">
        <f t="shared" si="32"/>
        <v>0</v>
      </c>
      <c r="AA26" s="527">
        <v>4130409.5999999992</v>
      </c>
      <c r="AB26" s="527">
        <v>413040.95999999996</v>
      </c>
      <c r="AC26" s="528">
        <v>249609.60000000003</v>
      </c>
      <c r="AD26" s="528">
        <v>24960.960000000006</v>
      </c>
      <c r="AE26" s="528">
        <v>44880</v>
      </c>
      <c r="AF26" s="619">
        <f t="shared" si="33"/>
        <v>8976</v>
      </c>
      <c r="AG26" s="527">
        <v>4223999.9999999991</v>
      </c>
      <c r="AH26" s="643">
        <f t="shared" si="34"/>
        <v>12799.999999999996</v>
      </c>
      <c r="AI26" s="644" t="s">
        <v>149</v>
      </c>
    </row>
    <row r="27" spans="1:35" ht="16.149999999999999" customHeight="1">
      <c r="A27" s="194"/>
      <c r="B27" s="519">
        <v>10</v>
      </c>
      <c r="C27" s="587">
        <v>4</v>
      </c>
      <c r="D27" s="724" t="s">
        <v>944</v>
      </c>
      <c r="E27" s="521">
        <v>40</v>
      </c>
      <c r="F27" s="584" t="s">
        <v>1085</v>
      </c>
      <c r="G27" s="638">
        <f t="shared" si="23"/>
        <v>357.5</v>
      </c>
      <c r="H27" s="525">
        <v>14300</v>
      </c>
      <c r="I27" s="575">
        <v>902</v>
      </c>
      <c r="J27" s="592">
        <f t="shared" si="24"/>
        <v>12898600</v>
      </c>
      <c r="K27" s="567">
        <v>0</v>
      </c>
      <c r="L27" s="568">
        <f t="shared" si="25"/>
        <v>0</v>
      </c>
      <c r="M27" s="568">
        <f t="shared" si="26"/>
        <v>12898600</v>
      </c>
      <c r="N27" s="569">
        <v>11726000</v>
      </c>
      <c r="O27" s="569">
        <v>1172600</v>
      </c>
      <c r="P27" s="568">
        <v>0</v>
      </c>
      <c r="Q27" s="617">
        <f t="shared" si="27"/>
        <v>1353000</v>
      </c>
      <c r="R27" s="618">
        <f t="shared" si="28"/>
        <v>0.1048951048951049</v>
      </c>
      <c r="S27" s="523">
        <f t="shared" si="29"/>
        <v>1353000</v>
      </c>
      <c r="T27" s="524" t="s">
        <v>841</v>
      </c>
      <c r="U27" s="563">
        <v>0</v>
      </c>
      <c r="V27" s="525" t="s">
        <v>90</v>
      </c>
      <c r="W27" s="522" t="s">
        <v>89</v>
      </c>
      <c r="X27" s="526">
        <f t="shared" si="30"/>
        <v>320</v>
      </c>
      <c r="Y27" s="526">
        <f t="shared" si="31"/>
        <v>12800</v>
      </c>
      <c r="Z27" s="568">
        <f t="shared" si="32"/>
        <v>0</v>
      </c>
      <c r="AA27" s="527">
        <v>11300901.265454546</v>
      </c>
      <c r="AB27" s="527">
        <v>1130090.1265454546</v>
      </c>
      <c r="AC27" s="528">
        <v>691830.72000000009</v>
      </c>
      <c r="AD27" s="528">
        <v>69183.072000000015</v>
      </c>
      <c r="AE27" s="528">
        <v>124377.60000000001</v>
      </c>
      <c r="AF27" s="619">
        <f t="shared" si="33"/>
        <v>24875.520000000004</v>
      </c>
      <c r="AG27" s="527">
        <v>11545600</v>
      </c>
      <c r="AH27" s="643">
        <f t="shared" si="34"/>
        <v>12800</v>
      </c>
      <c r="AI27" s="644" t="s">
        <v>281</v>
      </c>
    </row>
    <row r="28" spans="1:35" ht="16.149999999999999" customHeight="1">
      <c r="A28" s="194"/>
      <c r="B28" s="519">
        <v>10</v>
      </c>
      <c r="C28" s="587">
        <v>4</v>
      </c>
      <c r="D28" s="724" t="s">
        <v>1087</v>
      </c>
      <c r="E28" s="521">
        <v>96</v>
      </c>
      <c r="F28" s="584" t="s">
        <v>1086</v>
      </c>
      <c r="G28" s="638">
        <f t="shared" si="23"/>
        <v>810</v>
      </c>
      <c r="H28" s="525">
        <v>77760</v>
      </c>
      <c r="I28" s="575">
        <v>150</v>
      </c>
      <c r="J28" s="592">
        <f t="shared" si="24"/>
        <v>11664000</v>
      </c>
      <c r="K28" s="567">
        <v>0</v>
      </c>
      <c r="L28" s="568">
        <f t="shared" si="25"/>
        <v>0</v>
      </c>
      <c r="M28" s="568">
        <f t="shared" si="26"/>
        <v>11664000</v>
      </c>
      <c r="N28" s="569">
        <v>10603636</v>
      </c>
      <c r="O28" s="569">
        <v>1060364</v>
      </c>
      <c r="P28" s="568">
        <v>0</v>
      </c>
      <c r="Q28" s="617">
        <f t="shared" si="27"/>
        <v>995077.43999999948</v>
      </c>
      <c r="R28" s="618">
        <f t="shared" si="28"/>
        <v>8.5311851851851805E-2</v>
      </c>
      <c r="S28" s="523">
        <f t="shared" si="29"/>
        <v>995077.43999999948</v>
      </c>
      <c r="T28" s="524" t="s">
        <v>841</v>
      </c>
      <c r="U28" s="563">
        <v>0</v>
      </c>
      <c r="V28" s="525" t="s">
        <v>90</v>
      </c>
      <c r="W28" s="522" t="s">
        <v>89</v>
      </c>
      <c r="X28" s="526">
        <f t="shared" si="30"/>
        <v>740.89739999999995</v>
      </c>
      <c r="Y28" s="526">
        <f t="shared" si="31"/>
        <v>71126.150399999999</v>
      </c>
      <c r="Z28" s="568">
        <f t="shared" si="32"/>
        <v>0</v>
      </c>
      <c r="AA28" s="527">
        <v>10497600</v>
      </c>
      <c r="AB28" s="527">
        <v>1049760</v>
      </c>
      <c r="AC28" s="528">
        <v>566870.40000000014</v>
      </c>
      <c r="AD28" s="528">
        <v>56687.040000000015</v>
      </c>
      <c r="AE28" s="528">
        <v>254880</v>
      </c>
      <c r="AF28" s="619">
        <f t="shared" si="33"/>
        <v>50976</v>
      </c>
      <c r="AG28" s="527">
        <v>10668922.560000001</v>
      </c>
      <c r="AH28" s="643">
        <f t="shared" si="34"/>
        <v>71126.150399999999</v>
      </c>
      <c r="AI28" s="644" t="s">
        <v>1462</v>
      </c>
    </row>
    <row r="29" spans="1:35" ht="16.149999999999999" customHeight="1">
      <c r="A29" s="194"/>
      <c r="B29" s="519">
        <v>10</v>
      </c>
      <c r="C29" s="587">
        <v>4</v>
      </c>
      <c r="D29" s="724" t="s">
        <v>1088</v>
      </c>
      <c r="E29" s="521">
        <v>48</v>
      </c>
      <c r="F29" s="584" t="s">
        <v>1086</v>
      </c>
      <c r="G29" s="638">
        <f t="shared" si="23"/>
        <v>1320</v>
      </c>
      <c r="H29" s="764">
        <v>63360</v>
      </c>
      <c r="I29" s="757">
        <v>115</v>
      </c>
      <c r="J29" s="592">
        <f t="shared" si="24"/>
        <v>7286400</v>
      </c>
      <c r="K29" s="567">
        <v>0</v>
      </c>
      <c r="L29" s="568">
        <f t="shared" si="25"/>
        <v>0</v>
      </c>
      <c r="M29" s="568">
        <f t="shared" si="26"/>
        <v>7286400</v>
      </c>
      <c r="N29" s="569">
        <v>6624000</v>
      </c>
      <c r="O29" s="569">
        <v>662400</v>
      </c>
      <c r="P29" s="568">
        <v>0</v>
      </c>
      <c r="Q29" s="617">
        <f t="shared" si="27"/>
        <v>470143.91999999993</v>
      </c>
      <c r="R29" s="618">
        <f t="shared" si="28"/>
        <v>6.4523484848484844E-2</v>
      </c>
      <c r="S29" s="523">
        <f t="shared" si="29"/>
        <v>470143.91999999993</v>
      </c>
      <c r="T29" s="524" t="s">
        <v>841</v>
      </c>
      <c r="U29" s="563">
        <v>0</v>
      </c>
      <c r="V29" s="525" t="s">
        <v>90</v>
      </c>
      <c r="W29" s="522" t="s">
        <v>89</v>
      </c>
      <c r="X29" s="526">
        <f t="shared" si="30"/>
        <v>1234.829</v>
      </c>
      <c r="Y29" s="526">
        <f t="shared" si="31"/>
        <v>59271.792000000001</v>
      </c>
      <c r="Z29" s="568">
        <f t="shared" si="32"/>
        <v>0</v>
      </c>
      <c r="AA29" s="527">
        <v>6706800</v>
      </c>
      <c r="AB29" s="527">
        <v>670680</v>
      </c>
      <c r="AC29" s="528">
        <v>362167.20000000007</v>
      </c>
      <c r="AD29" s="528">
        <v>36216.720000000008</v>
      </c>
      <c r="AE29" s="528">
        <v>162840</v>
      </c>
      <c r="AF29" s="619">
        <f t="shared" si="33"/>
        <v>32568</v>
      </c>
      <c r="AG29" s="527">
        <v>6816256.0800000001</v>
      </c>
      <c r="AH29" s="643">
        <f t="shared" si="34"/>
        <v>59271.792000000001</v>
      </c>
      <c r="AI29" s="644" t="s">
        <v>1431</v>
      </c>
    </row>
    <row r="30" spans="1:35" s="518" customFormat="1">
      <c r="B30" s="519">
        <v>10</v>
      </c>
      <c r="C30" s="750"/>
      <c r="D30" s="745"/>
      <c r="E30" s="745"/>
      <c r="F30" s="746"/>
      <c r="G30" s="751"/>
      <c r="H30" s="751" t="s">
        <v>5</v>
      </c>
      <c r="I30" s="752">
        <f>SUM(I23:I29)</f>
        <v>4060</v>
      </c>
      <c r="J30" s="531">
        <f t="shared" ref="J30:AG30" si="35">SUM(J23:J29)</f>
        <v>97648800</v>
      </c>
      <c r="K30" s="532">
        <f t="shared" si="35"/>
        <v>0</v>
      </c>
      <c r="L30" s="531">
        <f t="shared" si="35"/>
        <v>0</v>
      </c>
      <c r="M30" s="531">
        <f t="shared" si="35"/>
        <v>97648800</v>
      </c>
      <c r="N30" s="532">
        <f t="shared" si="35"/>
        <v>88771636</v>
      </c>
      <c r="O30" s="532">
        <f t="shared" si="35"/>
        <v>8877164</v>
      </c>
      <c r="P30" s="532">
        <f t="shared" si="35"/>
        <v>0</v>
      </c>
      <c r="Q30" s="589">
        <f t="shared" si="35"/>
        <v>9895541.3600000013</v>
      </c>
      <c r="R30" s="790">
        <f>Q30/J30</f>
        <v>0.10133807440542025</v>
      </c>
      <c r="S30" s="590">
        <f t="shared" si="35"/>
        <v>9895541.3600000013</v>
      </c>
      <c r="T30" s="710">
        <f t="shared" si="35"/>
        <v>0</v>
      </c>
      <c r="U30" s="711">
        <f t="shared" si="35"/>
        <v>0</v>
      </c>
      <c r="V30" s="531">
        <f t="shared" si="35"/>
        <v>0</v>
      </c>
      <c r="W30" s="710">
        <f t="shared" si="35"/>
        <v>0</v>
      </c>
      <c r="X30" s="711">
        <f t="shared" si="35"/>
        <v>4420.4511474747469</v>
      </c>
      <c r="Y30" s="711">
        <f t="shared" si="35"/>
        <v>216309.13431919191</v>
      </c>
      <c r="Z30" s="531">
        <f t="shared" si="35"/>
        <v>0</v>
      </c>
      <c r="AA30" s="711">
        <f t="shared" si="35"/>
        <v>89755311.927272737</v>
      </c>
      <c r="AB30" s="711">
        <f t="shared" si="35"/>
        <v>8975531.1927272715</v>
      </c>
      <c r="AC30" s="711">
        <f t="shared" si="35"/>
        <v>6935396.7999999998</v>
      </c>
      <c r="AD30" s="711">
        <f t="shared" si="35"/>
        <v>693539.68</v>
      </c>
      <c r="AE30" s="711">
        <f t="shared" si="35"/>
        <v>3348648</v>
      </c>
      <c r="AF30" s="712">
        <f t="shared" si="35"/>
        <v>669729.6</v>
      </c>
      <c r="AG30" s="711">
        <f t="shared" si="35"/>
        <v>87753258.640000001</v>
      </c>
      <c r="AH30" s="578"/>
      <c r="AI30" s="615"/>
    </row>
    <row r="31" spans="1:35" ht="16.149999999999999" customHeight="1">
      <c r="A31" s="194"/>
      <c r="B31" s="519">
        <v>10</v>
      </c>
      <c r="C31" s="587">
        <v>12</v>
      </c>
      <c r="D31" s="724" t="s">
        <v>1089</v>
      </c>
      <c r="E31" s="521">
        <v>24</v>
      </c>
      <c r="F31" s="584" t="s">
        <v>1090</v>
      </c>
      <c r="G31" s="638">
        <f>H31/E31</f>
        <v>580</v>
      </c>
      <c r="H31" s="764">
        <v>13920</v>
      </c>
      <c r="I31" s="757">
        <v>1008</v>
      </c>
      <c r="J31" s="592">
        <f t="shared" ref="J31" si="36">H31*I31</f>
        <v>14031360</v>
      </c>
      <c r="K31" s="567">
        <v>0</v>
      </c>
      <c r="L31" s="568">
        <f t="shared" ref="L31" si="37">J31-M31</f>
        <v>0</v>
      </c>
      <c r="M31" s="568">
        <f t="shared" ref="M31" si="38">N31+O31-P31</f>
        <v>14031360</v>
      </c>
      <c r="N31" s="569">
        <v>12755782</v>
      </c>
      <c r="O31" s="569">
        <v>1275578</v>
      </c>
      <c r="P31" s="568">
        <v>0</v>
      </c>
      <c r="Q31" s="617">
        <f t="shared" ref="Q31" si="39">J31-AG31</f>
        <v>2951424.0000000037</v>
      </c>
      <c r="R31" s="618">
        <f t="shared" ref="R31" si="40">Q31/J31</f>
        <v>0.21034482758620715</v>
      </c>
      <c r="S31" s="523">
        <f t="shared" ref="S31" si="41">Q31-U31</f>
        <v>2951424.0000000037</v>
      </c>
      <c r="T31" s="524" t="s">
        <v>841</v>
      </c>
      <c r="U31" s="563">
        <v>0</v>
      </c>
      <c r="V31" s="525" t="s">
        <v>90</v>
      </c>
      <c r="W31" s="522" t="s">
        <v>89</v>
      </c>
      <c r="X31" s="526">
        <f>Y31/E31</f>
        <v>457.99999999999983</v>
      </c>
      <c r="Y31" s="526">
        <f t="shared" ref="Y31" si="42">(AA31+AB31-AC31-AD31-AE31)/I31</f>
        <v>10991.999999999996</v>
      </c>
      <c r="Z31" s="568">
        <f t="shared" ref="Z31" si="43">AH31-Y31</f>
        <v>0</v>
      </c>
      <c r="AA31" s="527">
        <v>12354760.93090909</v>
      </c>
      <c r="AB31" s="527">
        <v>1235476.0930909091</v>
      </c>
      <c r="AC31" s="528">
        <v>1226111.04</v>
      </c>
      <c r="AD31" s="528">
        <v>122611.10400000001</v>
      </c>
      <c r="AE31" s="528">
        <v>1161578.8800000001</v>
      </c>
      <c r="AF31" s="619">
        <f t="shared" ref="AF31" si="44">AE31*$AF$4</f>
        <v>232315.77600000004</v>
      </c>
      <c r="AG31" s="527">
        <v>11079935.999999996</v>
      </c>
      <c r="AH31" s="643">
        <f t="shared" ref="AH31" si="45">AG31/I31</f>
        <v>10991.999999999996</v>
      </c>
      <c r="AI31" s="644" t="s">
        <v>1458</v>
      </c>
    </row>
    <row r="32" spans="1:35" s="518" customFormat="1">
      <c r="B32" s="519">
        <v>10</v>
      </c>
      <c r="C32" s="750"/>
      <c r="D32" s="745"/>
      <c r="E32" s="745"/>
      <c r="F32" s="746"/>
      <c r="G32" s="751"/>
      <c r="H32" s="751" t="s">
        <v>5</v>
      </c>
      <c r="I32" s="752">
        <f>SUM(I31)</f>
        <v>1008</v>
      </c>
      <c r="J32" s="531">
        <f t="shared" ref="J32:AG32" si="46">SUM(J31)</f>
        <v>14031360</v>
      </c>
      <c r="K32" s="532">
        <f t="shared" si="46"/>
        <v>0</v>
      </c>
      <c r="L32" s="531">
        <f t="shared" si="46"/>
        <v>0</v>
      </c>
      <c r="M32" s="531">
        <f t="shared" si="46"/>
        <v>14031360</v>
      </c>
      <c r="N32" s="532">
        <f t="shared" si="46"/>
        <v>12755782</v>
      </c>
      <c r="O32" s="532">
        <f t="shared" si="46"/>
        <v>1275578</v>
      </c>
      <c r="P32" s="532">
        <f t="shared" si="46"/>
        <v>0</v>
      </c>
      <c r="Q32" s="589">
        <f t="shared" si="46"/>
        <v>2951424.0000000037</v>
      </c>
      <c r="R32" s="790">
        <f>Q32/J32</f>
        <v>0.21034482758620715</v>
      </c>
      <c r="S32" s="590">
        <f t="shared" si="46"/>
        <v>2951424.0000000037</v>
      </c>
      <c r="T32" s="710">
        <f t="shared" si="46"/>
        <v>0</v>
      </c>
      <c r="U32" s="711">
        <f t="shared" si="46"/>
        <v>0</v>
      </c>
      <c r="V32" s="531">
        <f t="shared" si="46"/>
        <v>0</v>
      </c>
      <c r="W32" s="710">
        <f t="shared" si="46"/>
        <v>0</v>
      </c>
      <c r="X32" s="711">
        <f t="shared" si="46"/>
        <v>457.99999999999983</v>
      </c>
      <c r="Y32" s="711">
        <f t="shared" si="46"/>
        <v>10991.999999999996</v>
      </c>
      <c r="Z32" s="531">
        <f t="shared" si="46"/>
        <v>0</v>
      </c>
      <c r="AA32" s="711">
        <f t="shared" si="46"/>
        <v>12354760.93090909</v>
      </c>
      <c r="AB32" s="711">
        <f t="shared" si="46"/>
        <v>1235476.0930909091</v>
      </c>
      <c r="AC32" s="711">
        <f t="shared" si="46"/>
        <v>1226111.04</v>
      </c>
      <c r="AD32" s="711">
        <f t="shared" si="46"/>
        <v>122611.10400000001</v>
      </c>
      <c r="AE32" s="711">
        <f t="shared" si="46"/>
        <v>1161578.8800000001</v>
      </c>
      <c r="AF32" s="712">
        <f t="shared" si="46"/>
        <v>232315.77600000004</v>
      </c>
      <c r="AG32" s="711">
        <f t="shared" si="46"/>
        <v>11079935.999999996</v>
      </c>
      <c r="AH32" s="578"/>
      <c r="AI32" s="615"/>
    </row>
    <row r="33" spans="1:35" ht="16.149999999999999" customHeight="1">
      <c r="A33" s="194"/>
      <c r="B33" s="519">
        <v>10</v>
      </c>
      <c r="C33" s="587">
        <v>14</v>
      </c>
      <c r="D33" s="724" t="s">
        <v>1089</v>
      </c>
      <c r="E33" s="521">
        <v>24</v>
      </c>
      <c r="F33" s="584" t="s">
        <v>1091</v>
      </c>
      <c r="G33" s="638">
        <f>H33/E33</f>
        <v>580</v>
      </c>
      <c r="H33" s="764">
        <v>13920</v>
      </c>
      <c r="I33" s="757">
        <v>1008</v>
      </c>
      <c r="J33" s="592">
        <f t="shared" ref="J33" si="47">H33*I33</f>
        <v>14031360</v>
      </c>
      <c r="K33" s="567">
        <v>0</v>
      </c>
      <c r="L33" s="568">
        <f t="shared" ref="L33" si="48">J33-M33</f>
        <v>0</v>
      </c>
      <c r="M33" s="568">
        <f t="shared" ref="M33" si="49">N33+O33-P33</f>
        <v>14031360</v>
      </c>
      <c r="N33" s="569">
        <v>12755782</v>
      </c>
      <c r="O33" s="569">
        <v>1275578</v>
      </c>
      <c r="P33" s="568">
        <v>0</v>
      </c>
      <c r="Q33" s="617">
        <f t="shared" ref="Q33" si="50">J33-AG33</f>
        <v>2951424.0000000037</v>
      </c>
      <c r="R33" s="618">
        <f t="shared" ref="R33" si="51">Q33/J33</f>
        <v>0.21034482758620715</v>
      </c>
      <c r="S33" s="523">
        <f t="shared" ref="S33" si="52">Q33-U33</f>
        <v>2951424.0000000037</v>
      </c>
      <c r="T33" s="524" t="s">
        <v>841</v>
      </c>
      <c r="U33" s="563">
        <v>0</v>
      </c>
      <c r="V33" s="525" t="s">
        <v>90</v>
      </c>
      <c r="W33" s="522" t="s">
        <v>89</v>
      </c>
      <c r="X33" s="526">
        <f>Y33/E33</f>
        <v>457.99999999999983</v>
      </c>
      <c r="Y33" s="526">
        <f t="shared" ref="Y33" si="53">(AA33+AB33-AC33-AD33-AE33)/I33</f>
        <v>10991.999999999996</v>
      </c>
      <c r="Z33" s="568">
        <f t="shared" ref="Z33" si="54">AH33-Y33</f>
        <v>0</v>
      </c>
      <c r="AA33" s="527">
        <v>12354760.93090909</v>
      </c>
      <c r="AB33" s="527">
        <v>1235476.0930909091</v>
      </c>
      <c r="AC33" s="528">
        <v>1226111.04</v>
      </c>
      <c r="AD33" s="528">
        <v>122611.10400000001</v>
      </c>
      <c r="AE33" s="528">
        <v>1161578.8800000001</v>
      </c>
      <c r="AF33" s="619">
        <f t="shared" ref="AF33" si="55">AE33*$AF$4</f>
        <v>232315.77600000004</v>
      </c>
      <c r="AG33" s="527">
        <v>11079935.999999996</v>
      </c>
      <c r="AH33" s="643">
        <f t="shared" ref="AH33" si="56">AG33/I33</f>
        <v>10991.999999999996</v>
      </c>
      <c r="AI33" s="644" t="s">
        <v>1428</v>
      </c>
    </row>
    <row r="34" spans="1:35" s="518" customFormat="1">
      <c r="B34" s="519">
        <v>10</v>
      </c>
      <c r="C34" s="750"/>
      <c r="D34" s="745"/>
      <c r="E34" s="745"/>
      <c r="F34" s="746"/>
      <c r="G34" s="751"/>
      <c r="H34" s="751" t="s">
        <v>5</v>
      </c>
      <c r="I34" s="752">
        <f>SUM(I33)</f>
        <v>1008</v>
      </c>
      <c r="J34" s="531">
        <f t="shared" ref="J34:AG34" si="57">SUM(J33)</f>
        <v>14031360</v>
      </c>
      <c r="K34" s="532">
        <f t="shared" si="57"/>
        <v>0</v>
      </c>
      <c r="L34" s="531">
        <f t="shared" si="57"/>
        <v>0</v>
      </c>
      <c r="M34" s="531">
        <f t="shared" si="57"/>
        <v>14031360</v>
      </c>
      <c r="N34" s="532">
        <f t="shared" si="57"/>
        <v>12755782</v>
      </c>
      <c r="O34" s="532">
        <f t="shared" si="57"/>
        <v>1275578</v>
      </c>
      <c r="P34" s="532">
        <f t="shared" si="57"/>
        <v>0</v>
      </c>
      <c r="Q34" s="589">
        <f t="shared" si="57"/>
        <v>2951424.0000000037</v>
      </c>
      <c r="R34" s="790">
        <f>Q34/J34</f>
        <v>0.21034482758620715</v>
      </c>
      <c r="S34" s="590">
        <f t="shared" si="57"/>
        <v>2951424.0000000037</v>
      </c>
      <c r="T34" s="710">
        <f t="shared" si="57"/>
        <v>0</v>
      </c>
      <c r="U34" s="711">
        <f t="shared" si="57"/>
        <v>0</v>
      </c>
      <c r="V34" s="531">
        <f t="shared" si="57"/>
        <v>0</v>
      </c>
      <c r="W34" s="710">
        <f t="shared" si="57"/>
        <v>0</v>
      </c>
      <c r="X34" s="711">
        <f t="shared" si="57"/>
        <v>457.99999999999983</v>
      </c>
      <c r="Y34" s="711">
        <f t="shared" si="57"/>
        <v>10991.999999999996</v>
      </c>
      <c r="Z34" s="531">
        <f t="shared" si="57"/>
        <v>0</v>
      </c>
      <c r="AA34" s="711">
        <f t="shared" si="57"/>
        <v>12354760.93090909</v>
      </c>
      <c r="AB34" s="711">
        <f t="shared" si="57"/>
        <v>1235476.0930909091</v>
      </c>
      <c r="AC34" s="711">
        <f t="shared" si="57"/>
        <v>1226111.04</v>
      </c>
      <c r="AD34" s="711">
        <f t="shared" si="57"/>
        <v>122611.10400000001</v>
      </c>
      <c r="AE34" s="711">
        <f t="shared" si="57"/>
        <v>1161578.8800000001</v>
      </c>
      <c r="AF34" s="712">
        <f t="shared" si="57"/>
        <v>232315.77600000004</v>
      </c>
      <c r="AG34" s="711">
        <f t="shared" si="57"/>
        <v>11079935.999999996</v>
      </c>
      <c r="AH34" s="578"/>
      <c r="AI34" s="615"/>
    </row>
    <row r="35" spans="1:35" ht="16.149999999999999" customHeight="1">
      <c r="A35" s="194"/>
      <c r="B35" s="519">
        <v>10</v>
      </c>
      <c r="C35" s="587">
        <v>17</v>
      </c>
      <c r="D35" s="724" t="s">
        <v>1092</v>
      </c>
      <c r="E35" s="521">
        <v>24</v>
      </c>
      <c r="F35" s="584" t="s">
        <v>1082</v>
      </c>
      <c r="G35" s="638">
        <f>H35/E35</f>
        <v>1430</v>
      </c>
      <c r="H35" s="525">
        <v>34320</v>
      </c>
      <c r="I35" s="575">
        <v>77</v>
      </c>
      <c r="J35" s="592">
        <f t="shared" ref="J35:J36" si="58">H35*I35</f>
        <v>2642640</v>
      </c>
      <c r="K35" s="567">
        <v>0</v>
      </c>
      <c r="L35" s="568">
        <f t="shared" ref="L35:L36" si="59">J35-M35</f>
        <v>0</v>
      </c>
      <c r="M35" s="568">
        <f t="shared" ref="M35:M36" si="60">N35+O35-P35</f>
        <v>2642640</v>
      </c>
      <c r="N35" s="569">
        <v>2402400</v>
      </c>
      <c r="O35" s="569">
        <v>240240</v>
      </c>
      <c r="P35" s="568">
        <v>0</v>
      </c>
      <c r="Q35" s="617">
        <f t="shared" ref="Q35:Q36" si="61">J35-AG35</f>
        <v>646800</v>
      </c>
      <c r="R35" s="618">
        <f t="shared" ref="R35:R36" si="62">Q35/J35</f>
        <v>0.24475524475524477</v>
      </c>
      <c r="S35" s="523">
        <f t="shared" ref="S35:S36" si="63">Q35-U35</f>
        <v>646800</v>
      </c>
      <c r="T35" s="524" t="s">
        <v>841</v>
      </c>
      <c r="U35" s="563">
        <v>0</v>
      </c>
      <c r="V35" s="525" t="s">
        <v>90</v>
      </c>
      <c r="W35" s="522" t="s">
        <v>89</v>
      </c>
      <c r="X35" s="526">
        <f>Y35/E35</f>
        <v>1080</v>
      </c>
      <c r="Y35" s="526">
        <f t="shared" ref="Y35:Y36" si="64">(AA35+AB35-AC35-AD35-AE35)/I35</f>
        <v>25920</v>
      </c>
      <c r="Z35" s="568">
        <f t="shared" ref="Z35:Z36" si="65">AH35-Y35</f>
        <v>0</v>
      </c>
      <c r="AA35" s="527">
        <v>1994755.0254545454</v>
      </c>
      <c r="AB35" s="527">
        <v>199475.50254545454</v>
      </c>
      <c r="AC35" s="528">
        <v>121020.48</v>
      </c>
      <c r="AD35" s="528">
        <v>12102.048000000001</v>
      </c>
      <c r="AE35" s="528">
        <v>65268</v>
      </c>
      <c r="AF35" s="619">
        <f t="shared" ref="AF35:AF36" si="66">AE35*$AF$4</f>
        <v>13053.6</v>
      </c>
      <c r="AG35" s="527">
        <v>1995840</v>
      </c>
      <c r="AH35" s="643">
        <f t="shared" ref="AH35:AH36" si="67">AG35/I35</f>
        <v>25920</v>
      </c>
      <c r="AI35" s="644" t="s">
        <v>1093</v>
      </c>
    </row>
    <row r="36" spans="1:35" ht="16.149999999999999" customHeight="1">
      <c r="A36" s="194"/>
      <c r="B36" s="519">
        <v>10</v>
      </c>
      <c r="C36" s="587">
        <v>17</v>
      </c>
      <c r="D36" s="724" t="s">
        <v>1092</v>
      </c>
      <c r="E36" s="521">
        <v>24</v>
      </c>
      <c r="F36" s="584" t="s">
        <v>1082</v>
      </c>
      <c r="G36" s="638">
        <f>H36/E36</f>
        <v>1430</v>
      </c>
      <c r="H36" s="764">
        <v>34320</v>
      </c>
      <c r="I36" s="757">
        <v>220</v>
      </c>
      <c r="J36" s="592">
        <f t="shared" si="58"/>
        <v>7550400</v>
      </c>
      <c r="K36" s="567">
        <v>0</v>
      </c>
      <c r="L36" s="568">
        <f t="shared" si="59"/>
        <v>0</v>
      </c>
      <c r="M36" s="568">
        <f t="shared" si="60"/>
        <v>7550400</v>
      </c>
      <c r="N36" s="569">
        <v>6864000</v>
      </c>
      <c r="O36" s="569">
        <v>686400</v>
      </c>
      <c r="P36" s="568">
        <v>0</v>
      </c>
      <c r="Q36" s="617">
        <f t="shared" si="61"/>
        <v>1848000.0000000009</v>
      </c>
      <c r="R36" s="618">
        <f t="shared" si="62"/>
        <v>0.24475524475524488</v>
      </c>
      <c r="S36" s="523">
        <f t="shared" si="63"/>
        <v>1848000.0000000009</v>
      </c>
      <c r="T36" s="524" t="s">
        <v>841</v>
      </c>
      <c r="U36" s="563">
        <v>0</v>
      </c>
      <c r="V36" s="525" t="s">
        <v>90</v>
      </c>
      <c r="W36" s="522" t="s">
        <v>89</v>
      </c>
      <c r="X36" s="526">
        <f>Y36/E36</f>
        <v>1079.9999999999998</v>
      </c>
      <c r="Y36" s="526">
        <f t="shared" si="64"/>
        <v>25919.999999999996</v>
      </c>
      <c r="Z36" s="568">
        <f t="shared" si="65"/>
        <v>0</v>
      </c>
      <c r="AA36" s="527">
        <v>5699300.0727272723</v>
      </c>
      <c r="AB36" s="527">
        <v>569930.00727272721</v>
      </c>
      <c r="AC36" s="528">
        <v>345772.79999999999</v>
      </c>
      <c r="AD36" s="528">
        <v>34577.279999999999</v>
      </c>
      <c r="AE36" s="528">
        <v>186480</v>
      </c>
      <c r="AF36" s="619">
        <f t="shared" si="66"/>
        <v>37296</v>
      </c>
      <c r="AG36" s="527">
        <v>5702399.9999999991</v>
      </c>
      <c r="AH36" s="643">
        <f t="shared" si="67"/>
        <v>25919.999999999996</v>
      </c>
      <c r="AI36" s="644" t="s">
        <v>1094</v>
      </c>
    </row>
    <row r="37" spans="1:35" s="518" customFormat="1">
      <c r="B37" s="519">
        <v>10</v>
      </c>
      <c r="C37" s="750"/>
      <c r="D37" s="745"/>
      <c r="E37" s="745"/>
      <c r="F37" s="746"/>
      <c r="G37" s="751"/>
      <c r="H37" s="751" t="s">
        <v>5</v>
      </c>
      <c r="I37" s="752">
        <f>SUM(I35:I36)</f>
        <v>297</v>
      </c>
      <c r="J37" s="531">
        <f t="shared" ref="J37:AG37" si="68">SUM(J35:J36)</f>
        <v>10193040</v>
      </c>
      <c r="K37" s="532">
        <f t="shared" si="68"/>
        <v>0</v>
      </c>
      <c r="L37" s="531">
        <f t="shared" si="68"/>
        <v>0</v>
      </c>
      <c r="M37" s="531">
        <f t="shared" si="68"/>
        <v>10193040</v>
      </c>
      <c r="N37" s="532">
        <f t="shared" si="68"/>
        <v>9266400</v>
      </c>
      <c r="O37" s="532">
        <f t="shared" si="68"/>
        <v>926640</v>
      </c>
      <c r="P37" s="532">
        <f t="shared" si="68"/>
        <v>0</v>
      </c>
      <c r="Q37" s="589">
        <f t="shared" si="68"/>
        <v>2494800.0000000009</v>
      </c>
      <c r="R37" s="790">
        <f>Q37/J37</f>
        <v>0.24475524475524485</v>
      </c>
      <c r="S37" s="590">
        <f t="shared" si="68"/>
        <v>2494800.0000000009</v>
      </c>
      <c r="T37" s="710">
        <f t="shared" si="68"/>
        <v>0</v>
      </c>
      <c r="U37" s="711">
        <f t="shared" si="68"/>
        <v>0</v>
      </c>
      <c r="V37" s="531">
        <f t="shared" si="68"/>
        <v>0</v>
      </c>
      <c r="W37" s="710">
        <f t="shared" si="68"/>
        <v>0</v>
      </c>
      <c r="X37" s="711">
        <f t="shared" si="68"/>
        <v>2160</v>
      </c>
      <c r="Y37" s="711">
        <f t="shared" si="68"/>
        <v>51840</v>
      </c>
      <c r="Z37" s="531">
        <f t="shared" si="68"/>
        <v>0</v>
      </c>
      <c r="AA37" s="711">
        <f t="shared" si="68"/>
        <v>7694055.0981818177</v>
      </c>
      <c r="AB37" s="711">
        <f t="shared" si="68"/>
        <v>769405.50981818174</v>
      </c>
      <c r="AC37" s="711">
        <f t="shared" si="68"/>
        <v>466793.27999999997</v>
      </c>
      <c r="AD37" s="711">
        <f t="shared" si="68"/>
        <v>46679.328000000001</v>
      </c>
      <c r="AE37" s="711">
        <f t="shared" si="68"/>
        <v>251748</v>
      </c>
      <c r="AF37" s="712">
        <f t="shared" si="68"/>
        <v>50349.599999999999</v>
      </c>
      <c r="AG37" s="711">
        <f t="shared" si="68"/>
        <v>7698239.9999999991</v>
      </c>
      <c r="AH37" s="578"/>
      <c r="AI37" s="615"/>
    </row>
    <row r="38" spans="1:35" ht="16.149999999999999" customHeight="1">
      <c r="A38" s="194"/>
      <c r="B38" s="519">
        <v>10</v>
      </c>
      <c r="C38" s="587">
        <v>19</v>
      </c>
      <c r="D38" s="724" t="s">
        <v>1095</v>
      </c>
      <c r="E38" s="521">
        <v>40</v>
      </c>
      <c r="F38" s="584" t="s">
        <v>1105</v>
      </c>
      <c r="G38" s="638">
        <f t="shared" ref="G38:G52" si="69">H38/E38</f>
        <v>1650</v>
      </c>
      <c r="H38" s="764">
        <v>66000</v>
      </c>
      <c r="I38" s="757">
        <v>198</v>
      </c>
      <c r="J38" s="592">
        <f t="shared" ref="J38:J52" si="70">H38*I38</f>
        <v>13068000</v>
      </c>
      <c r="K38" s="567">
        <v>0</v>
      </c>
      <c r="L38" s="568">
        <f t="shared" ref="L38:L52" si="71">J38-M38</f>
        <v>0</v>
      </c>
      <c r="M38" s="568">
        <f t="shared" ref="M38:M52" si="72">N38+O38-P38</f>
        <v>13068000</v>
      </c>
      <c r="N38" s="569">
        <v>11880000</v>
      </c>
      <c r="O38" s="569">
        <v>1188000</v>
      </c>
      <c r="P38" s="568">
        <v>0</v>
      </c>
      <c r="Q38" s="617">
        <f t="shared" ref="Q38:Q52" si="73">J38-AG38</f>
        <v>2534400</v>
      </c>
      <c r="R38" s="618">
        <f t="shared" ref="R38:R52" si="74">Q38/J38</f>
        <v>0.19393939393939394</v>
      </c>
      <c r="S38" s="523">
        <f t="shared" ref="S38:S52" si="75">Q38-U38</f>
        <v>2534400</v>
      </c>
      <c r="T38" s="524" t="s">
        <v>841</v>
      </c>
      <c r="U38" s="563">
        <v>0</v>
      </c>
      <c r="V38" s="525" t="s">
        <v>90</v>
      </c>
      <c r="W38" s="522" t="s">
        <v>89</v>
      </c>
      <c r="X38" s="526">
        <f t="shared" ref="X38:X52" si="76">Y38/E38</f>
        <v>1330</v>
      </c>
      <c r="Y38" s="526">
        <f t="shared" ref="Y38:Y52" si="77">(AA38+AB38-AC38-AD38-AE38)/I38</f>
        <v>53200</v>
      </c>
      <c r="Z38" s="568">
        <f t="shared" ref="Z38:Z52" si="78">AH38-Y38</f>
        <v>0</v>
      </c>
      <c r="AA38" s="527">
        <v>10416453.381818181</v>
      </c>
      <c r="AB38" s="527">
        <v>1041645.3381818181</v>
      </c>
      <c r="AC38" s="528">
        <v>633355.20000000007</v>
      </c>
      <c r="AD38" s="528">
        <v>63335.520000000011</v>
      </c>
      <c r="AE38" s="528">
        <v>227808</v>
      </c>
      <c r="AF38" s="619">
        <f t="shared" ref="AF38:AF52" si="79">AE38*$AF$4</f>
        <v>45561.600000000006</v>
      </c>
      <c r="AG38" s="527">
        <v>10533600</v>
      </c>
      <c r="AH38" s="643">
        <f t="shared" ref="AH38:AH52" si="80">AG38/I38</f>
        <v>53200</v>
      </c>
      <c r="AI38" s="644" t="s">
        <v>281</v>
      </c>
    </row>
    <row r="39" spans="1:35" ht="16.149999999999999" customHeight="1">
      <c r="A39" s="194"/>
      <c r="B39" s="519">
        <v>10</v>
      </c>
      <c r="C39" s="587">
        <v>19</v>
      </c>
      <c r="D39" s="775" t="s">
        <v>1096</v>
      </c>
      <c r="E39" s="521">
        <v>48</v>
      </c>
      <c r="F39" s="584" t="s">
        <v>1091</v>
      </c>
      <c r="G39" s="638">
        <f t="shared" si="69"/>
        <v>441.66666666666703</v>
      </c>
      <c r="H39" s="525">
        <v>21200.000000000018</v>
      </c>
      <c r="I39" s="575">
        <v>770</v>
      </c>
      <c r="J39" s="592">
        <f t="shared" si="70"/>
        <v>16324000.000000015</v>
      </c>
      <c r="K39" s="567">
        <v>0</v>
      </c>
      <c r="L39" s="568">
        <f t="shared" si="71"/>
        <v>1.4901161193847656E-8</v>
      </c>
      <c r="M39" s="568">
        <f t="shared" si="72"/>
        <v>16324000</v>
      </c>
      <c r="N39" s="569">
        <v>14840000</v>
      </c>
      <c r="O39" s="569">
        <v>1484000</v>
      </c>
      <c r="P39" s="568">
        <v>0</v>
      </c>
      <c r="Q39" s="617">
        <f t="shared" si="73"/>
        <v>16324000.000000015</v>
      </c>
      <c r="R39" s="618">
        <f t="shared" si="74"/>
        <v>1</v>
      </c>
      <c r="S39" s="523">
        <f t="shared" si="75"/>
        <v>16324000.000000015</v>
      </c>
      <c r="T39" s="524" t="s">
        <v>839</v>
      </c>
      <c r="U39" s="563">
        <v>0</v>
      </c>
      <c r="V39" s="525" t="s">
        <v>90</v>
      </c>
      <c r="W39" s="522" t="s">
        <v>89</v>
      </c>
      <c r="X39" s="526">
        <f t="shared" si="76"/>
        <v>0</v>
      </c>
      <c r="Y39" s="526">
        <f t="shared" si="77"/>
        <v>0</v>
      </c>
      <c r="Z39" s="568">
        <f t="shared" si="78"/>
        <v>0</v>
      </c>
      <c r="AA39" s="527"/>
      <c r="AB39" s="527"/>
      <c r="AC39" s="528"/>
      <c r="AD39" s="528"/>
      <c r="AE39" s="528">
        <v>0</v>
      </c>
      <c r="AF39" s="619">
        <f t="shared" si="79"/>
        <v>0</v>
      </c>
      <c r="AG39" s="527"/>
      <c r="AH39" s="643">
        <f t="shared" si="80"/>
        <v>0</v>
      </c>
      <c r="AI39" s="644"/>
    </row>
    <row r="40" spans="1:35" ht="16.149999999999999" customHeight="1">
      <c r="A40" s="194"/>
      <c r="B40" s="519">
        <v>10</v>
      </c>
      <c r="C40" s="587">
        <v>19</v>
      </c>
      <c r="D40" s="724" t="s">
        <v>1097</v>
      </c>
      <c r="E40" s="521">
        <v>18</v>
      </c>
      <c r="F40" s="584" t="s">
        <v>102</v>
      </c>
      <c r="G40" s="638">
        <f t="shared" si="69"/>
        <v>594.444444444444</v>
      </c>
      <c r="H40" s="525">
        <v>10699.999999999993</v>
      </c>
      <c r="I40" s="575">
        <v>517</v>
      </c>
      <c r="J40" s="592">
        <f t="shared" si="70"/>
        <v>5531899.9999999963</v>
      </c>
      <c r="K40" s="567">
        <v>0</v>
      </c>
      <c r="L40" s="568">
        <f t="shared" si="71"/>
        <v>0</v>
      </c>
      <c r="M40" s="568">
        <f t="shared" si="72"/>
        <v>5531900</v>
      </c>
      <c r="N40" s="569">
        <v>5029000</v>
      </c>
      <c r="O40" s="569">
        <v>502900</v>
      </c>
      <c r="P40" s="568">
        <v>0</v>
      </c>
      <c r="Q40" s="617">
        <f t="shared" si="73"/>
        <v>884069.99999999721</v>
      </c>
      <c r="R40" s="618">
        <f t="shared" si="74"/>
        <v>0.15981308411214915</v>
      </c>
      <c r="S40" s="523">
        <f t="shared" si="75"/>
        <v>884069.99999999721</v>
      </c>
      <c r="T40" s="524" t="s">
        <v>839</v>
      </c>
      <c r="U40" s="563">
        <v>0</v>
      </c>
      <c r="V40" s="525" t="s">
        <v>90</v>
      </c>
      <c r="W40" s="522" t="s">
        <v>89</v>
      </c>
      <c r="X40" s="526">
        <f t="shared" si="76"/>
        <v>499.44444444444434</v>
      </c>
      <c r="Y40" s="526">
        <f t="shared" si="77"/>
        <v>8989.9999999999982</v>
      </c>
      <c r="Z40" s="568">
        <f t="shared" si="78"/>
        <v>0</v>
      </c>
      <c r="AA40" s="527">
        <v>4660617.7599999988</v>
      </c>
      <c r="AB40" s="527">
        <v>466061.7759999999</v>
      </c>
      <c r="AC40" s="528">
        <v>282783.95999999996</v>
      </c>
      <c r="AD40" s="528">
        <v>28278.395999999997</v>
      </c>
      <c r="AE40" s="528">
        <v>167787.18</v>
      </c>
      <c r="AF40" s="619">
        <f t="shared" si="79"/>
        <v>33557.436000000002</v>
      </c>
      <c r="AG40" s="527">
        <v>4647829.9999999991</v>
      </c>
      <c r="AH40" s="643">
        <f t="shared" si="80"/>
        <v>8989.9999999999982</v>
      </c>
      <c r="AI40" s="644" t="s">
        <v>149</v>
      </c>
    </row>
    <row r="41" spans="1:35" ht="16.149999999999999" customHeight="1">
      <c r="A41" s="194"/>
      <c r="B41" s="519">
        <v>10</v>
      </c>
      <c r="C41" s="587">
        <v>19</v>
      </c>
      <c r="D41" s="724" t="s">
        <v>1098</v>
      </c>
      <c r="E41" s="521">
        <v>18</v>
      </c>
      <c r="F41" s="584" t="s">
        <v>102</v>
      </c>
      <c r="G41" s="638">
        <f t="shared" si="69"/>
        <v>594.444444444444</v>
      </c>
      <c r="H41" s="525">
        <v>10699.999999999993</v>
      </c>
      <c r="I41" s="575">
        <v>198</v>
      </c>
      <c r="J41" s="592">
        <f t="shared" si="70"/>
        <v>2118599.9999999986</v>
      </c>
      <c r="K41" s="567">
        <v>0</v>
      </c>
      <c r="L41" s="568">
        <f t="shared" si="71"/>
        <v>0</v>
      </c>
      <c r="M41" s="568">
        <f t="shared" si="72"/>
        <v>2118600</v>
      </c>
      <c r="N41" s="569">
        <v>1926000</v>
      </c>
      <c r="O41" s="569">
        <v>192600</v>
      </c>
      <c r="P41" s="568">
        <v>0</v>
      </c>
      <c r="Q41" s="617">
        <f t="shared" si="73"/>
        <v>338579.9999999986</v>
      </c>
      <c r="R41" s="618">
        <f t="shared" si="74"/>
        <v>0.15981308411214898</v>
      </c>
      <c r="S41" s="523">
        <f t="shared" si="75"/>
        <v>338579.9999999986</v>
      </c>
      <c r="T41" s="524" t="s">
        <v>841</v>
      </c>
      <c r="U41" s="563">
        <v>0</v>
      </c>
      <c r="V41" s="525" t="s">
        <v>90</v>
      </c>
      <c r="W41" s="522" t="s">
        <v>89</v>
      </c>
      <c r="X41" s="526">
        <f t="shared" si="76"/>
        <v>499.44444444444446</v>
      </c>
      <c r="Y41" s="526">
        <f t="shared" si="77"/>
        <v>8990</v>
      </c>
      <c r="Z41" s="568">
        <f t="shared" si="78"/>
        <v>0</v>
      </c>
      <c r="AA41" s="527">
        <v>1784917.44</v>
      </c>
      <c r="AB41" s="527">
        <v>178491.74400000001</v>
      </c>
      <c r="AC41" s="528">
        <v>108300.23999999999</v>
      </c>
      <c r="AD41" s="528">
        <v>10830.023999999999</v>
      </c>
      <c r="AE41" s="528">
        <v>64258.92</v>
      </c>
      <c r="AF41" s="619">
        <f t="shared" si="79"/>
        <v>12851.784</v>
      </c>
      <c r="AG41" s="527">
        <v>1780020</v>
      </c>
      <c r="AH41" s="643">
        <f t="shared" si="80"/>
        <v>8990</v>
      </c>
      <c r="AI41" s="644" t="s">
        <v>149</v>
      </c>
    </row>
    <row r="42" spans="1:35" ht="16.149999999999999" customHeight="1">
      <c r="A42" s="194"/>
      <c r="B42" s="519">
        <v>10</v>
      </c>
      <c r="C42" s="587">
        <v>19</v>
      </c>
      <c r="D42" s="724" t="s">
        <v>1099</v>
      </c>
      <c r="E42" s="521">
        <v>18</v>
      </c>
      <c r="F42" s="584" t="s">
        <v>102</v>
      </c>
      <c r="G42" s="638">
        <f t="shared" si="69"/>
        <v>594.44444444444446</v>
      </c>
      <c r="H42" s="525">
        <v>10700</v>
      </c>
      <c r="I42" s="575">
        <v>198</v>
      </c>
      <c r="J42" s="592">
        <f t="shared" si="70"/>
        <v>2118600</v>
      </c>
      <c r="K42" s="567">
        <v>0</v>
      </c>
      <c r="L42" s="568">
        <f t="shared" si="71"/>
        <v>0</v>
      </c>
      <c r="M42" s="568">
        <f t="shared" si="72"/>
        <v>2118600</v>
      </c>
      <c r="N42" s="569">
        <v>1926000</v>
      </c>
      <c r="O42" s="569">
        <v>192600</v>
      </c>
      <c r="P42" s="568">
        <v>0</v>
      </c>
      <c r="Q42" s="617">
        <f t="shared" si="73"/>
        <v>338579.99999999977</v>
      </c>
      <c r="R42" s="618">
        <f t="shared" si="74"/>
        <v>0.15981308411214942</v>
      </c>
      <c r="S42" s="523">
        <f t="shared" si="75"/>
        <v>338579.99999999977</v>
      </c>
      <c r="T42" s="524" t="s">
        <v>841</v>
      </c>
      <c r="U42" s="563">
        <v>0</v>
      </c>
      <c r="V42" s="525" t="s">
        <v>90</v>
      </c>
      <c r="W42" s="522" t="s">
        <v>89</v>
      </c>
      <c r="X42" s="526">
        <f t="shared" si="76"/>
        <v>499.44444444444457</v>
      </c>
      <c r="Y42" s="526">
        <f t="shared" si="77"/>
        <v>8990.0000000000018</v>
      </c>
      <c r="Z42" s="568">
        <f t="shared" si="78"/>
        <v>0</v>
      </c>
      <c r="AA42" s="527">
        <v>1784917.4400000002</v>
      </c>
      <c r="AB42" s="527">
        <v>178491.74400000004</v>
      </c>
      <c r="AC42" s="528">
        <v>108300.23999999999</v>
      </c>
      <c r="AD42" s="528">
        <v>10830.023999999999</v>
      </c>
      <c r="AE42" s="528">
        <v>64258.92</v>
      </c>
      <c r="AF42" s="619">
        <f t="shared" si="79"/>
        <v>12851.784</v>
      </c>
      <c r="AG42" s="527">
        <v>1780020.0000000002</v>
      </c>
      <c r="AH42" s="643">
        <f t="shared" si="80"/>
        <v>8990.0000000000018</v>
      </c>
      <c r="AI42" s="644" t="s">
        <v>149</v>
      </c>
    </row>
    <row r="43" spans="1:35" ht="16.149999999999999" customHeight="1">
      <c r="A43" s="194"/>
      <c r="B43" s="519">
        <v>10</v>
      </c>
      <c r="C43" s="587">
        <v>19</v>
      </c>
      <c r="D43" s="724" t="s">
        <v>1097</v>
      </c>
      <c r="E43" s="521">
        <v>18</v>
      </c>
      <c r="F43" s="584" t="s">
        <v>102</v>
      </c>
      <c r="G43" s="638">
        <f t="shared" si="69"/>
        <v>583.33333333333303</v>
      </c>
      <c r="H43" s="525">
        <v>10499.999999999995</v>
      </c>
      <c r="I43" s="575">
        <v>517</v>
      </c>
      <c r="J43" s="592">
        <f t="shared" si="70"/>
        <v>5428499.9999999972</v>
      </c>
      <c r="K43" s="567">
        <v>0</v>
      </c>
      <c r="L43" s="568">
        <f t="shared" si="71"/>
        <v>0</v>
      </c>
      <c r="M43" s="568">
        <f t="shared" si="72"/>
        <v>5428500</v>
      </c>
      <c r="N43" s="569">
        <v>4935000</v>
      </c>
      <c r="O43" s="569">
        <v>493500</v>
      </c>
      <c r="P43" s="568">
        <v>0</v>
      </c>
      <c r="Q43" s="617">
        <f t="shared" si="73"/>
        <v>780669.99999999814</v>
      </c>
      <c r="R43" s="618">
        <f t="shared" si="74"/>
        <v>0.14380952380952355</v>
      </c>
      <c r="S43" s="523">
        <f t="shared" si="75"/>
        <v>780669.99999999814</v>
      </c>
      <c r="T43" s="524" t="s">
        <v>841</v>
      </c>
      <c r="U43" s="563">
        <v>0</v>
      </c>
      <c r="V43" s="525" t="s">
        <v>90</v>
      </c>
      <c r="W43" s="522" t="s">
        <v>89</v>
      </c>
      <c r="X43" s="526">
        <f t="shared" si="76"/>
        <v>499.44444444444434</v>
      </c>
      <c r="Y43" s="526">
        <f t="shared" si="77"/>
        <v>8989.9999999999982</v>
      </c>
      <c r="Z43" s="568">
        <f t="shared" si="78"/>
        <v>0</v>
      </c>
      <c r="AA43" s="527">
        <v>4660617.7599999988</v>
      </c>
      <c r="AB43" s="527">
        <v>466061.7759999999</v>
      </c>
      <c r="AC43" s="528">
        <v>282783.95999999996</v>
      </c>
      <c r="AD43" s="528">
        <v>28278.395999999997</v>
      </c>
      <c r="AE43" s="528">
        <v>167787.18</v>
      </c>
      <c r="AF43" s="619">
        <f t="shared" si="79"/>
        <v>33557.436000000002</v>
      </c>
      <c r="AG43" s="527">
        <v>4647829.9999999991</v>
      </c>
      <c r="AH43" s="643">
        <f t="shared" si="80"/>
        <v>8989.9999999999982</v>
      </c>
      <c r="AI43" s="644" t="s">
        <v>1107</v>
      </c>
    </row>
    <row r="44" spans="1:35" ht="16.149999999999999" customHeight="1">
      <c r="A44" s="194"/>
      <c r="B44" s="519">
        <v>10</v>
      </c>
      <c r="C44" s="587">
        <v>19</v>
      </c>
      <c r="D44" s="803" t="s">
        <v>1098</v>
      </c>
      <c r="E44" s="521">
        <v>18</v>
      </c>
      <c r="F44" s="584" t="s">
        <v>102</v>
      </c>
      <c r="G44" s="638">
        <f t="shared" si="69"/>
        <v>583.33333333333303</v>
      </c>
      <c r="H44" s="525">
        <v>10499.999999999995</v>
      </c>
      <c r="I44" s="575">
        <v>319</v>
      </c>
      <c r="J44" s="592">
        <f t="shared" si="70"/>
        <v>3349499.9999999981</v>
      </c>
      <c r="K44" s="567">
        <v>0</v>
      </c>
      <c r="L44" s="568">
        <f t="shared" si="71"/>
        <v>0</v>
      </c>
      <c r="M44" s="568">
        <f t="shared" si="72"/>
        <v>3349500</v>
      </c>
      <c r="N44" s="569">
        <v>3045000</v>
      </c>
      <c r="O44" s="569">
        <v>304500</v>
      </c>
      <c r="P44" s="568">
        <v>0</v>
      </c>
      <c r="Q44" s="617">
        <f t="shared" si="73"/>
        <v>481689.99999999814</v>
      </c>
      <c r="R44" s="618">
        <f t="shared" si="74"/>
        <v>0.14380952380952333</v>
      </c>
      <c r="S44" s="523">
        <f t="shared" si="75"/>
        <v>481689.99999999814</v>
      </c>
      <c r="T44" s="524" t="s">
        <v>841</v>
      </c>
      <c r="U44" s="563">
        <v>0</v>
      </c>
      <c r="V44" s="525" t="s">
        <v>90</v>
      </c>
      <c r="W44" s="522" t="s">
        <v>89</v>
      </c>
      <c r="X44" s="526">
        <f t="shared" si="76"/>
        <v>499.44444444444446</v>
      </c>
      <c r="Y44" s="526">
        <f t="shared" si="77"/>
        <v>8990</v>
      </c>
      <c r="Z44" s="568">
        <f t="shared" si="78"/>
        <v>0</v>
      </c>
      <c r="AA44" s="527">
        <v>2875700.3200000003</v>
      </c>
      <c r="AB44" s="527">
        <v>287570.03200000006</v>
      </c>
      <c r="AC44" s="528">
        <v>174483.72</v>
      </c>
      <c r="AD44" s="528">
        <v>17448.371999999999</v>
      </c>
      <c r="AE44" s="528">
        <v>103528.26000000001</v>
      </c>
      <c r="AF44" s="619">
        <f t="shared" si="79"/>
        <v>20705.652000000002</v>
      </c>
      <c r="AG44" s="527">
        <v>2867810</v>
      </c>
      <c r="AH44" s="643">
        <f t="shared" si="80"/>
        <v>8990</v>
      </c>
      <c r="AI44" s="644" t="s">
        <v>1457</v>
      </c>
    </row>
    <row r="45" spans="1:35" ht="16.149999999999999" customHeight="1">
      <c r="A45" s="194"/>
      <c r="B45" s="519">
        <v>10</v>
      </c>
      <c r="C45" s="587">
        <v>19</v>
      </c>
      <c r="D45" s="769" t="s">
        <v>1099</v>
      </c>
      <c r="E45" s="521">
        <v>18</v>
      </c>
      <c r="F45" s="584" t="s">
        <v>102</v>
      </c>
      <c r="G45" s="638">
        <f t="shared" si="69"/>
        <v>583.33333333333303</v>
      </c>
      <c r="H45" s="764">
        <v>10499.999999999995</v>
      </c>
      <c r="I45" s="757">
        <v>66</v>
      </c>
      <c r="J45" s="592">
        <f t="shared" si="70"/>
        <v>692999.99999999965</v>
      </c>
      <c r="K45" s="567">
        <v>0</v>
      </c>
      <c r="L45" s="568">
        <f t="shared" si="71"/>
        <v>0</v>
      </c>
      <c r="M45" s="568">
        <f t="shared" si="72"/>
        <v>693000</v>
      </c>
      <c r="N45" s="569">
        <v>630000</v>
      </c>
      <c r="O45" s="569">
        <v>63000</v>
      </c>
      <c r="P45" s="568">
        <v>0</v>
      </c>
      <c r="Q45" s="617">
        <f t="shared" si="73"/>
        <v>99659.999999999651</v>
      </c>
      <c r="R45" s="618">
        <f t="shared" si="74"/>
        <v>0.14380952380952339</v>
      </c>
      <c r="S45" s="523">
        <f t="shared" si="75"/>
        <v>99659.999999999651</v>
      </c>
      <c r="T45" s="524" t="s">
        <v>841</v>
      </c>
      <c r="U45" s="563">
        <v>0</v>
      </c>
      <c r="V45" s="525" t="s">
        <v>90</v>
      </c>
      <c r="W45" s="522" t="s">
        <v>89</v>
      </c>
      <c r="X45" s="526">
        <f t="shared" si="76"/>
        <v>499.44444444444446</v>
      </c>
      <c r="Y45" s="526">
        <f t="shared" si="77"/>
        <v>8990</v>
      </c>
      <c r="Z45" s="568">
        <f t="shared" si="78"/>
        <v>0</v>
      </c>
      <c r="AA45" s="527">
        <v>594972.48</v>
      </c>
      <c r="AB45" s="527">
        <v>59497.248</v>
      </c>
      <c r="AC45" s="528">
        <v>36100.079999999994</v>
      </c>
      <c r="AD45" s="528">
        <v>3610.0079999999998</v>
      </c>
      <c r="AE45" s="528">
        <v>21419.64</v>
      </c>
      <c r="AF45" s="619">
        <f t="shared" si="79"/>
        <v>4283.9279999999999</v>
      </c>
      <c r="AG45" s="527">
        <v>593340</v>
      </c>
      <c r="AH45" s="643">
        <f t="shared" si="80"/>
        <v>8990</v>
      </c>
      <c r="AI45" s="644" t="s">
        <v>1107</v>
      </c>
    </row>
    <row r="46" spans="1:35" ht="16.149999999999999" customHeight="1">
      <c r="A46" s="194"/>
      <c r="B46" s="519">
        <v>10</v>
      </c>
      <c r="C46" s="587">
        <v>19</v>
      </c>
      <c r="D46" s="769" t="s">
        <v>1100</v>
      </c>
      <c r="E46" s="521">
        <v>40</v>
      </c>
      <c r="F46" s="584" t="s">
        <v>1106</v>
      </c>
      <c r="G46" s="638">
        <f t="shared" si="69"/>
        <v>561.32500000000005</v>
      </c>
      <c r="H46" s="525">
        <v>22453</v>
      </c>
      <c r="I46" s="575">
        <v>286</v>
      </c>
      <c r="J46" s="592">
        <f t="shared" si="70"/>
        <v>6421558</v>
      </c>
      <c r="K46" s="567">
        <v>0</v>
      </c>
      <c r="L46" s="568">
        <f t="shared" si="71"/>
        <v>0</v>
      </c>
      <c r="M46" s="568">
        <f t="shared" si="72"/>
        <v>6421558</v>
      </c>
      <c r="N46" s="569">
        <v>5837780</v>
      </c>
      <c r="O46" s="569">
        <v>583778</v>
      </c>
      <c r="P46" s="568">
        <v>0</v>
      </c>
      <c r="Q46" s="617">
        <f t="shared" si="73"/>
        <v>815958.00000000093</v>
      </c>
      <c r="R46" s="618">
        <f t="shared" si="74"/>
        <v>0.12706542555560518</v>
      </c>
      <c r="S46" s="523">
        <f t="shared" si="75"/>
        <v>815958.00000000093</v>
      </c>
      <c r="T46" s="524" t="s">
        <v>839</v>
      </c>
      <c r="U46" s="563">
        <v>0</v>
      </c>
      <c r="V46" s="525" t="s">
        <v>90</v>
      </c>
      <c r="W46" s="522" t="s">
        <v>89</v>
      </c>
      <c r="X46" s="526">
        <f t="shared" si="76"/>
        <v>489.99999999999989</v>
      </c>
      <c r="Y46" s="526">
        <f t="shared" si="77"/>
        <v>19599.999999999996</v>
      </c>
      <c r="Z46" s="568">
        <f t="shared" si="78"/>
        <v>0</v>
      </c>
      <c r="AA46" s="527">
        <v>5423974.3999999994</v>
      </c>
      <c r="AB46" s="527">
        <v>542397.43999999994</v>
      </c>
      <c r="AC46" s="528">
        <v>327974.40000000002</v>
      </c>
      <c r="AD46" s="528">
        <v>32797.440000000002</v>
      </c>
      <c r="AE46" s="528">
        <v>0</v>
      </c>
      <c r="AF46" s="619">
        <f t="shared" si="79"/>
        <v>0</v>
      </c>
      <c r="AG46" s="527">
        <v>5605599.9999999991</v>
      </c>
      <c r="AH46" s="643">
        <f t="shared" si="80"/>
        <v>19599.999999999996</v>
      </c>
      <c r="AI46" s="644" t="s">
        <v>281</v>
      </c>
    </row>
    <row r="47" spans="1:35" ht="16.149999999999999" customHeight="1">
      <c r="A47" s="194"/>
      <c r="B47" s="519">
        <v>10</v>
      </c>
      <c r="C47" s="587">
        <v>19</v>
      </c>
      <c r="D47" s="769" t="s">
        <v>1101</v>
      </c>
      <c r="E47" s="521">
        <v>40</v>
      </c>
      <c r="F47" s="584" t="s">
        <v>1106</v>
      </c>
      <c r="G47" s="638">
        <f t="shared" si="69"/>
        <v>594</v>
      </c>
      <c r="H47" s="525">
        <v>23760</v>
      </c>
      <c r="I47" s="575">
        <v>286</v>
      </c>
      <c r="J47" s="592">
        <f t="shared" si="70"/>
        <v>6795360</v>
      </c>
      <c r="K47" s="567">
        <v>0</v>
      </c>
      <c r="L47" s="568">
        <f t="shared" si="71"/>
        <v>0</v>
      </c>
      <c r="M47" s="568">
        <f t="shared" si="72"/>
        <v>6795360</v>
      </c>
      <c r="N47" s="569">
        <v>6177600</v>
      </c>
      <c r="O47" s="569">
        <v>617760</v>
      </c>
      <c r="P47" s="568">
        <v>0</v>
      </c>
      <c r="Q47" s="617">
        <f t="shared" si="73"/>
        <v>875160.00000000093</v>
      </c>
      <c r="R47" s="618">
        <f t="shared" si="74"/>
        <v>0.12878787878787892</v>
      </c>
      <c r="S47" s="523">
        <f t="shared" si="75"/>
        <v>875160.00000000093</v>
      </c>
      <c r="T47" s="524" t="s">
        <v>839</v>
      </c>
      <c r="U47" s="563">
        <v>0</v>
      </c>
      <c r="V47" s="525" t="s">
        <v>90</v>
      </c>
      <c r="W47" s="522" t="s">
        <v>89</v>
      </c>
      <c r="X47" s="526">
        <f t="shared" si="76"/>
        <v>517.49999999999989</v>
      </c>
      <c r="Y47" s="526">
        <f t="shared" si="77"/>
        <v>20699.999999999996</v>
      </c>
      <c r="Z47" s="568">
        <f t="shared" si="78"/>
        <v>0</v>
      </c>
      <c r="AA47" s="527">
        <v>5729068.7999999989</v>
      </c>
      <c r="AB47" s="527">
        <v>572906.87999999989</v>
      </c>
      <c r="AC47" s="528">
        <v>347068.80000000005</v>
      </c>
      <c r="AD47" s="528">
        <v>34706.880000000005</v>
      </c>
      <c r="AE47" s="528">
        <v>0</v>
      </c>
      <c r="AF47" s="619">
        <f t="shared" si="79"/>
        <v>0</v>
      </c>
      <c r="AG47" s="527">
        <v>5920199.9999999991</v>
      </c>
      <c r="AH47" s="643">
        <f t="shared" si="80"/>
        <v>20699.999999999996</v>
      </c>
      <c r="AI47" s="644" t="s">
        <v>281</v>
      </c>
    </row>
    <row r="48" spans="1:35" ht="16.149999999999999" customHeight="1">
      <c r="A48" s="194"/>
      <c r="B48" s="519">
        <v>10</v>
      </c>
      <c r="C48" s="587">
        <v>19</v>
      </c>
      <c r="D48" s="769" t="s">
        <v>1102</v>
      </c>
      <c r="E48" s="521">
        <v>40</v>
      </c>
      <c r="F48" s="584" t="s">
        <v>1106</v>
      </c>
      <c r="G48" s="638">
        <f t="shared" si="69"/>
        <v>460.35</v>
      </c>
      <c r="H48" s="525">
        <v>18414</v>
      </c>
      <c r="I48" s="575">
        <v>286</v>
      </c>
      <c r="J48" s="592">
        <f t="shared" si="70"/>
        <v>5266404</v>
      </c>
      <c r="K48" s="567">
        <v>0</v>
      </c>
      <c r="L48" s="568">
        <f t="shared" si="71"/>
        <v>0</v>
      </c>
      <c r="M48" s="568">
        <f t="shared" si="72"/>
        <v>5266404</v>
      </c>
      <c r="N48" s="569">
        <v>4787640</v>
      </c>
      <c r="O48" s="569">
        <v>478764</v>
      </c>
      <c r="P48" s="568">
        <v>0</v>
      </c>
      <c r="Q48" s="617">
        <f t="shared" si="73"/>
        <v>661804</v>
      </c>
      <c r="R48" s="618">
        <f t="shared" si="74"/>
        <v>0.12566525469751277</v>
      </c>
      <c r="S48" s="523">
        <f t="shared" si="75"/>
        <v>661804</v>
      </c>
      <c r="T48" s="524" t="s">
        <v>841</v>
      </c>
      <c r="U48" s="563">
        <v>0</v>
      </c>
      <c r="V48" s="525" t="s">
        <v>90</v>
      </c>
      <c r="W48" s="522" t="s">
        <v>89</v>
      </c>
      <c r="X48" s="526">
        <f t="shared" si="76"/>
        <v>402.5</v>
      </c>
      <c r="Y48" s="526">
        <f t="shared" si="77"/>
        <v>16100</v>
      </c>
      <c r="Z48" s="568">
        <f t="shared" si="78"/>
        <v>0</v>
      </c>
      <c r="AA48" s="527">
        <v>4455006.4000000004</v>
      </c>
      <c r="AB48" s="527">
        <v>445500.64000000007</v>
      </c>
      <c r="AC48" s="528">
        <v>269006.40000000002</v>
      </c>
      <c r="AD48" s="528">
        <v>26900.640000000003</v>
      </c>
      <c r="AE48" s="528">
        <v>0</v>
      </c>
      <c r="AF48" s="619">
        <f t="shared" si="79"/>
        <v>0</v>
      </c>
      <c r="AG48" s="527">
        <v>4604600</v>
      </c>
      <c r="AH48" s="643">
        <f t="shared" si="80"/>
        <v>16100</v>
      </c>
      <c r="AI48" s="644" t="s">
        <v>281</v>
      </c>
    </row>
    <row r="49" spans="1:35" ht="16.149999999999999" customHeight="1">
      <c r="A49" s="194"/>
      <c r="B49" s="519">
        <v>10</v>
      </c>
      <c r="C49" s="587">
        <v>19</v>
      </c>
      <c r="D49" s="769" t="s">
        <v>1103</v>
      </c>
      <c r="E49" s="521">
        <v>40</v>
      </c>
      <c r="F49" s="584" t="s">
        <v>1106</v>
      </c>
      <c r="G49" s="638">
        <f t="shared" si="69"/>
        <v>570</v>
      </c>
      <c r="H49" s="525">
        <v>22800</v>
      </c>
      <c r="I49" s="575">
        <v>319</v>
      </c>
      <c r="J49" s="592">
        <f t="shared" si="70"/>
        <v>7273200</v>
      </c>
      <c r="K49" s="567">
        <v>0</v>
      </c>
      <c r="L49" s="568">
        <f t="shared" si="71"/>
        <v>0</v>
      </c>
      <c r="M49" s="568">
        <f t="shared" si="72"/>
        <v>7273200</v>
      </c>
      <c r="N49" s="569">
        <v>6612000</v>
      </c>
      <c r="O49" s="569">
        <v>661200</v>
      </c>
      <c r="P49" s="568">
        <v>0</v>
      </c>
      <c r="Q49" s="617">
        <f t="shared" si="73"/>
        <v>1244100</v>
      </c>
      <c r="R49" s="618">
        <f t="shared" si="74"/>
        <v>0.17105263157894737</v>
      </c>
      <c r="S49" s="523">
        <f t="shared" si="75"/>
        <v>1244100</v>
      </c>
      <c r="T49" s="524" t="s">
        <v>841</v>
      </c>
      <c r="U49" s="563">
        <v>0</v>
      </c>
      <c r="V49" s="525" t="s">
        <v>90</v>
      </c>
      <c r="W49" s="522" t="s">
        <v>89</v>
      </c>
      <c r="X49" s="526">
        <f t="shared" si="76"/>
        <v>472.5</v>
      </c>
      <c r="Y49" s="526">
        <f t="shared" si="77"/>
        <v>18900</v>
      </c>
      <c r="Z49" s="568">
        <f t="shared" si="78"/>
        <v>0</v>
      </c>
      <c r="AA49" s="527">
        <v>5829403.6799999997</v>
      </c>
      <c r="AB49" s="527">
        <v>582940.36800000002</v>
      </c>
      <c r="AC49" s="528">
        <v>348403.68</v>
      </c>
      <c r="AD49" s="528">
        <v>34840.368000000002</v>
      </c>
      <c r="AE49" s="528">
        <v>0</v>
      </c>
      <c r="AF49" s="619">
        <f t="shared" si="79"/>
        <v>0</v>
      </c>
      <c r="AG49" s="527">
        <v>6029100</v>
      </c>
      <c r="AH49" s="643">
        <f t="shared" si="80"/>
        <v>18900</v>
      </c>
      <c r="AI49" s="644" t="s">
        <v>281</v>
      </c>
    </row>
    <row r="50" spans="1:35" ht="16.149999999999999" customHeight="1">
      <c r="A50" s="194"/>
      <c r="B50" s="519">
        <v>10</v>
      </c>
      <c r="C50" s="587">
        <v>19</v>
      </c>
      <c r="D50" s="724" t="s">
        <v>1069</v>
      </c>
      <c r="E50" s="521">
        <v>32</v>
      </c>
      <c r="F50" s="584" t="s">
        <v>1106</v>
      </c>
      <c r="G50" s="638">
        <f t="shared" si="69"/>
        <v>921.875</v>
      </c>
      <c r="H50" s="525">
        <v>29500</v>
      </c>
      <c r="I50" s="575">
        <v>253</v>
      </c>
      <c r="J50" s="592">
        <f t="shared" si="70"/>
        <v>7463500</v>
      </c>
      <c r="K50" s="567">
        <v>0</v>
      </c>
      <c r="L50" s="568">
        <f t="shared" si="71"/>
        <v>0</v>
      </c>
      <c r="M50" s="568">
        <f t="shared" si="72"/>
        <v>7463500</v>
      </c>
      <c r="N50" s="569">
        <v>6785000</v>
      </c>
      <c r="O50" s="569">
        <v>678500</v>
      </c>
      <c r="P50" s="568">
        <v>0</v>
      </c>
      <c r="Q50" s="617">
        <f t="shared" si="73"/>
        <v>1290300.0000000009</v>
      </c>
      <c r="R50" s="618">
        <f t="shared" si="74"/>
        <v>0.17288135593220352</v>
      </c>
      <c r="S50" s="523">
        <f t="shared" si="75"/>
        <v>1290300.0000000009</v>
      </c>
      <c r="T50" s="524" t="s">
        <v>841</v>
      </c>
      <c r="U50" s="563">
        <v>0</v>
      </c>
      <c r="V50" s="525" t="s">
        <v>90</v>
      </c>
      <c r="W50" s="522" t="s">
        <v>89</v>
      </c>
      <c r="X50" s="526">
        <f t="shared" si="76"/>
        <v>762.49999999999989</v>
      </c>
      <c r="Y50" s="526">
        <f t="shared" si="77"/>
        <v>24399.999999999996</v>
      </c>
      <c r="Z50" s="568">
        <f t="shared" si="78"/>
        <v>0</v>
      </c>
      <c r="AA50" s="527">
        <v>5971385.1199999992</v>
      </c>
      <c r="AB50" s="527">
        <v>597138.51199999999</v>
      </c>
      <c r="AC50" s="528">
        <v>359385.12</v>
      </c>
      <c r="AD50" s="528">
        <v>35938.512000000002</v>
      </c>
      <c r="AE50" s="528">
        <v>0</v>
      </c>
      <c r="AF50" s="619">
        <f t="shared" si="79"/>
        <v>0</v>
      </c>
      <c r="AG50" s="527">
        <v>6173199.9999999991</v>
      </c>
      <c r="AH50" s="643">
        <f t="shared" si="80"/>
        <v>24399.999999999996</v>
      </c>
      <c r="AI50" s="644" t="s">
        <v>281</v>
      </c>
    </row>
    <row r="51" spans="1:35" ht="16.149999999999999" customHeight="1">
      <c r="A51" s="194"/>
      <c r="B51" s="519">
        <v>10</v>
      </c>
      <c r="C51" s="587">
        <v>19</v>
      </c>
      <c r="D51" s="724" t="s">
        <v>1089</v>
      </c>
      <c r="E51" s="521">
        <v>24</v>
      </c>
      <c r="F51" s="584" t="s">
        <v>1106</v>
      </c>
      <c r="G51" s="638">
        <f t="shared" si="69"/>
        <v>590</v>
      </c>
      <c r="H51" s="525">
        <v>14160</v>
      </c>
      <c r="I51" s="575">
        <v>1008</v>
      </c>
      <c r="J51" s="592">
        <f t="shared" si="70"/>
        <v>14273280</v>
      </c>
      <c r="K51" s="567">
        <v>0</v>
      </c>
      <c r="L51" s="568">
        <f t="shared" si="71"/>
        <v>0</v>
      </c>
      <c r="M51" s="568">
        <f t="shared" si="72"/>
        <v>14273280</v>
      </c>
      <c r="N51" s="569">
        <v>12975709</v>
      </c>
      <c r="O51" s="569">
        <v>1297571</v>
      </c>
      <c r="P51" s="568">
        <v>0</v>
      </c>
      <c r="Q51" s="617">
        <f t="shared" si="73"/>
        <v>3193344.0000000037</v>
      </c>
      <c r="R51" s="618">
        <f t="shared" si="74"/>
        <v>0.22372881355932228</v>
      </c>
      <c r="S51" s="523">
        <f t="shared" si="75"/>
        <v>3193344.0000000037</v>
      </c>
      <c r="T51" s="524" t="s">
        <v>841</v>
      </c>
      <c r="U51" s="563">
        <v>0</v>
      </c>
      <c r="V51" s="525" t="s">
        <v>90</v>
      </c>
      <c r="W51" s="522" t="s">
        <v>89</v>
      </c>
      <c r="X51" s="526">
        <f t="shared" si="76"/>
        <v>457.99999999999983</v>
      </c>
      <c r="Y51" s="526">
        <f t="shared" si="77"/>
        <v>10991.999999999996</v>
      </c>
      <c r="Z51" s="568">
        <f t="shared" si="78"/>
        <v>0</v>
      </c>
      <c r="AA51" s="527">
        <v>12354760.93090909</v>
      </c>
      <c r="AB51" s="527">
        <v>1235476.0930909091</v>
      </c>
      <c r="AC51" s="528">
        <v>1226111.04</v>
      </c>
      <c r="AD51" s="528">
        <v>122611.10400000001</v>
      </c>
      <c r="AE51" s="528">
        <v>1161578.8800000001</v>
      </c>
      <c r="AF51" s="619">
        <f t="shared" si="79"/>
        <v>232315.77600000004</v>
      </c>
      <c r="AG51" s="527">
        <v>11079935.999999996</v>
      </c>
      <c r="AH51" s="643">
        <f t="shared" si="80"/>
        <v>10991.999999999996</v>
      </c>
      <c r="AI51" s="644" t="s">
        <v>1429</v>
      </c>
    </row>
    <row r="52" spans="1:35" ht="16.149999999999999" customHeight="1">
      <c r="A52" s="194"/>
      <c r="B52" s="519">
        <v>10</v>
      </c>
      <c r="C52" s="587">
        <v>19</v>
      </c>
      <c r="D52" s="724" t="s">
        <v>1092</v>
      </c>
      <c r="E52" s="521">
        <v>24</v>
      </c>
      <c r="F52" s="584" t="s">
        <v>1104</v>
      </c>
      <c r="G52" s="638">
        <f t="shared" si="69"/>
        <v>1430</v>
      </c>
      <c r="H52" s="764">
        <v>34320</v>
      </c>
      <c r="I52" s="757">
        <v>220</v>
      </c>
      <c r="J52" s="592">
        <f t="shared" si="70"/>
        <v>7550400</v>
      </c>
      <c r="K52" s="567">
        <v>0</v>
      </c>
      <c r="L52" s="568">
        <f t="shared" si="71"/>
        <v>0</v>
      </c>
      <c r="M52" s="568">
        <f t="shared" si="72"/>
        <v>7550400</v>
      </c>
      <c r="N52" s="569">
        <v>6864000</v>
      </c>
      <c r="O52" s="569">
        <v>686400</v>
      </c>
      <c r="P52" s="568">
        <v>0</v>
      </c>
      <c r="Q52" s="617">
        <f t="shared" si="73"/>
        <v>1848000.0000000009</v>
      </c>
      <c r="R52" s="618">
        <f t="shared" si="74"/>
        <v>0.24475524475524488</v>
      </c>
      <c r="S52" s="523">
        <f t="shared" si="75"/>
        <v>1848000.0000000009</v>
      </c>
      <c r="T52" s="524" t="s">
        <v>841</v>
      </c>
      <c r="U52" s="563">
        <v>0</v>
      </c>
      <c r="V52" s="525" t="s">
        <v>90</v>
      </c>
      <c r="W52" s="522" t="s">
        <v>89</v>
      </c>
      <c r="X52" s="526">
        <f t="shared" si="76"/>
        <v>1079.9999999999998</v>
      </c>
      <c r="Y52" s="526">
        <f t="shared" si="77"/>
        <v>25919.999999999996</v>
      </c>
      <c r="Z52" s="568">
        <f t="shared" si="78"/>
        <v>0</v>
      </c>
      <c r="AA52" s="527">
        <v>5699300.0727272723</v>
      </c>
      <c r="AB52" s="527">
        <v>569930.00727272721</v>
      </c>
      <c r="AC52" s="528">
        <v>345772.79999999999</v>
      </c>
      <c r="AD52" s="528">
        <v>34577.279999999999</v>
      </c>
      <c r="AE52" s="528">
        <v>186480</v>
      </c>
      <c r="AF52" s="619">
        <f t="shared" si="79"/>
        <v>37296</v>
      </c>
      <c r="AG52" s="527">
        <v>5702399.9999999991</v>
      </c>
      <c r="AH52" s="643">
        <f t="shared" si="80"/>
        <v>25919.999999999996</v>
      </c>
      <c r="AI52" s="644" t="s">
        <v>152</v>
      </c>
    </row>
    <row r="53" spans="1:35" s="518" customFormat="1">
      <c r="B53" s="519">
        <v>10</v>
      </c>
      <c r="C53" s="750"/>
      <c r="D53" s="745"/>
      <c r="E53" s="745"/>
      <c r="F53" s="746"/>
      <c r="G53" s="751"/>
      <c r="H53" s="751" t="s">
        <v>5</v>
      </c>
      <c r="I53" s="752">
        <f>SUM(I38:I52)</f>
        <v>5441</v>
      </c>
      <c r="J53" s="531">
        <f t="shared" ref="J53:AG53" si="81">SUM(J38:J52)</f>
        <v>103675802.00000001</v>
      </c>
      <c r="K53" s="532">
        <f t="shared" si="81"/>
        <v>0</v>
      </c>
      <c r="L53" s="531">
        <f t="shared" si="81"/>
        <v>1.4901161193847656E-8</v>
      </c>
      <c r="M53" s="531">
        <f t="shared" si="81"/>
        <v>103675802</v>
      </c>
      <c r="N53" s="532">
        <f t="shared" si="81"/>
        <v>94250729</v>
      </c>
      <c r="O53" s="532">
        <f t="shared" si="81"/>
        <v>9425073</v>
      </c>
      <c r="P53" s="532">
        <f t="shared" si="81"/>
        <v>0</v>
      </c>
      <c r="Q53" s="589">
        <f t="shared" si="81"/>
        <v>31710316.000000011</v>
      </c>
      <c r="R53" s="790">
        <f>Q53/J53</f>
        <v>0.30586033952262076</v>
      </c>
      <c r="S53" s="590">
        <f t="shared" si="81"/>
        <v>31710316.000000011</v>
      </c>
      <c r="T53" s="710">
        <f t="shared" si="81"/>
        <v>0</v>
      </c>
      <c r="U53" s="711">
        <f t="shared" si="81"/>
        <v>0</v>
      </c>
      <c r="V53" s="531">
        <f t="shared" si="81"/>
        <v>0</v>
      </c>
      <c r="W53" s="710">
        <f t="shared" si="81"/>
        <v>0</v>
      </c>
      <c r="X53" s="711">
        <f t="shared" si="81"/>
        <v>8509.6666666666661</v>
      </c>
      <c r="Y53" s="711">
        <f t="shared" si="81"/>
        <v>243752</v>
      </c>
      <c r="Z53" s="531">
        <f t="shared" si="81"/>
        <v>0</v>
      </c>
      <c r="AA53" s="711">
        <f t="shared" si="81"/>
        <v>72241095.985454544</v>
      </c>
      <c r="AB53" s="711">
        <f t="shared" si="81"/>
        <v>7224109.5985454535</v>
      </c>
      <c r="AC53" s="711">
        <f t="shared" si="81"/>
        <v>4849829.6400000006</v>
      </c>
      <c r="AD53" s="711">
        <f t="shared" si="81"/>
        <v>484982.96400000004</v>
      </c>
      <c r="AE53" s="711">
        <f t="shared" si="81"/>
        <v>2164906.98</v>
      </c>
      <c r="AF53" s="712">
        <f t="shared" si="81"/>
        <v>432981.39600000007</v>
      </c>
      <c r="AG53" s="711">
        <f t="shared" si="81"/>
        <v>71965486</v>
      </c>
      <c r="AH53" s="578"/>
      <c r="AI53" s="615"/>
    </row>
    <row r="54" spans="1:35" ht="16.149999999999999" customHeight="1">
      <c r="A54" s="194"/>
      <c r="B54" s="519">
        <v>10</v>
      </c>
      <c r="C54" s="587">
        <v>20</v>
      </c>
      <c r="D54" s="769" t="s">
        <v>1046</v>
      </c>
      <c r="E54" s="521">
        <v>20</v>
      </c>
      <c r="F54" s="584" t="s">
        <v>1105</v>
      </c>
      <c r="G54" s="638">
        <f>H54/E54</f>
        <v>1140</v>
      </c>
      <c r="H54" s="525">
        <v>22800</v>
      </c>
      <c r="I54" s="575">
        <v>1155</v>
      </c>
      <c r="J54" s="592">
        <f t="shared" ref="J54:J57" si="82">H54*I54</f>
        <v>26334000</v>
      </c>
      <c r="K54" s="567">
        <v>0</v>
      </c>
      <c r="L54" s="568">
        <f t="shared" ref="L54:L57" si="83">J54-M54</f>
        <v>0</v>
      </c>
      <c r="M54" s="568">
        <f t="shared" ref="M54:M57" si="84">N54+O54-P54</f>
        <v>26334000</v>
      </c>
      <c r="N54" s="569">
        <v>23940000</v>
      </c>
      <c r="O54" s="569">
        <v>2394000</v>
      </c>
      <c r="P54" s="568">
        <v>0</v>
      </c>
      <c r="Q54" s="617">
        <f t="shared" ref="Q54:Q57" si="85">J54-AG54</f>
        <v>5359200</v>
      </c>
      <c r="R54" s="618">
        <f t="shared" ref="R54:R57" si="86">Q54/J54</f>
        <v>0.20350877192982456</v>
      </c>
      <c r="S54" s="523">
        <f t="shared" ref="S54:S57" si="87">Q54-U54</f>
        <v>5359200</v>
      </c>
      <c r="T54" s="524" t="s">
        <v>841</v>
      </c>
      <c r="U54" s="563">
        <v>0</v>
      </c>
      <c r="V54" s="525" t="s">
        <v>90</v>
      </c>
      <c r="W54" s="522" t="s">
        <v>89</v>
      </c>
      <c r="X54" s="526">
        <f>Y54/E54</f>
        <v>908</v>
      </c>
      <c r="Y54" s="526">
        <f t="shared" ref="Y54:Y57" si="88">(AA54+AB54-AC54-AD54-AE54)/I54</f>
        <v>18160</v>
      </c>
      <c r="Z54" s="568">
        <f t="shared" ref="Z54:Z57" si="89">AH54-Y54</f>
        <v>0</v>
      </c>
      <c r="AA54" s="723">
        <v>20738340</v>
      </c>
      <c r="AB54" s="723">
        <v>2073834</v>
      </c>
      <c r="AC54" s="723">
        <v>1258740</v>
      </c>
      <c r="AD54" s="723">
        <v>125874</v>
      </c>
      <c r="AE54" s="723">
        <v>452760</v>
      </c>
      <c r="AF54" s="619">
        <f t="shared" ref="AF54:AF57" si="90">AE54*$AF$4</f>
        <v>90552</v>
      </c>
      <c r="AG54" s="723">
        <v>20974800</v>
      </c>
      <c r="AH54" s="643">
        <f t="shared" ref="AH54:AH57" si="91">AG54/I54</f>
        <v>18160</v>
      </c>
      <c r="AI54" s="644" t="s">
        <v>281</v>
      </c>
    </row>
    <row r="55" spans="1:35" ht="16.149999999999999" customHeight="1">
      <c r="A55" s="194"/>
      <c r="B55" s="519">
        <v>10</v>
      </c>
      <c r="C55" s="587">
        <v>20</v>
      </c>
      <c r="D55" s="820" t="s">
        <v>1096</v>
      </c>
      <c r="E55" s="521">
        <v>48</v>
      </c>
      <c r="F55" s="584" t="s">
        <v>1091</v>
      </c>
      <c r="G55" s="638">
        <f>H55/E55</f>
        <v>441.66666666666703</v>
      </c>
      <c r="H55" s="525">
        <v>21200.000000000018</v>
      </c>
      <c r="I55" s="575">
        <v>2233</v>
      </c>
      <c r="J55" s="592">
        <f t="shared" si="82"/>
        <v>47339600.000000037</v>
      </c>
      <c r="K55" s="567">
        <v>0</v>
      </c>
      <c r="L55" s="568">
        <f t="shared" si="83"/>
        <v>0</v>
      </c>
      <c r="M55" s="568">
        <f t="shared" si="84"/>
        <v>47339600</v>
      </c>
      <c r="N55" s="569">
        <v>43036000</v>
      </c>
      <c r="O55" s="569">
        <v>4303600</v>
      </c>
      <c r="P55" s="568">
        <v>0</v>
      </c>
      <c r="Q55" s="617">
        <f t="shared" si="85"/>
        <v>47339600.000000037</v>
      </c>
      <c r="R55" s="618">
        <f t="shared" si="86"/>
        <v>1</v>
      </c>
      <c r="S55" s="523">
        <f t="shared" si="87"/>
        <v>47339600.000000037</v>
      </c>
      <c r="T55" s="524" t="s">
        <v>841</v>
      </c>
      <c r="U55" s="563">
        <v>0</v>
      </c>
      <c r="V55" s="525" t="s">
        <v>90</v>
      </c>
      <c r="W55" s="522" t="s">
        <v>89</v>
      </c>
      <c r="X55" s="526">
        <f>Y55/E55</f>
        <v>0</v>
      </c>
      <c r="Y55" s="526">
        <f t="shared" si="88"/>
        <v>0</v>
      </c>
      <c r="Z55" s="568">
        <f t="shared" si="89"/>
        <v>0</v>
      </c>
      <c r="AA55" s="527"/>
      <c r="AB55" s="527"/>
      <c r="AC55" s="528"/>
      <c r="AD55" s="528"/>
      <c r="AE55" s="528">
        <v>0</v>
      </c>
      <c r="AF55" s="619">
        <f t="shared" si="90"/>
        <v>0</v>
      </c>
      <c r="AG55" s="527"/>
      <c r="AH55" s="643">
        <f t="shared" si="91"/>
        <v>0</v>
      </c>
      <c r="AI55" s="644"/>
    </row>
    <row r="56" spans="1:35" ht="16.149999999999999" customHeight="1">
      <c r="A56" s="194"/>
      <c r="B56" s="519">
        <v>10</v>
      </c>
      <c r="C56" s="587">
        <v>20</v>
      </c>
      <c r="D56" s="811" t="s">
        <v>1108</v>
      </c>
      <c r="E56" s="521">
        <v>40</v>
      </c>
      <c r="F56" s="584" t="s">
        <v>1091</v>
      </c>
      <c r="G56" s="638">
        <f>H56/E56</f>
        <v>512.5</v>
      </c>
      <c r="H56" s="525">
        <v>20500</v>
      </c>
      <c r="I56" s="575">
        <v>66</v>
      </c>
      <c r="J56" s="592">
        <f t="shared" si="82"/>
        <v>1353000</v>
      </c>
      <c r="K56" s="567">
        <v>0</v>
      </c>
      <c r="L56" s="568">
        <f t="shared" si="83"/>
        <v>0</v>
      </c>
      <c r="M56" s="568">
        <f t="shared" si="84"/>
        <v>1353000</v>
      </c>
      <c r="N56" s="569">
        <v>1230000</v>
      </c>
      <c r="O56" s="569">
        <v>123000</v>
      </c>
      <c r="P56" s="568">
        <v>0</v>
      </c>
      <c r="Q56" s="617">
        <f t="shared" si="85"/>
        <v>165000</v>
      </c>
      <c r="R56" s="618">
        <f t="shared" si="86"/>
        <v>0.12195121951219512</v>
      </c>
      <c r="S56" s="523">
        <f t="shared" si="87"/>
        <v>165000</v>
      </c>
      <c r="T56" s="524" t="s">
        <v>841</v>
      </c>
      <c r="U56" s="563">
        <v>0</v>
      </c>
      <c r="V56" s="525" t="s">
        <v>90</v>
      </c>
      <c r="W56" s="522" t="s">
        <v>89</v>
      </c>
      <c r="X56" s="526">
        <f>Y56/E56</f>
        <v>450</v>
      </c>
      <c r="Y56" s="526">
        <f t="shared" si="88"/>
        <v>18000</v>
      </c>
      <c r="Z56" s="568">
        <f t="shared" si="89"/>
        <v>0</v>
      </c>
      <c r="AA56" s="723">
        <v>1149802.56</v>
      </c>
      <c r="AB56" s="723">
        <v>114980.25600000001</v>
      </c>
      <c r="AC56" s="723">
        <v>69802.560000000012</v>
      </c>
      <c r="AD56" s="723">
        <v>6980.2560000000012</v>
      </c>
      <c r="AE56" s="723">
        <v>0</v>
      </c>
      <c r="AF56" s="619">
        <f t="shared" si="90"/>
        <v>0</v>
      </c>
      <c r="AG56" s="723">
        <v>1188000</v>
      </c>
      <c r="AH56" s="643">
        <f t="shared" si="91"/>
        <v>18000</v>
      </c>
      <c r="AI56" s="644" t="s">
        <v>1476</v>
      </c>
    </row>
    <row r="57" spans="1:35" ht="16.149999999999999" customHeight="1">
      <c r="A57" s="194"/>
      <c r="B57" s="519">
        <v>10</v>
      </c>
      <c r="C57" s="587">
        <v>20</v>
      </c>
      <c r="D57" s="724" t="s">
        <v>1069</v>
      </c>
      <c r="E57" s="521">
        <v>32</v>
      </c>
      <c r="F57" s="584" t="s">
        <v>102</v>
      </c>
      <c r="G57" s="638">
        <f>H57/E57</f>
        <v>921.875</v>
      </c>
      <c r="H57" s="764">
        <v>29500</v>
      </c>
      <c r="I57" s="757">
        <v>198</v>
      </c>
      <c r="J57" s="592">
        <f t="shared" si="82"/>
        <v>5841000</v>
      </c>
      <c r="K57" s="567">
        <v>0</v>
      </c>
      <c r="L57" s="568">
        <f t="shared" si="83"/>
        <v>0</v>
      </c>
      <c r="M57" s="568">
        <f t="shared" si="84"/>
        <v>5841000</v>
      </c>
      <c r="N57" s="569">
        <v>5310000</v>
      </c>
      <c r="O57" s="569">
        <v>531000</v>
      </c>
      <c r="P57" s="568">
        <v>0</v>
      </c>
      <c r="Q57" s="617">
        <f t="shared" si="85"/>
        <v>1009800.0000000009</v>
      </c>
      <c r="R57" s="618">
        <f t="shared" si="86"/>
        <v>0.17288135593220355</v>
      </c>
      <c r="S57" s="523">
        <f t="shared" si="87"/>
        <v>1009800.0000000009</v>
      </c>
      <c r="T57" s="524" t="s">
        <v>841</v>
      </c>
      <c r="U57" s="563">
        <v>0</v>
      </c>
      <c r="V57" s="525" t="s">
        <v>90</v>
      </c>
      <c r="W57" s="522" t="s">
        <v>89</v>
      </c>
      <c r="X57" s="526">
        <f>Y57/E57</f>
        <v>762.49999999999989</v>
      </c>
      <c r="Y57" s="526">
        <f t="shared" si="88"/>
        <v>24399.999999999996</v>
      </c>
      <c r="Z57" s="568">
        <f t="shared" si="89"/>
        <v>0</v>
      </c>
      <c r="AA57" s="527">
        <v>4673257.919999999</v>
      </c>
      <c r="AB57" s="527">
        <v>467325.7919999999</v>
      </c>
      <c r="AC57" s="528">
        <v>281257.92</v>
      </c>
      <c r="AD57" s="528">
        <v>28125.792000000001</v>
      </c>
      <c r="AE57" s="528">
        <v>0</v>
      </c>
      <c r="AF57" s="619">
        <f t="shared" si="90"/>
        <v>0</v>
      </c>
      <c r="AG57" s="527">
        <v>4831199.9999999991</v>
      </c>
      <c r="AH57" s="643">
        <f t="shared" si="91"/>
        <v>24399.999999999996</v>
      </c>
      <c r="AI57" s="644" t="s">
        <v>150</v>
      </c>
    </row>
    <row r="58" spans="1:35" s="518" customFormat="1">
      <c r="B58" s="519">
        <v>10</v>
      </c>
      <c r="C58" s="750"/>
      <c r="D58" s="745"/>
      <c r="E58" s="745"/>
      <c r="F58" s="746"/>
      <c r="G58" s="751"/>
      <c r="H58" s="751" t="s">
        <v>5</v>
      </c>
      <c r="I58" s="752">
        <f>SUM(I54:I57)</f>
        <v>3652</v>
      </c>
      <c r="J58" s="531">
        <f t="shared" ref="J58:AG58" si="92">SUM(J54:J57)</f>
        <v>80867600.00000003</v>
      </c>
      <c r="K58" s="532">
        <f t="shared" si="92"/>
        <v>0</v>
      </c>
      <c r="L58" s="531">
        <f t="shared" si="92"/>
        <v>0</v>
      </c>
      <c r="M58" s="531">
        <f t="shared" si="92"/>
        <v>80867600</v>
      </c>
      <c r="N58" s="532">
        <f t="shared" si="92"/>
        <v>73516000</v>
      </c>
      <c r="O58" s="532">
        <f t="shared" si="92"/>
        <v>7351600</v>
      </c>
      <c r="P58" s="532">
        <f t="shared" si="92"/>
        <v>0</v>
      </c>
      <c r="Q58" s="589">
        <f t="shared" si="92"/>
        <v>53873600.000000037</v>
      </c>
      <c r="R58" s="790">
        <f>Q58/J58</f>
        <v>0.66619511398879172</v>
      </c>
      <c r="S58" s="590">
        <f t="shared" si="92"/>
        <v>53873600.000000037</v>
      </c>
      <c r="T58" s="710">
        <f t="shared" si="92"/>
        <v>0</v>
      </c>
      <c r="U58" s="711">
        <f t="shared" si="92"/>
        <v>0</v>
      </c>
      <c r="V58" s="531">
        <f t="shared" si="92"/>
        <v>0</v>
      </c>
      <c r="W58" s="710">
        <f t="shared" si="92"/>
        <v>0</v>
      </c>
      <c r="X58" s="711">
        <f t="shared" si="92"/>
        <v>2120.5</v>
      </c>
      <c r="Y58" s="711">
        <f t="shared" si="92"/>
        <v>60560</v>
      </c>
      <c r="Z58" s="531">
        <f t="shared" si="92"/>
        <v>0</v>
      </c>
      <c r="AA58" s="711">
        <f t="shared" si="92"/>
        <v>26561400.479999997</v>
      </c>
      <c r="AB58" s="711">
        <f t="shared" si="92"/>
        <v>2656140.048</v>
      </c>
      <c r="AC58" s="711">
        <f t="shared" si="92"/>
        <v>1609800.48</v>
      </c>
      <c r="AD58" s="711">
        <f t="shared" si="92"/>
        <v>160980.04800000001</v>
      </c>
      <c r="AE58" s="711">
        <f t="shared" si="92"/>
        <v>452760</v>
      </c>
      <c r="AF58" s="712">
        <f t="shared" si="92"/>
        <v>90552</v>
      </c>
      <c r="AG58" s="711">
        <f t="shared" si="92"/>
        <v>26994000</v>
      </c>
      <c r="AH58" s="578"/>
      <c r="AI58" s="615"/>
    </row>
    <row r="59" spans="1:35" ht="16.149999999999999" customHeight="1">
      <c r="A59" s="194"/>
      <c r="B59" s="519">
        <v>10</v>
      </c>
      <c r="C59" s="587">
        <v>21</v>
      </c>
      <c r="D59" s="769" t="s">
        <v>1070</v>
      </c>
      <c r="E59" s="521">
        <v>40</v>
      </c>
      <c r="F59" s="584" t="s">
        <v>1081</v>
      </c>
      <c r="G59" s="638">
        <f t="shared" ref="G59:G64" si="93">H59/E59</f>
        <v>412.5</v>
      </c>
      <c r="H59" s="525">
        <v>16500</v>
      </c>
      <c r="I59" s="575">
        <v>891</v>
      </c>
      <c r="J59" s="592">
        <f t="shared" ref="J59:J64" si="94">H59*I59</f>
        <v>14701500</v>
      </c>
      <c r="K59" s="567">
        <v>0</v>
      </c>
      <c r="L59" s="568">
        <f t="shared" ref="L59:L64" si="95">J59-M59</f>
        <v>0</v>
      </c>
      <c r="M59" s="568">
        <f t="shared" ref="M59:M64" si="96">N59+O59-P59</f>
        <v>14701500</v>
      </c>
      <c r="N59" s="569">
        <v>13365000</v>
      </c>
      <c r="O59" s="569">
        <v>1336500</v>
      </c>
      <c r="P59" s="568">
        <v>0</v>
      </c>
      <c r="Q59" s="617">
        <f t="shared" ref="Q59:Q64" si="97">J59-AG59</f>
        <v>2378970.0000000056</v>
      </c>
      <c r="R59" s="618">
        <f t="shared" ref="R59:R64" si="98">Q59/J59</f>
        <v>0.16181818181818219</v>
      </c>
      <c r="S59" s="523">
        <f t="shared" ref="S59:S64" si="99">Q59-U59</f>
        <v>2378970.0000000056</v>
      </c>
      <c r="T59" s="524" t="s">
        <v>839</v>
      </c>
      <c r="U59" s="563">
        <v>0</v>
      </c>
      <c r="V59" s="525" t="s">
        <v>90</v>
      </c>
      <c r="W59" s="522" t="s">
        <v>89</v>
      </c>
      <c r="X59" s="526">
        <f t="shared" ref="X59:X64" si="100">Y59/E59</f>
        <v>345.74999999999989</v>
      </c>
      <c r="Y59" s="526">
        <f t="shared" ref="Y59:Y64" si="101">(AA59+AB59-AC59-AD59-AE59)/I59</f>
        <v>13829.999999999995</v>
      </c>
      <c r="Z59" s="568">
        <f t="shared" ref="Z59:Z64" si="102">AH59-Y59</f>
        <v>0</v>
      </c>
      <c r="AA59" s="527">
        <v>12356180.639999995</v>
      </c>
      <c r="AB59" s="527">
        <v>1235618.0639999995</v>
      </c>
      <c r="AC59" s="528">
        <v>749528.64</v>
      </c>
      <c r="AD59" s="528">
        <v>74952.864000000001</v>
      </c>
      <c r="AE59" s="528">
        <v>444787.19999999995</v>
      </c>
      <c r="AF59" s="619">
        <f t="shared" ref="AF59:AF64" si="103">AE59*$AF$4</f>
        <v>88957.440000000002</v>
      </c>
      <c r="AG59" s="527">
        <v>12322529.999999994</v>
      </c>
      <c r="AH59" s="643">
        <f t="shared" ref="AH59:AH64" si="104">AG59/I59</f>
        <v>13829.999999999995</v>
      </c>
      <c r="AI59" s="644" t="s">
        <v>148</v>
      </c>
    </row>
    <row r="60" spans="1:35" ht="16.149999999999999" customHeight="1">
      <c r="A60" s="194"/>
      <c r="B60" s="519">
        <v>10</v>
      </c>
      <c r="C60" s="587">
        <v>21</v>
      </c>
      <c r="D60" s="813" t="s">
        <v>1109</v>
      </c>
      <c r="E60" s="521">
        <v>30</v>
      </c>
      <c r="F60" s="584" t="s">
        <v>102</v>
      </c>
      <c r="G60" s="638">
        <f t="shared" si="93"/>
        <v>520</v>
      </c>
      <c r="H60" s="525">
        <v>15600</v>
      </c>
      <c r="I60" s="575">
        <v>550</v>
      </c>
      <c r="J60" s="592">
        <f t="shared" si="94"/>
        <v>8580000</v>
      </c>
      <c r="K60" s="567">
        <v>0</v>
      </c>
      <c r="L60" s="568">
        <f t="shared" si="95"/>
        <v>0</v>
      </c>
      <c r="M60" s="568">
        <f t="shared" si="96"/>
        <v>8580000</v>
      </c>
      <c r="N60" s="569">
        <v>7800000</v>
      </c>
      <c r="O60" s="569">
        <v>780000</v>
      </c>
      <c r="P60" s="568">
        <v>0</v>
      </c>
      <c r="Q60" s="617">
        <f t="shared" si="97"/>
        <v>1155000</v>
      </c>
      <c r="R60" s="618">
        <f t="shared" si="98"/>
        <v>0.13461538461538461</v>
      </c>
      <c r="S60" s="523">
        <f t="shared" si="99"/>
        <v>1155000</v>
      </c>
      <c r="T60" s="524" t="s">
        <v>841</v>
      </c>
      <c r="U60" s="563">
        <v>0</v>
      </c>
      <c r="V60" s="525" t="s">
        <v>90</v>
      </c>
      <c r="W60" s="522" t="s">
        <v>89</v>
      </c>
      <c r="X60" s="526">
        <f t="shared" si="100"/>
        <v>450</v>
      </c>
      <c r="Y60" s="526">
        <f t="shared" si="101"/>
        <v>13500</v>
      </c>
      <c r="Z60" s="568">
        <f t="shared" si="102"/>
        <v>0</v>
      </c>
      <c r="AA60" s="723">
        <v>7186590</v>
      </c>
      <c r="AB60" s="723">
        <v>718659</v>
      </c>
      <c r="AC60" s="723">
        <v>436590</v>
      </c>
      <c r="AD60" s="723">
        <v>43659</v>
      </c>
      <c r="AE60" s="723">
        <v>0</v>
      </c>
      <c r="AF60" s="619">
        <f t="shared" si="103"/>
        <v>0</v>
      </c>
      <c r="AG60" s="723">
        <v>7425000</v>
      </c>
      <c r="AH60" s="643">
        <f t="shared" si="104"/>
        <v>13500</v>
      </c>
      <c r="AI60" s="644" t="s">
        <v>1477</v>
      </c>
    </row>
    <row r="61" spans="1:35" ht="16.149999999999999" customHeight="1">
      <c r="A61" s="194"/>
      <c r="B61" s="519">
        <v>10</v>
      </c>
      <c r="C61" s="587">
        <v>21</v>
      </c>
      <c r="D61" s="769" t="s">
        <v>1070</v>
      </c>
      <c r="E61" s="521">
        <v>40</v>
      </c>
      <c r="F61" s="584" t="s">
        <v>102</v>
      </c>
      <c r="G61" s="638">
        <f t="shared" si="93"/>
        <v>400</v>
      </c>
      <c r="H61" s="525">
        <v>16000</v>
      </c>
      <c r="I61" s="575">
        <v>891</v>
      </c>
      <c r="J61" s="592">
        <f t="shared" si="94"/>
        <v>14256000</v>
      </c>
      <c r="K61" s="567">
        <v>0</v>
      </c>
      <c r="L61" s="568">
        <f t="shared" si="95"/>
        <v>0</v>
      </c>
      <c r="M61" s="568">
        <f t="shared" si="96"/>
        <v>14256000</v>
      </c>
      <c r="N61" s="569">
        <v>12960000</v>
      </c>
      <c r="O61" s="569">
        <v>1296000</v>
      </c>
      <c r="P61" s="568">
        <v>0</v>
      </c>
      <c r="Q61" s="617">
        <f t="shared" si="97"/>
        <v>1933470.0000000056</v>
      </c>
      <c r="R61" s="618">
        <f t="shared" si="98"/>
        <v>0.13562500000000038</v>
      </c>
      <c r="S61" s="523">
        <f t="shared" si="99"/>
        <v>1933470.0000000056</v>
      </c>
      <c r="T61" s="524" t="s">
        <v>841</v>
      </c>
      <c r="U61" s="563">
        <v>0</v>
      </c>
      <c r="V61" s="525" t="s">
        <v>90</v>
      </c>
      <c r="W61" s="522" t="s">
        <v>89</v>
      </c>
      <c r="X61" s="526">
        <f t="shared" si="100"/>
        <v>345.74999999999989</v>
      </c>
      <c r="Y61" s="526">
        <f t="shared" si="101"/>
        <v>13829.999999999995</v>
      </c>
      <c r="Z61" s="568">
        <f t="shared" si="102"/>
        <v>0</v>
      </c>
      <c r="AA61" s="527">
        <v>12356180.639999995</v>
      </c>
      <c r="AB61" s="527">
        <v>1235618.0639999995</v>
      </c>
      <c r="AC61" s="528">
        <v>749528.64</v>
      </c>
      <c r="AD61" s="528">
        <v>74952.864000000001</v>
      </c>
      <c r="AE61" s="528">
        <v>444787.19999999995</v>
      </c>
      <c r="AF61" s="619">
        <f t="shared" si="103"/>
        <v>88957.440000000002</v>
      </c>
      <c r="AG61" s="527">
        <v>12322529.999999994</v>
      </c>
      <c r="AH61" s="643">
        <f t="shared" si="104"/>
        <v>13829.999999999995</v>
      </c>
      <c r="AI61" s="644" t="s">
        <v>149</v>
      </c>
    </row>
    <row r="62" spans="1:35" ht="16.149999999999999" customHeight="1">
      <c r="A62" s="194"/>
      <c r="B62" s="519">
        <v>10</v>
      </c>
      <c r="C62" s="587">
        <v>21</v>
      </c>
      <c r="D62" s="724" t="s">
        <v>1070</v>
      </c>
      <c r="E62" s="521">
        <v>40</v>
      </c>
      <c r="F62" s="584" t="s">
        <v>102</v>
      </c>
      <c r="G62" s="638">
        <f t="shared" si="93"/>
        <v>412.5</v>
      </c>
      <c r="H62" s="525">
        <v>16500</v>
      </c>
      <c r="I62" s="575">
        <v>891</v>
      </c>
      <c r="J62" s="592">
        <f t="shared" si="94"/>
        <v>14701500</v>
      </c>
      <c r="K62" s="567">
        <v>0</v>
      </c>
      <c r="L62" s="568">
        <f t="shared" si="95"/>
        <v>0</v>
      </c>
      <c r="M62" s="568">
        <f t="shared" si="96"/>
        <v>14701500</v>
      </c>
      <c r="N62" s="569">
        <v>13365000</v>
      </c>
      <c r="O62" s="569">
        <v>1336500</v>
      </c>
      <c r="P62" s="568">
        <v>0</v>
      </c>
      <c r="Q62" s="617">
        <f t="shared" si="97"/>
        <v>2378970.0000000056</v>
      </c>
      <c r="R62" s="618">
        <f t="shared" si="98"/>
        <v>0.16181818181818219</v>
      </c>
      <c r="S62" s="523">
        <f t="shared" si="99"/>
        <v>2378970.0000000056</v>
      </c>
      <c r="T62" s="524" t="s">
        <v>841</v>
      </c>
      <c r="U62" s="563">
        <v>0</v>
      </c>
      <c r="V62" s="525" t="s">
        <v>90</v>
      </c>
      <c r="W62" s="522" t="s">
        <v>89</v>
      </c>
      <c r="X62" s="526">
        <f t="shared" si="100"/>
        <v>345.74999999999989</v>
      </c>
      <c r="Y62" s="526">
        <f t="shared" si="101"/>
        <v>13829.999999999995</v>
      </c>
      <c r="Z62" s="568">
        <f t="shared" si="102"/>
        <v>0</v>
      </c>
      <c r="AA62" s="527">
        <v>12356180.639999995</v>
      </c>
      <c r="AB62" s="527">
        <v>1235618.0639999995</v>
      </c>
      <c r="AC62" s="528">
        <v>749528.64</v>
      </c>
      <c r="AD62" s="528">
        <v>74952.864000000001</v>
      </c>
      <c r="AE62" s="528">
        <v>444787.19999999995</v>
      </c>
      <c r="AF62" s="619">
        <f t="shared" si="103"/>
        <v>88957.440000000002</v>
      </c>
      <c r="AG62" s="527">
        <v>12322529.999999994</v>
      </c>
      <c r="AH62" s="643">
        <f t="shared" si="104"/>
        <v>13829.999999999995</v>
      </c>
      <c r="AI62" s="644" t="s">
        <v>802</v>
      </c>
    </row>
    <row r="63" spans="1:35" ht="16.149999999999999" customHeight="1">
      <c r="A63" s="194"/>
      <c r="B63" s="519">
        <v>10</v>
      </c>
      <c r="C63" s="587">
        <v>21</v>
      </c>
      <c r="D63" s="813" t="s">
        <v>1109</v>
      </c>
      <c r="E63" s="521">
        <v>30</v>
      </c>
      <c r="F63" s="584" t="s">
        <v>102</v>
      </c>
      <c r="G63" s="638">
        <f t="shared" si="93"/>
        <v>520</v>
      </c>
      <c r="H63" s="525">
        <v>15600</v>
      </c>
      <c r="I63" s="575">
        <v>319</v>
      </c>
      <c r="J63" s="592">
        <f t="shared" si="94"/>
        <v>4976400</v>
      </c>
      <c r="K63" s="567">
        <v>0</v>
      </c>
      <c r="L63" s="568">
        <f t="shared" si="95"/>
        <v>0</v>
      </c>
      <c r="M63" s="568">
        <f t="shared" si="96"/>
        <v>4976400</v>
      </c>
      <c r="N63" s="569">
        <v>4524000</v>
      </c>
      <c r="O63" s="569">
        <v>452400</v>
      </c>
      <c r="P63" s="568">
        <v>0</v>
      </c>
      <c r="Q63" s="617">
        <f t="shared" si="97"/>
        <v>669899.99999999534</v>
      </c>
      <c r="R63" s="618">
        <f t="shared" si="98"/>
        <v>0.13461538461538369</v>
      </c>
      <c r="S63" s="523">
        <f t="shared" si="99"/>
        <v>669899.99999999534</v>
      </c>
      <c r="T63" s="524" t="s">
        <v>841</v>
      </c>
      <c r="U63" s="563">
        <v>0</v>
      </c>
      <c r="V63" s="525" t="s">
        <v>90</v>
      </c>
      <c r="W63" s="522" t="s">
        <v>89</v>
      </c>
      <c r="X63" s="526">
        <f t="shared" si="100"/>
        <v>450.00000000000051</v>
      </c>
      <c r="Y63" s="526">
        <f t="shared" si="101"/>
        <v>13500.000000000015</v>
      </c>
      <c r="Z63" s="568">
        <f t="shared" si="102"/>
        <v>0</v>
      </c>
      <c r="AA63" s="723">
        <v>4168222.2000000039</v>
      </c>
      <c r="AB63" s="723">
        <v>416822.22000000044</v>
      </c>
      <c r="AC63" s="723">
        <v>253222.2</v>
      </c>
      <c r="AD63" s="723">
        <v>25322.22</v>
      </c>
      <c r="AE63" s="723">
        <v>0</v>
      </c>
      <c r="AF63" s="619">
        <f t="shared" si="103"/>
        <v>0</v>
      </c>
      <c r="AG63" s="723">
        <v>4306500.0000000047</v>
      </c>
      <c r="AH63" s="643">
        <f t="shared" si="104"/>
        <v>13500.000000000015</v>
      </c>
      <c r="AI63" s="644" t="s">
        <v>1480</v>
      </c>
    </row>
    <row r="64" spans="1:35" ht="16.149999999999999" customHeight="1">
      <c r="A64" s="194"/>
      <c r="B64" s="519">
        <v>10</v>
      </c>
      <c r="C64" s="587">
        <v>21</v>
      </c>
      <c r="D64" s="724" t="s">
        <v>1070</v>
      </c>
      <c r="E64" s="521">
        <v>40</v>
      </c>
      <c r="F64" s="584" t="s">
        <v>1106</v>
      </c>
      <c r="G64" s="638">
        <f t="shared" si="93"/>
        <v>412.5</v>
      </c>
      <c r="H64" s="764">
        <v>16500</v>
      </c>
      <c r="I64" s="757">
        <v>891</v>
      </c>
      <c r="J64" s="592">
        <f t="shared" si="94"/>
        <v>14701500</v>
      </c>
      <c r="K64" s="567">
        <v>0</v>
      </c>
      <c r="L64" s="568">
        <f t="shared" si="95"/>
        <v>0</v>
      </c>
      <c r="M64" s="568">
        <f t="shared" si="96"/>
        <v>14701500</v>
      </c>
      <c r="N64" s="569">
        <v>13365000</v>
      </c>
      <c r="O64" s="569">
        <v>1336500</v>
      </c>
      <c r="P64" s="568">
        <v>0</v>
      </c>
      <c r="Q64" s="617">
        <f t="shared" si="97"/>
        <v>2378970.0000000056</v>
      </c>
      <c r="R64" s="618">
        <f t="shared" si="98"/>
        <v>0.16181818181818219</v>
      </c>
      <c r="S64" s="523">
        <f t="shared" si="99"/>
        <v>2378970.0000000056</v>
      </c>
      <c r="T64" s="524" t="s">
        <v>841</v>
      </c>
      <c r="U64" s="563">
        <v>0</v>
      </c>
      <c r="V64" s="525" t="s">
        <v>90</v>
      </c>
      <c r="W64" s="522" t="s">
        <v>89</v>
      </c>
      <c r="X64" s="526">
        <f t="shared" si="100"/>
        <v>345.74999999999989</v>
      </c>
      <c r="Y64" s="526">
        <f t="shared" si="101"/>
        <v>13829.999999999995</v>
      </c>
      <c r="Z64" s="568">
        <f t="shared" si="102"/>
        <v>0</v>
      </c>
      <c r="AA64" s="527">
        <v>12356180.639999995</v>
      </c>
      <c r="AB64" s="527">
        <v>1235618.0639999995</v>
      </c>
      <c r="AC64" s="528">
        <v>749528.64</v>
      </c>
      <c r="AD64" s="528">
        <v>74952.864000000001</v>
      </c>
      <c r="AE64" s="528">
        <v>444787.19999999995</v>
      </c>
      <c r="AF64" s="619">
        <f t="shared" si="103"/>
        <v>88957.440000000002</v>
      </c>
      <c r="AG64" s="527">
        <v>12322529.999999994</v>
      </c>
      <c r="AH64" s="643">
        <f t="shared" si="104"/>
        <v>13829.999999999995</v>
      </c>
      <c r="AI64" s="644" t="s">
        <v>281</v>
      </c>
    </row>
    <row r="65" spans="1:35" s="518" customFormat="1">
      <c r="B65" s="519">
        <v>10</v>
      </c>
      <c r="C65" s="750"/>
      <c r="D65" s="745"/>
      <c r="E65" s="745"/>
      <c r="F65" s="746"/>
      <c r="G65" s="751"/>
      <c r="H65" s="751" t="s">
        <v>5</v>
      </c>
      <c r="I65" s="752">
        <f>SUM(I59:I64)</f>
        <v>4433</v>
      </c>
      <c r="J65" s="531">
        <f t="shared" ref="J65:AG65" si="105">SUM(J59:J64)</f>
        <v>71916900</v>
      </c>
      <c r="K65" s="532">
        <f t="shared" si="105"/>
        <v>0</v>
      </c>
      <c r="L65" s="531">
        <f t="shared" si="105"/>
        <v>0</v>
      </c>
      <c r="M65" s="531">
        <f t="shared" si="105"/>
        <v>71916900</v>
      </c>
      <c r="N65" s="532">
        <f t="shared" si="105"/>
        <v>65379000</v>
      </c>
      <c r="O65" s="532">
        <f t="shared" si="105"/>
        <v>6537900</v>
      </c>
      <c r="P65" s="532">
        <f t="shared" si="105"/>
        <v>0</v>
      </c>
      <c r="Q65" s="589">
        <f t="shared" si="105"/>
        <v>10895280.000000017</v>
      </c>
      <c r="R65" s="790">
        <f>Q65/J65</f>
        <v>0.15149818749139654</v>
      </c>
      <c r="S65" s="590">
        <f t="shared" si="105"/>
        <v>10895280.000000017</v>
      </c>
      <c r="T65" s="710">
        <f t="shared" si="105"/>
        <v>0</v>
      </c>
      <c r="U65" s="711">
        <f t="shared" si="105"/>
        <v>0</v>
      </c>
      <c r="V65" s="531">
        <f t="shared" si="105"/>
        <v>0</v>
      </c>
      <c r="W65" s="710">
        <f t="shared" si="105"/>
        <v>0</v>
      </c>
      <c r="X65" s="711">
        <f t="shared" si="105"/>
        <v>2283</v>
      </c>
      <c r="Y65" s="711">
        <f t="shared" si="105"/>
        <v>82320</v>
      </c>
      <c r="Z65" s="531">
        <f t="shared" si="105"/>
        <v>0</v>
      </c>
      <c r="AA65" s="711">
        <f t="shared" si="105"/>
        <v>60779534.759999976</v>
      </c>
      <c r="AB65" s="711">
        <f t="shared" si="105"/>
        <v>6077953.4759999989</v>
      </c>
      <c r="AC65" s="711">
        <f t="shared" si="105"/>
        <v>3687926.7600000007</v>
      </c>
      <c r="AD65" s="711">
        <f t="shared" si="105"/>
        <v>368792.67600000004</v>
      </c>
      <c r="AE65" s="711">
        <f t="shared" si="105"/>
        <v>1779148.7999999998</v>
      </c>
      <c r="AF65" s="712">
        <f t="shared" si="105"/>
        <v>355829.76000000001</v>
      </c>
      <c r="AG65" s="711">
        <f t="shared" si="105"/>
        <v>61021619.999999978</v>
      </c>
      <c r="AH65" s="578"/>
      <c r="AI65" s="615"/>
    </row>
    <row r="66" spans="1:35" ht="16.149999999999999" customHeight="1">
      <c r="A66" s="194"/>
      <c r="B66" s="519">
        <v>10</v>
      </c>
      <c r="C66" s="587">
        <v>22</v>
      </c>
      <c r="D66" s="724" t="s">
        <v>1110</v>
      </c>
      <c r="E66" s="521">
        <v>24</v>
      </c>
      <c r="F66" s="584" t="s">
        <v>102</v>
      </c>
      <c r="G66" s="638">
        <f t="shared" ref="G66:G78" si="106">H66/E66</f>
        <v>750</v>
      </c>
      <c r="H66" s="525">
        <v>18000</v>
      </c>
      <c r="I66" s="575">
        <v>100</v>
      </c>
      <c r="J66" s="592">
        <f t="shared" ref="J66:J78" si="107">H66*I66</f>
        <v>1800000</v>
      </c>
      <c r="K66" s="567">
        <v>0</v>
      </c>
      <c r="L66" s="568">
        <f t="shared" ref="L66:L78" si="108">J66-M66</f>
        <v>0</v>
      </c>
      <c r="M66" s="568">
        <f t="shared" ref="M66:M78" si="109">N66+O66-P66</f>
        <v>1800000</v>
      </c>
      <c r="N66" s="569">
        <v>1636364</v>
      </c>
      <c r="O66" s="569">
        <v>163636</v>
      </c>
      <c r="P66" s="568">
        <v>0</v>
      </c>
      <c r="Q66" s="617">
        <f t="shared" ref="Q66:Q78" si="110">J66-AG66</f>
        <v>1610.8800000001211</v>
      </c>
      <c r="R66" s="618">
        <f t="shared" ref="R66:R78" si="111">Q66/J66</f>
        <v>8.9493333333340059E-4</v>
      </c>
      <c r="S66" s="523">
        <f t="shared" ref="S66:S78" si="112">Q66-U66</f>
        <v>1610.8800000001211</v>
      </c>
      <c r="T66" s="524" t="s">
        <v>839</v>
      </c>
      <c r="U66" s="563">
        <v>0</v>
      </c>
      <c r="V66" s="525" t="s">
        <v>90</v>
      </c>
      <c r="W66" s="522" t="s">
        <v>89</v>
      </c>
      <c r="X66" s="526">
        <f t="shared" ref="X66:X78" si="113">Y66/E66</f>
        <v>749.32879999999989</v>
      </c>
      <c r="Y66" s="526">
        <f t="shared" ref="Y66:Y78" si="114">(AA66+AB66-AC66-AD66-AE66)/I66</f>
        <v>17983.891199999998</v>
      </c>
      <c r="Z66" s="568">
        <f t="shared" ref="Z66:Z78" si="115">AH66-Y66</f>
        <v>0</v>
      </c>
      <c r="AA66" s="527">
        <v>1795200</v>
      </c>
      <c r="AB66" s="527">
        <v>179520</v>
      </c>
      <c r="AC66" s="528">
        <v>96940.800000000003</v>
      </c>
      <c r="AD66" s="528">
        <v>9694.08</v>
      </c>
      <c r="AE66" s="528">
        <v>69696</v>
      </c>
      <c r="AF66" s="619">
        <f t="shared" ref="AF66:AF78" si="116">AE66*$AF$4</f>
        <v>13939.2</v>
      </c>
      <c r="AG66" s="527">
        <v>1798389.1199999999</v>
      </c>
      <c r="AH66" s="643">
        <f t="shared" ref="AH66:AH78" si="117">AG66/I66</f>
        <v>17983.891199999998</v>
      </c>
      <c r="AI66" s="644" t="s">
        <v>149</v>
      </c>
    </row>
    <row r="67" spans="1:35" ht="16.149999999999999" customHeight="1">
      <c r="A67" s="194"/>
      <c r="B67" s="519">
        <v>10</v>
      </c>
      <c r="C67" s="587">
        <v>22</v>
      </c>
      <c r="D67" s="724" t="s">
        <v>1111</v>
      </c>
      <c r="E67" s="521">
        <v>24</v>
      </c>
      <c r="F67" s="584" t="s">
        <v>102</v>
      </c>
      <c r="G67" s="638">
        <f t="shared" si="106"/>
        <v>750</v>
      </c>
      <c r="H67" s="525">
        <v>18000</v>
      </c>
      <c r="I67" s="575">
        <v>100</v>
      </c>
      <c r="J67" s="592">
        <f t="shared" si="107"/>
        <v>1800000</v>
      </c>
      <c r="K67" s="567">
        <v>0</v>
      </c>
      <c r="L67" s="568">
        <f t="shared" si="108"/>
        <v>0</v>
      </c>
      <c r="M67" s="568">
        <f t="shared" si="109"/>
        <v>1800000</v>
      </c>
      <c r="N67" s="569">
        <v>1636364</v>
      </c>
      <c r="O67" s="569">
        <v>163636</v>
      </c>
      <c r="P67" s="568">
        <v>0</v>
      </c>
      <c r="Q67" s="617">
        <f t="shared" si="110"/>
        <v>1610.8800000001211</v>
      </c>
      <c r="R67" s="618">
        <f t="shared" si="111"/>
        <v>8.9493333333340059E-4</v>
      </c>
      <c r="S67" s="523">
        <f t="shared" si="112"/>
        <v>1610.8800000001211</v>
      </c>
      <c r="T67" s="524" t="s">
        <v>841</v>
      </c>
      <c r="U67" s="563">
        <v>0</v>
      </c>
      <c r="V67" s="525" t="s">
        <v>90</v>
      </c>
      <c r="W67" s="522" t="s">
        <v>89</v>
      </c>
      <c r="X67" s="526">
        <f t="shared" si="113"/>
        <v>749.32879999999989</v>
      </c>
      <c r="Y67" s="526">
        <f t="shared" si="114"/>
        <v>17983.891199999998</v>
      </c>
      <c r="Z67" s="568">
        <f t="shared" si="115"/>
        <v>0</v>
      </c>
      <c r="AA67" s="527">
        <v>1795200</v>
      </c>
      <c r="AB67" s="527">
        <v>179520</v>
      </c>
      <c r="AC67" s="528">
        <v>96940.800000000003</v>
      </c>
      <c r="AD67" s="528">
        <v>9694.08</v>
      </c>
      <c r="AE67" s="528">
        <v>69696</v>
      </c>
      <c r="AF67" s="619">
        <f t="shared" si="116"/>
        <v>13939.2</v>
      </c>
      <c r="AG67" s="527">
        <v>1798389.1199999999</v>
      </c>
      <c r="AH67" s="643">
        <f t="shared" si="117"/>
        <v>17983.891199999998</v>
      </c>
      <c r="AI67" s="644" t="s">
        <v>149</v>
      </c>
    </row>
    <row r="68" spans="1:35" ht="16.149999999999999" customHeight="1">
      <c r="A68" s="194"/>
      <c r="B68" s="519">
        <v>10</v>
      </c>
      <c r="C68" s="587">
        <v>22</v>
      </c>
      <c r="D68" s="724" t="s">
        <v>1112</v>
      </c>
      <c r="E68" s="521">
        <v>24</v>
      </c>
      <c r="F68" s="584" t="s">
        <v>102</v>
      </c>
      <c r="G68" s="638">
        <f t="shared" si="106"/>
        <v>350</v>
      </c>
      <c r="H68" s="525">
        <v>8400</v>
      </c>
      <c r="I68" s="575">
        <v>3</v>
      </c>
      <c r="J68" s="592">
        <f t="shared" si="107"/>
        <v>25200</v>
      </c>
      <c r="K68" s="567">
        <v>0</v>
      </c>
      <c r="L68" s="568">
        <f t="shared" si="108"/>
        <v>0</v>
      </c>
      <c r="M68" s="568">
        <f t="shared" si="109"/>
        <v>25200</v>
      </c>
      <c r="N68" s="569">
        <v>22909</v>
      </c>
      <c r="O68" s="569">
        <v>2291</v>
      </c>
      <c r="P68" s="568">
        <v>0</v>
      </c>
      <c r="Q68" s="617">
        <f t="shared" si="110"/>
        <v>172.20959999999832</v>
      </c>
      <c r="R68" s="618">
        <f t="shared" si="111"/>
        <v>6.8337142857142191E-3</v>
      </c>
      <c r="S68" s="523">
        <f t="shared" si="112"/>
        <v>172.20959999999832</v>
      </c>
      <c r="T68" s="524" t="s">
        <v>841</v>
      </c>
      <c r="U68" s="563">
        <v>0</v>
      </c>
      <c r="V68" s="525" t="s">
        <v>90</v>
      </c>
      <c r="W68" s="522" t="s">
        <v>89</v>
      </c>
      <c r="X68" s="526">
        <f t="shared" si="113"/>
        <v>347.60820000000007</v>
      </c>
      <c r="Y68" s="526">
        <f t="shared" si="114"/>
        <v>8342.5968000000012</v>
      </c>
      <c r="Z68" s="568">
        <f t="shared" si="115"/>
        <v>0</v>
      </c>
      <c r="AA68" s="527">
        <v>24984</v>
      </c>
      <c r="AB68" s="527">
        <v>2498.4</v>
      </c>
      <c r="AC68" s="528">
        <v>1349.1360000000002</v>
      </c>
      <c r="AD68" s="528">
        <v>134.91360000000003</v>
      </c>
      <c r="AE68" s="528">
        <v>970.56000000000006</v>
      </c>
      <c r="AF68" s="619">
        <f t="shared" si="116"/>
        <v>194.11200000000002</v>
      </c>
      <c r="AG68" s="527">
        <v>25027.790400000002</v>
      </c>
      <c r="AH68" s="643">
        <f t="shared" si="117"/>
        <v>8342.5968000000012</v>
      </c>
      <c r="AI68" s="644" t="s">
        <v>149</v>
      </c>
    </row>
    <row r="69" spans="1:35" ht="16.149999999999999" customHeight="1">
      <c r="A69" s="194"/>
      <c r="B69" s="519">
        <v>10</v>
      </c>
      <c r="C69" s="587">
        <v>22</v>
      </c>
      <c r="D69" s="724" t="s">
        <v>1066</v>
      </c>
      <c r="E69" s="521">
        <v>36</v>
      </c>
      <c r="F69" s="584" t="s">
        <v>102</v>
      </c>
      <c r="G69" s="638">
        <f t="shared" si="106"/>
        <v>350</v>
      </c>
      <c r="H69" s="525">
        <v>12600</v>
      </c>
      <c r="I69" s="575">
        <v>3</v>
      </c>
      <c r="J69" s="592">
        <f t="shared" si="107"/>
        <v>37800</v>
      </c>
      <c r="K69" s="567">
        <v>0</v>
      </c>
      <c r="L69" s="568">
        <f t="shared" si="108"/>
        <v>0</v>
      </c>
      <c r="M69" s="568">
        <f t="shared" si="109"/>
        <v>37800</v>
      </c>
      <c r="N69" s="569">
        <v>34364</v>
      </c>
      <c r="O69" s="569">
        <v>3436</v>
      </c>
      <c r="P69" s="568">
        <v>0</v>
      </c>
      <c r="Q69" s="617">
        <f t="shared" si="110"/>
        <v>38.707199999997101</v>
      </c>
      <c r="R69" s="618">
        <f t="shared" si="111"/>
        <v>1.0239999999999234E-3</v>
      </c>
      <c r="S69" s="523">
        <f t="shared" si="112"/>
        <v>38.707199999997101</v>
      </c>
      <c r="T69" s="524" t="s">
        <v>841</v>
      </c>
      <c r="U69" s="563">
        <v>0</v>
      </c>
      <c r="V69" s="525" t="s">
        <v>90</v>
      </c>
      <c r="W69" s="522" t="s">
        <v>89</v>
      </c>
      <c r="X69" s="526">
        <f t="shared" si="113"/>
        <v>349.64160000000004</v>
      </c>
      <c r="Y69" s="526">
        <f t="shared" si="114"/>
        <v>12587.097600000001</v>
      </c>
      <c r="Z69" s="568">
        <f t="shared" si="115"/>
        <v>0</v>
      </c>
      <c r="AA69" s="527">
        <v>36288</v>
      </c>
      <c r="AB69" s="527">
        <v>3628.8</v>
      </c>
      <c r="AC69" s="528">
        <v>1959.5520000000001</v>
      </c>
      <c r="AD69" s="528">
        <v>195.95520000000002</v>
      </c>
      <c r="AE69" s="528">
        <v>0</v>
      </c>
      <c r="AF69" s="619">
        <f t="shared" si="116"/>
        <v>0</v>
      </c>
      <c r="AG69" s="527">
        <v>37761.292800000003</v>
      </c>
      <c r="AH69" s="643">
        <f t="shared" si="117"/>
        <v>12587.097600000001</v>
      </c>
      <c r="AI69" s="644" t="s">
        <v>149</v>
      </c>
    </row>
    <row r="70" spans="1:35" ht="16.149999999999999" customHeight="1">
      <c r="A70" s="194"/>
      <c r="B70" s="519">
        <v>10</v>
      </c>
      <c r="C70" s="587">
        <v>22</v>
      </c>
      <c r="D70" s="803" t="s">
        <v>1067</v>
      </c>
      <c r="E70" s="521">
        <v>36</v>
      </c>
      <c r="F70" s="584" t="s">
        <v>102</v>
      </c>
      <c r="G70" s="638">
        <f t="shared" si="106"/>
        <v>350</v>
      </c>
      <c r="H70" s="525">
        <v>12600</v>
      </c>
      <c r="I70" s="575">
        <v>3</v>
      </c>
      <c r="J70" s="592">
        <f t="shared" si="107"/>
        <v>37800</v>
      </c>
      <c r="K70" s="567">
        <v>0</v>
      </c>
      <c r="L70" s="568">
        <f t="shared" si="108"/>
        <v>0</v>
      </c>
      <c r="M70" s="568">
        <f t="shared" si="109"/>
        <v>37800</v>
      </c>
      <c r="N70" s="569">
        <v>34364</v>
      </c>
      <c r="O70" s="569">
        <v>3436</v>
      </c>
      <c r="P70" s="568">
        <v>0</v>
      </c>
      <c r="Q70" s="617">
        <f t="shared" si="110"/>
        <v>38.707199999997101</v>
      </c>
      <c r="R70" s="618">
        <f t="shared" si="111"/>
        <v>1.0239999999999234E-3</v>
      </c>
      <c r="S70" s="523">
        <f t="shared" si="112"/>
        <v>38.707199999997101</v>
      </c>
      <c r="T70" s="524" t="s">
        <v>841</v>
      </c>
      <c r="U70" s="563">
        <v>0</v>
      </c>
      <c r="V70" s="525" t="s">
        <v>90</v>
      </c>
      <c r="W70" s="522" t="s">
        <v>89</v>
      </c>
      <c r="X70" s="526">
        <f t="shared" si="113"/>
        <v>349.64160000000004</v>
      </c>
      <c r="Y70" s="526">
        <f t="shared" si="114"/>
        <v>12587.097600000001</v>
      </c>
      <c r="Z70" s="568">
        <f t="shared" si="115"/>
        <v>0</v>
      </c>
      <c r="AA70" s="527">
        <v>36288</v>
      </c>
      <c r="AB70" s="527">
        <v>3628.8</v>
      </c>
      <c r="AC70" s="528">
        <v>1959.5520000000001</v>
      </c>
      <c r="AD70" s="528">
        <v>195.95520000000002</v>
      </c>
      <c r="AE70" s="528">
        <v>0</v>
      </c>
      <c r="AF70" s="619">
        <f t="shared" si="116"/>
        <v>0</v>
      </c>
      <c r="AG70" s="527">
        <v>37761.292800000003</v>
      </c>
      <c r="AH70" s="643">
        <f t="shared" si="117"/>
        <v>12587.097600000001</v>
      </c>
      <c r="AI70" s="644" t="s">
        <v>149</v>
      </c>
    </row>
    <row r="71" spans="1:35" ht="16.149999999999999" customHeight="1">
      <c r="A71" s="194"/>
      <c r="B71" s="519">
        <v>10</v>
      </c>
      <c r="C71" s="587">
        <v>22</v>
      </c>
      <c r="D71" s="769" t="s">
        <v>1113</v>
      </c>
      <c r="E71" s="521">
        <v>24</v>
      </c>
      <c r="F71" s="584" t="s">
        <v>102</v>
      </c>
      <c r="G71" s="638">
        <f t="shared" si="106"/>
        <v>960</v>
      </c>
      <c r="H71" s="764">
        <v>23040</v>
      </c>
      <c r="I71" s="757">
        <v>3</v>
      </c>
      <c r="J71" s="592">
        <f t="shared" si="107"/>
        <v>69120</v>
      </c>
      <c r="K71" s="567">
        <v>0</v>
      </c>
      <c r="L71" s="568">
        <f t="shared" si="108"/>
        <v>0</v>
      </c>
      <c r="M71" s="568">
        <f t="shared" si="109"/>
        <v>69120</v>
      </c>
      <c r="N71" s="569">
        <v>62836</v>
      </c>
      <c r="O71" s="569">
        <v>6284</v>
      </c>
      <c r="P71" s="568">
        <v>0</v>
      </c>
      <c r="Q71" s="617">
        <f t="shared" si="110"/>
        <v>1539.2736000000004</v>
      </c>
      <c r="R71" s="618">
        <f t="shared" si="111"/>
        <v>2.2269583333333339E-2</v>
      </c>
      <c r="S71" s="523">
        <f t="shared" si="112"/>
        <v>1539.2736000000004</v>
      </c>
      <c r="T71" s="524" t="s">
        <v>841</v>
      </c>
      <c r="U71" s="563">
        <v>0</v>
      </c>
      <c r="V71" s="525" t="s">
        <v>90</v>
      </c>
      <c r="W71" s="522" t="s">
        <v>89</v>
      </c>
      <c r="X71" s="526">
        <f t="shared" si="113"/>
        <v>938.62120000000004</v>
      </c>
      <c r="Y71" s="526">
        <f t="shared" si="114"/>
        <v>22526.908800000001</v>
      </c>
      <c r="Z71" s="568">
        <f t="shared" si="115"/>
        <v>0</v>
      </c>
      <c r="AA71" s="527">
        <v>64944</v>
      </c>
      <c r="AB71" s="527">
        <v>6494.4000000000005</v>
      </c>
      <c r="AC71" s="528">
        <v>3506.9760000000006</v>
      </c>
      <c r="AD71" s="528">
        <v>350.69760000000008</v>
      </c>
      <c r="AE71" s="528">
        <v>0</v>
      </c>
      <c r="AF71" s="619">
        <f t="shared" si="116"/>
        <v>0</v>
      </c>
      <c r="AG71" s="527">
        <v>67580.7264</v>
      </c>
      <c r="AH71" s="643">
        <f t="shared" si="117"/>
        <v>22526.908800000001</v>
      </c>
      <c r="AI71" s="644" t="s">
        <v>149</v>
      </c>
    </row>
    <row r="72" spans="1:35" ht="16.149999999999999" customHeight="1">
      <c r="A72" s="194"/>
      <c r="B72" s="519">
        <v>10</v>
      </c>
      <c r="C72" s="587">
        <v>22</v>
      </c>
      <c r="D72" s="769" t="s">
        <v>1066</v>
      </c>
      <c r="E72" s="521">
        <v>24</v>
      </c>
      <c r="F72" s="584" t="s">
        <v>1106</v>
      </c>
      <c r="G72" s="638">
        <f t="shared" si="106"/>
        <v>1040</v>
      </c>
      <c r="H72" s="525">
        <v>24960</v>
      </c>
      <c r="I72" s="575">
        <v>5</v>
      </c>
      <c r="J72" s="592">
        <f t="shared" si="107"/>
        <v>124800</v>
      </c>
      <c r="K72" s="567">
        <v>0</v>
      </c>
      <c r="L72" s="568">
        <f t="shared" si="108"/>
        <v>0</v>
      </c>
      <c r="M72" s="568">
        <f t="shared" si="109"/>
        <v>124800</v>
      </c>
      <c r="N72" s="569">
        <v>113455</v>
      </c>
      <c r="O72" s="569">
        <v>11345</v>
      </c>
      <c r="P72" s="568">
        <v>0</v>
      </c>
      <c r="Q72" s="617">
        <f t="shared" si="110"/>
        <v>1676.2079999999987</v>
      </c>
      <c r="R72" s="618">
        <f t="shared" si="111"/>
        <v>1.3431153846153836E-2</v>
      </c>
      <c r="S72" s="523">
        <f t="shared" si="112"/>
        <v>1676.2079999999987</v>
      </c>
      <c r="T72" s="524" t="s">
        <v>839</v>
      </c>
      <c r="U72" s="563">
        <v>0</v>
      </c>
      <c r="V72" s="525" t="s">
        <v>90</v>
      </c>
      <c r="W72" s="522" t="s">
        <v>89</v>
      </c>
      <c r="X72" s="526">
        <f t="shared" si="113"/>
        <v>1026.0316</v>
      </c>
      <c r="Y72" s="526">
        <f t="shared" si="114"/>
        <v>24624.758399999999</v>
      </c>
      <c r="Z72" s="568">
        <f t="shared" si="115"/>
        <v>0</v>
      </c>
      <c r="AA72" s="527">
        <v>118320</v>
      </c>
      <c r="AB72" s="527">
        <v>11832</v>
      </c>
      <c r="AC72" s="528">
        <v>6389.2800000000007</v>
      </c>
      <c r="AD72" s="528">
        <v>638.92800000000011</v>
      </c>
      <c r="AE72" s="528">
        <v>0</v>
      </c>
      <c r="AF72" s="619">
        <f t="shared" si="116"/>
        <v>0</v>
      </c>
      <c r="AG72" s="527">
        <v>123123.792</v>
      </c>
      <c r="AH72" s="643">
        <f t="shared" si="117"/>
        <v>24624.758399999999</v>
      </c>
      <c r="AI72" s="644" t="s">
        <v>149</v>
      </c>
    </row>
    <row r="73" spans="1:35" ht="16.149999999999999" customHeight="1">
      <c r="A73" s="194"/>
      <c r="B73" s="519">
        <v>10</v>
      </c>
      <c r="C73" s="587">
        <v>22</v>
      </c>
      <c r="D73" s="769" t="s">
        <v>1067</v>
      </c>
      <c r="E73" s="521">
        <v>24</v>
      </c>
      <c r="F73" s="584" t="s">
        <v>1106</v>
      </c>
      <c r="G73" s="638">
        <f t="shared" si="106"/>
        <v>1040</v>
      </c>
      <c r="H73" s="525">
        <v>24960</v>
      </c>
      <c r="I73" s="575">
        <v>5</v>
      </c>
      <c r="J73" s="592">
        <f t="shared" si="107"/>
        <v>124800</v>
      </c>
      <c r="K73" s="567">
        <v>0</v>
      </c>
      <c r="L73" s="568">
        <f t="shared" si="108"/>
        <v>0</v>
      </c>
      <c r="M73" s="568">
        <f t="shared" si="109"/>
        <v>124800</v>
      </c>
      <c r="N73" s="569">
        <v>113455</v>
      </c>
      <c r="O73" s="569">
        <v>11345</v>
      </c>
      <c r="P73" s="568">
        <v>0</v>
      </c>
      <c r="Q73" s="617">
        <f t="shared" si="110"/>
        <v>1676.2079999999987</v>
      </c>
      <c r="R73" s="618">
        <f t="shared" si="111"/>
        <v>1.3431153846153836E-2</v>
      </c>
      <c r="S73" s="523">
        <f t="shared" si="112"/>
        <v>1676.2079999999987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 t="shared" si="113"/>
        <v>1026.0316</v>
      </c>
      <c r="Y73" s="526">
        <f t="shared" si="114"/>
        <v>24624.758399999999</v>
      </c>
      <c r="Z73" s="568">
        <f t="shared" si="115"/>
        <v>0</v>
      </c>
      <c r="AA73" s="527">
        <v>118320</v>
      </c>
      <c r="AB73" s="527">
        <v>11832</v>
      </c>
      <c r="AC73" s="528">
        <v>6389.2800000000007</v>
      </c>
      <c r="AD73" s="528">
        <v>638.92800000000011</v>
      </c>
      <c r="AE73" s="528">
        <v>0</v>
      </c>
      <c r="AF73" s="619">
        <f t="shared" si="116"/>
        <v>0</v>
      </c>
      <c r="AG73" s="527">
        <v>123123.792</v>
      </c>
      <c r="AH73" s="643">
        <f t="shared" si="117"/>
        <v>24624.758399999999</v>
      </c>
      <c r="AI73" s="644" t="s">
        <v>149</v>
      </c>
    </row>
    <row r="74" spans="1:35" ht="16.149999999999999" customHeight="1">
      <c r="A74" s="194"/>
      <c r="B74" s="519">
        <v>10</v>
      </c>
      <c r="C74" s="587">
        <v>22</v>
      </c>
      <c r="D74" s="771" t="s">
        <v>1114</v>
      </c>
      <c r="E74" s="521">
        <v>15</v>
      </c>
      <c r="F74" s="584" t="s">
        <v>1106</v>
      </c>
      <c r="G74" s="638">
        <f t="shared" si="106"/>
        <v>630</v>
      </c>
      <c r="H74" s="525">
        <v>9450</v>
      </c>
      <c r="I74" s="575">
        <v>10</v>
      </c>
      <c r="J74" s="592">
        <f t="shared" si="107"/>
        <v>94500</v>
      </c>
      <c r="K74" s="567">
        <v>0</v>
      </c>
      <c r="L74" s="568">
        <f t="shared" si="108"/>
        <v>0</v>
      </c>
      <c r="M74" s="568">
        <f t="shared" si="109"/>
        <v>94500</v>
      </c>
      <c r="N74" s="569">
        <v>85909</v>
      </c>
      <c r="O74" s="569">
        <v>8591</v>
      </c>
      <c r="P74" s="568">
        <v>0</v>
      </c>
      <c r="Q74" s="617">
        <f t="shared" si="110"/>
        <v>482.27999999999884</v>
      </c>
      <c r="R74" s="618">
        <f t="shared" si="111"/>
        <v>5.1034920634920513E-3</v>
      </c>
      <c r="S74" s="523">
        <f t="shared" si="112"/>
        <v>482.27999999999884</v>
      </c>
      <c r="T74" s="524" t="s">
        <v>841</v>
      </c>
      <c r="U74" s="563">
        <v>0</v>
      </c>
      <c r="V74" s="525" t="s">
        <v>90</v>
      </c>
      <c r="W74" s="522" t="s">
        <v>89</v>
      </c>
      <c r="X74" s="526">
        <f t="shared" si="113"/>
        <v>626.78480000000002</v>
      </c>
      <c r="Y74" s="526">
        <f t="shared" si="114"/>
        <v>9401.7720000000008</v>
      </c>
      <c r="Z74" s="568">
        <f t="shared" si="115"/>
        <v>0</v>
      </c>
      <c r="AA74" s="527">
        <v>91200</v>
      </c>
      <c r="AB74" s="527">
        <v>9120</v>
      </c>
      <c r="AC74" s="528">
        <v>4924.8</v>
      </c>
      <c r="AD74" s="528">
        <v>492.48</v>
      </c>
      <c r="AE74" s="528">
        <v>885</v>
      </c>
      <c r="AF74" s="619">
        <f t="shared" si="116"/>
        <v>177</v>
      </c>
      <c r="AG74" s="527">
        <v>94017.72</v>
      </c>
      <c r="AH74" s="643">
        <f t="shared" si="117"/>
        <v>9401.7720000000008</v>
      </c>
      <c r="AI74" s="644" t="s">
        <v>149</v>
      </c>
    </row>
    <row r="75" spans="1:35" ht="16.149999999999999" customHeight="1">
      <c r="A75" s="194"/>
      <c r="B75" s="519">
        <v>10</v>
      </c>
      <c r="C75" s="587">
        <v>22</v>
      </c>
      <c r="D75" s="771" t="s">
        <v>1118</v>
      </c>
      <c r="E75" s="521">
        <v>18</v>
      </c>
      <c r="F75" s="584" t="s">
        <v>1106</v>
      </c>
      <c r="G75" s="638">
        <f t="shared" si="106"/>
        <v>594.444444444444</v>
      </c>
      <c r="H75" s="525">
        <v>10699.999999999993</v>
      </c>
      <c r="I75" s="575">
        <v>891</v>
      </c>
      <c r="J75" s="592">
        <f t="shared" si="107"/>
        <v>9533699.9999999944</v>
      </c>
      <c r="K75" s="567">
        <v>0</v>
      </c>
      <c r="L75" s="568">
        <f t="shared" si="108"/>
        <v>0</v>
      </c>
      <c r="M75" s="568">
        <f t="shared" si="109"/>
        <v>9533700</v>
      </c>
      <c r="N75" s="569">
        <v>8667000</v>
      </c>
      <c r="O75" s="569">
        <v>866700</v>
      </c>
      <c r="P75" s="568">
        <v>0</v>
      </c>
      <c r="Q75" s="617">
        <f t="shared" si="110"/>
        <v>1523609.9999999944</v>
      </c>
      <c r="R75" s="618">
        <f t="shared" si="111"/>
        <v>0.15981308411214903</v>
      </c>
      <c r="S75" s="523">
        <f t="shared" si="112"/>
        <v>1523609.9999999944</v>
      </c>
      <c r="T75" s="524" t="s">
        <v>841</v>
      </c>
      <c r="U75" s="563">
        <v>0</v>
      </c>
      <c r="V75" s="525" t="s">
        <v>90</v>
      </c>
      <c r="W75" s="522" t="s">
        <v>89</v>
      </c>
      <c r="X75" s="526">
        <f t="shared" si="113"/>
        <v>499.44444444444446</v>
      </c>
      <c r="Y75" s="526">
        <f t="shared" si="114"/>
        <v>8990</v>
      </c>
      <c r="Z75" s="568">
        <f t="shared" si="115"/>
        <v>0</v>
      </c>
      <c r="AA75" s="527">
        <v>8032128.4799999995</v>
      </c>
      <c r="AB75" s="527">
        <v>803212.848</v>
      </c>
      <c r="AC75" s="528">
        <v>487351.07999999996</v>
      </c>
      <c r="AD75" s="528">
        <v>48735.108</v>
      </c>
      <c r="AE75" s="528">
        <v>289165.14</v>
      </c>
      <c r="AF75" s="619">
        <f t="shared" si="116"/>
        <v>57833.028000000006</v>
      </c>
      <c r="AG75" s="527">
        <v>8010090</v>
      </c>
      <c r="AH75" s="643">
        <f t="shared" si="117"/>
        <v>8990</v>
      </c>
      <c r="AI75" s="644" t="s">
        <v>281</v>
      </c>
    </row>
    <row r="76" spans="1:35" ht="16.149999999999999" customHeight="1">
      <c r="A76" s="194"/>
      <c r="B76" s="519">
        <v>10</v>
      </c>
      <c r="C76" s="587">
        <v>22</v>
      </c>
      <c r="D76" s="724" t="s">
        <v>1117</v>
      </c>
      <c r="E76" s="521">
        <v>18</v>
      </c>
      <c r="F76" s="584" t="s">
        <v>1106</v>
      </c>
      <c r="G76" s="638">
        <f t="shared" si="106"/>
        <v>594.444444444444</v>
      </c>
      <c r="H76" s="525">
        <v>10699.999999999993</v>
      </c>
      <c r="I76" s="575">
        <v>1155</v>
      </c>
      <c r="J76" s="592">
        <f t="shared" si="107"/>
        <v>12358499.999999991</v>
      </c>
      <c r="K76" s="567">
        <v>0</v>
      </c>
      <c r="L76" s="568">
        <f t="shared" si="108"/>
        <v>0</v>
      </c>
      <c r="M76" s="568">
        <f t="shared" si="109"/>
        <v>12358500</v>
      </c>
      <c r="N76" s="569">
        <v>11235000</v>
      </c>
      <c r="O76" s="569">
        <v>1123500</v>
      </c>
      <c r="P76" s="568">
        <v>0</v>
      </c>
      <c r="Q76" s="617">
        <f t="shared" si="110"/>
        <v>1975049.9999999907</v>
      </c>
      <c r="R76" s="618">
        <f t="shared" si="111"/>
        <v>0.1598130841121489</v>
      </c>
      <c r="S76" s="523">
        <f t="shared" si="112"/>
        <v>1975049.9999999907</v>
      </c>
      <c r="T76" s="524" t="s">
        <v>841</v>
      </c>
      <c r="U76" s="563">
        <v>0</v>
      </c>
      <c r="V76" s="525" t="s">
        <v>90</v>
      </c>
      <c r="W76" s="522" t="s">
        <v>89</v>
      </c>
      <c r="X76" s="526">
        <f t="shared" si="113"/>
        <v>499.44444444444446</v>
      </c>
      <c r="Y76" s="526">
        <f t="shared" si="114"/>
        <v>8990</v>
      </c>
      <c r="Z76" s="568">
        <f t="shared" si="115"/>
        <v>0</v>
      </c>
      <c r="AA76" s="527">
        <v>10412018.4</v>
      </c>
      <c r="AB76" s="527">
        <v>1041201.8400000001</v>
      </c>
      <c r="AC76" s="528">
        <v>631751.4</v>
      </c>
      <c r="AD76" s="528">
        <v>63175.140000000007</v>
      </c>
      <c r="AE76" s="528">
        <v>374843.7</v>
      </c>
      <c r="AF76" s="619">
        <f t="shared" si="116"/>
        <v>74968.740000000005</v>
      </c>
      <c r="AG76" s="527">
        <v>10383450</v>
      </c>
      <c r="AH76" s="643">
        <f t="shared" si="117"/>
        <v>8990</v>
      </c>
      <c r="AI76" s="644" t="s">
        <v>281</v>
      </c>
    </row>
    <row r="77" spans="1:35" ht="16.149999999999999" customHeight="1">
      <c r="A77" s="194"/>
      <c r="B77" s="519">
        <v>10</v>
      </c>
      <c r="C77" s="587">
        <v>22</v>
      </c>
      <c r="D77" s="724" t="s">
        <v>1116</v>
      </c>
      <c r="E77" s="521">
        <v>18</v>
      </c>
      <c r="F77" s="584" t="s">
        <v>1106</v>
      </c>
      <c r="G77" s="638">
        <f t="shared" si="106"/>
        <v>594.44444444444446</v>
      </c>
      <c r="H77" s="525">
        <v>10700</v>
      </c>
      <c r="I77" s="575">
        <v>1155</v>
      </c>
      <c r="J77" s="592">
        <f t="shared" si="107"/>
        <v>12358500</v>
      </c>
      <c r="K77" s="567">
        <v>0</v>
      </c>
      <c r="L77" s="568">
        <f t="shared" si="108"/>
        <v>0</v>
      </c>
      <c r="M77" s="568">
        <f t="shared" si="109"/>
        <v>12358500</v>
      </c>
      <c r="N77" s="569">
        <v>11235000</v>
      </c>
      <c r="O77" s="569">
        <v>1123500</v>
      </c>
      <c r="P77" s="568">
        <v>0</v>
      </c>
      <c r="Q77" s="617">
        <f t="shared" si="110"/>
        <v>1975050</v>
      </c>
      <c r="R77" s="618">
        <f t="shared" si="111"/>
        <v>0.15981308411214953</v>
      </c>
      <c r="S77" s="523">
        <f t="shared" si="112"/>
        <v>1975050</v>
      </c>
      <c r="T77" s="524" t="s">
        <v>841</v>
      </c>
      <c r="U77" s="563">
        <v>0</v>
      </c>
      <c r="V77" s="525" t="s">
        <v>90</v>
      </c>
      <c r="W77" s="522" t="s">
        <v>89</v>
      </c>
      <c r="X77" s="526">
        <f t="shared" si="113"/>
        <v>499.44444444444446</v>
      </c>
      <c r="Y77" s="526">
        <f t="shared" si="114"/>
        <v>8990</v>
      </c>
      <c r="Z77" s="568">
        <f t="shared" si="115"/>
        <v>0</v>
      </c>
      <c r="AA77" s="527">
        <v>10412018.4</v>
      </c>
      <c r="AB77" s="527">
        <v>1041201.8400000001</v>
      </c>
      <c r="AC77" s="528">
        <v>631751.4</v>
      </c>
      <c r="AD77" s="528">
        <v>63175.140000000007</v>
      </c>
      <c r="AE77" s="528">
        <v>374843.7</v>
      </c>
      <c r="AF77" s="619">
        <f t="shared" si="116"/>
        <v>74968.740000000005</v>
      </c>
      <c r="AG77" s="527">
        <v>10383450</v>
      </c>
      <c r="AH77" s="643">
        <f t="shared" si="117"/>
        <v>8990</v>
      </c>
      <c r="AI77" s="644" t="s">
        <v>281</v>
      </c>
    </row>
    <row r="78" spans="1:35" ht="16.149999999999999" customHeight="1">
      <c r="A78" s="194"/>
      <c r="B78" s="519">
        <v>10</v>
      </c>
      <c r="C78" s="587">
        <v>22</v>
      </c>
      <c r="D78" s="724" t="s">
        <v>1115</v>
      </c>
      <c r="E78" s="521">
        <v>24</v>
      </c>
      <c r="F78" s="584" t="s">
        <v>1169</v>
      </c>
      <c r="G78" s="638">
        <f t="shared" si="106"/>
        <v>590</v>
      </c>
      <c r="H78" s="764">
        <v>14160</v>
      </c>
      <c r="I78" s="757">
        <v>1008</v>
      </c>
      <c r="J78" s="592">
        <f t="shared" si="107"/>
        <v>14273280</v>
      </c>
      <c r="K78" s="567">
        <v>0</v>
      </c>
      <c r="L78" s="568">
        <f t="shared" si="108"/>
        <v>0</v>
      </c>
      <c r="M78" s="568">
        <f t="shared" si="109"/>
        <v>14273280</v>
      </c>
      <c r="N78" s="569">
        <v>12975709</v>
      </c>
      <c r="O78" s="569">
        <v>1297571</v>
      </c>
      <c r="P78" s="568">
        <v>0</v>
      </c>
      <c r="Q78" s="617">
        <f t="shared" si="110"/>
        <v>3193344.0000000037</v>
      </c>
      <c r="R78" s="618">
        <f t="shared" si="111"/>
        <v>0.22372881355932228</v>
      </c>
      <c r="S78" s="523">
        <f t="shared" si="112"/>
        <v>3193344.0000000037</v>
      </c>
      <c r="T78" s="524" t="s">
        <v>841</v>
      </c>
      <c r="U78" s="563">
        <v>0</v>
      </c>
      <c r="V78" s="525" t="s">
        <v>90</v>
      </c>
      <c r="W78" s="522" t="s">
        <v>89</v>
      </c>
      <c r="X78" s="526">
        <f t="shared" si="113"/>
        <v>457.99999999999983</v>
      </c>
      <c r="Y78" s="526">
        <f t="shared" si="114"/>
        <v>10991.999999999996</v>
      </c>
      <c r="Z78" s="568">
        <f t="shared" si="115"/>
        <v>0</v>
      </c>
      <c r="AA78" s="527">
        <v>12354760.93090909</v>
      </c>
      <c r="AB78" s="527">
        <v>1235476.0930909091</v>
      </c>
      <c r="AC78" s="528">
        <v>1226111.04</v>
      </c>
      <c r="AD78" s="528">
        <v>122611.10400000001</v>
      </c>
      <c r="AE78" s="528">
        <v>1161578.8800000001</v>
      </c>
      <c r="AF78" s="619">
        <f t="shared" si="116"/>
        <v>232315.77600000004</v>
      </c>
      <c r="AG78" s="527">
        <v>11079935.999999996</v>
      </c>
      <c r="AH78" s="643">
        <f t="shared" si="117"/>
        <v>10991.999999999996</v>
      </c>
      <c r="AI78" s="644" t="s">
        <v>1429</v>
      </c>
    </row>
    <row r="79" spans="1:35" s="518" customFormat="1">
      <c r="B79" s="519">
        <v>10</v>
      </c>
      <c r="C79" s="750"/>
      <c r="D79" s="745"/>
      <c r="E79" s="745"/>
      <c r="F79" s="746"/>
      <c r="G79" s="751"/>
      <c r="H79" s="751" t="s">
        <v>5</v>
      </c>
      <c r="I79" s="752">
        <f>SUM(I66:I78)</f>
        <v>4441</v>
      </c>
      <c r="J79" s="531">
        <f t="shared" ref="J79:AG79" si="118">SUM(J66:J78)</f>
        <v>52637999.999999985</v>
      </c>
      <c r="K79" s="532">
        <f t="shared" si="118"/>
        <v>0</v>
      </c>
      <c r="L79" s="531">
        <f t="shared" si="118"/>
        <v>0</v>
      </c>
      <c r="M79" s="531">
        <f t="shared" si="118"/>
        <v>52638000</v>
      </c>
      <c r="N79" s="532">
        <f t="shared" si="118"/>
        <v>47852729</v>
      </c>
      <c r="O79" s="532">
        <f t="shared" si="118"/>
        <v>4785271</v>
      </c>
      <c r="P79" s="532">
        <f t="shared" si="118"/>
        <v>0</v>
      </c>
      <c r="Q79" s="589">
        <f t="shared" si="118"/>
        <v>8675899.3535999879</v>
      </c>
      <c r="R79" s="790">
        <f>Q79/J79</f>
        <v>0.16482197943690852</v>
      </c>
      <c r="S79" s="590">
        <f t="shared" si="118"/>
        <v>8675899.3535999879</v>
      </c>
      <c r="T79" s="710">
        <f t="shared" si="118"/>
        <v>0</v>
      </c>
      <c r="U79" s="711">
        <f t="shared" si="118"/>
        <v>0</v>
      </c>
      <c r="V79" s="531">
        <f t="shared" si="118"/>
        <v>0</v>
      </c>
      <c r="W79" s="710">
        <f t="shared" si="118"/>
        <v>0</v>
      </c>
      <c r="X79" s="711">
        <f t="shared" si="118"/>
        <v>8119.3515333333335</v>
      </c>
      <c r="Y79" s="711">
        <f t="shared" si="118"/>
        <v>188624.772</v>
      </c>
      <c r="Z79" s="531">
        <f t="shared" si="118"/>
        <v>0</v>
      </c>
      <c r="AA79" s="711">
        <f t="shared" si="118"/>
        <v>45291670.210909091</v>
      </c>
      <c r="AB79" s="711">
        <f t="shared" si="118"/>
        <v>4529167.0210909098</v>
      </c>
      <c r="AC79" s="711">
        <f t="shared" si="118"/>
        <v>3197325.0959999999</v>
      </c>
      <c r="AD79" s="711">
        <f t="shared" si="118"/>
        <v>319732.50960000005</v>
      </c>
      <c r="AE79" s="711">
        <f t="shared" si="118"/>
        <v>2341678.9800000004</v>
      </c>
      <c r="AF79" s="712">
        <f t="shared" si="118"/>
        <v>468335.79600000009</v>
      </c>
      <c r="AG79" s="711">
        <f t="shared" si="118"/>
        <v>43962100.64639999</v>
      </c>
      <c r="AH79" s="578"/>
      <c r="AI79" s="615"/>
    </row>
    <row r="80" spans="1:35" ht="16.149999999999999" customHeight="1">
      <c r="A80" s="194"/>
      <c r="B80" s="519">
        <v>10</v>
      </c>
      <c r="C80" s="587">
        <v>24</v>
      </c>
      <c r="D80" s="771" t="s">
        <v>1100</v>
      </c>
      <c r="E80" s="521">
        <v>40</v>
      </c>
      <c r="F80" s="584" t="s">
        <v>1082</v>
      </c>
      <c r="G80" s="638">
        <f>H80/E80</f>
        <v>562.5</v>
      </c>
      <c r="H80" s="525">
        <v>22500</v>
      </c>
      <c r="I80" s="575">
        <v>264</v>
      </c>
      <c r="J80" s="592">
        <f t="shared" ref="J80:J84" si="119">H80*I80</f>
        <v>5940000</v>
      </c>
      <c r="K80" s="567">
        <v>0</v>
      </c>
      <c r="L80" s="568">
        <f t="shared" ref="L80:L84" si="120">J80-M80</f>
        <v>0</v>
      </c>
      <c r="M80" s="568">
        <f t="shared" ref="M80:M84" si="121">N80+O80-P80</f>
        <v>5940000</v>
      </c>
      <c r="N80" s="569">
        <v>5400000</v>
      </c>
      <c r="O80" s="569">
        <v>540000</v>
      </c>
      <c r="P80" s="568">
        <v>0</v>
      </c>
      <c r="Q80" s="617">
        <f t="shared" ref="Q80:Q84" si="122">J80-AG80</f>
        <v>765600.00000000093</v>
      </c>
      <c r="R80" s="618">
        <f t="shared" ref="R80:R84" si="123">Q80/J80</f>
        <v>0.12888888888888905</v>
      </c>
      <c r="S80" s="523">
        <f t="shared" ref="S80:S84" si="124">Q80-U80</f>
        <v>765600.00000000093</v>
      </c>
      <c r="T80" s="524" t="s">
        <v>841</v>
      </c>
      <c r="U80" s="563">
        <v>0</v>
      </c>
      <c r="V80" s="525" t="s">
        <v>90</v>
      </c>
      <c r="W80" s="522" t="s">
        <v>89</v>
      </c>
      <c r="X80" s="526">
        <f>Y80/E80</f>
        <v>489.99999999999989</v>
      </c>
      <c r="Y80" s="526">
        <f t="shared" ref="Y80:Y84" si="125">(AA80+AB80-AC80-AD80-AE80)/I80</f>
        <v>19599.999999999996</v>
      </c>
      <c r="Z80" s="568">
        <f t="shared" ref="Z80:Z84" si="126">AH80-Y80</f>
        <v>0</v>
      </c>
      <c r="AA80" s="527">
        <v>5006745.5999999987</v>
      </c>
      <c r="AB80" s="527">
        <v>500674.55999999988</v>
      </c>
      <c r="AC80" s="528">
        <v>302745.59999999998</v>
      </c>
      <c r="AD80" s="528">
        <v>30274.559999999998</v>
      </c>
      <c r="AE80" s="528">
        <v>0</v>
      </c>
      <c r="AF80" s="619">
        <f t="shared" ref="AF80:AF84" si="127">AE80*$AF$4</f>
        <v>0</v>
      </c>
      <c r="AG80" s="527">
        <v>5174399.9999999991</v>
      </c>
      <c r="AH80" s="643">
        <f t="shared" ref="AH80:AH84" si="128">AG80/I80</f>
        <v>19599.999999999996</v>
      </c>
      <c r="AI80" s="644" t="s">
        <v>913</v>
      </c>
    </row>
    <row r="81" spans="1:35" ht="16.149999999999999" customHeight="1">
      <c r="A81" s="194"/>
      <c r="B81" s="519">
        <v>10</v>
      </c>
      <c r="C81" s="587">
        <v>24</v>
      </c>
      <c r="D81" s="771" t="s">
        <v>1101</v>
      </c>
      <c r="E81" s="521">
        <v>40</v>
      </c>
      <c r="F81" s="584" t="s">
        <v>1082</v>
      </c>
      <c r="G81" s="638">
        <f>H81/E81</f>
        <v>587.5</v>
      </c>
      <c r="H81" s="525">
        <v>23500</v>
      </c>
      <c r="I81" s="575">
        <v>264</v>
      </c>
      <c r="J81" s="592">
        <f t="shared" si="119"/>
        <v>6204000</v>
      </c>
      <c r="K81" s="567">
        <v>0</v>
      </c>
      <c r="L81" s="568">
        <f t="shared" si="120"/>
        <v>0</v>
      </c>
      <c r="M81" s="568">
        <f t="shared" si="121"/>
        <v>6204000</v>
      </c>
      <c r="N81" s="569">
        <v>5640000</v>
      </c>
      <c r="O81" s="569">
        <v>564000</v>
      </c>
      <c r="P81" s="568">
        <v>0</v>
      </c>
      <c r="Q81" s="617">
        <f t="shared" si="122"/>
        <v>739200.00000000186</v>
      </c>
      <c r="R81" s="618">
        <f t="shared" si="123"/>
        <v>0.11914893617021306</v>
      </c>
      <c r="S81" s="523">
        <f t="shared" si="124"/>
        <v>739200.00000000186</v>
      </c>
      <c r="T81" s="524" t="s">
        <v>841</v>
      </c>
      <c r="U81" s="563">
        <v>0</v>
      </c>
      <c r="V81" s="525" t="s">
        <v>90</v>
      </c>
      <c r="W81" s="522" t="s">
        <v>89</v>
      </c>
      <c r="X81" s="526">
        <f>Y81/E81</f>
        <v>517.49999999999977</v>
      </c>
      <c r="Y81" s="526">
        <f t="shared" si="125"/>
        <v>20699.999999999993</v>
      </c>
      <c r="Z81" s="568">
        <f t="shared" si="126"/>
        <v>0</v>
      </c>
      <c r="AA81" s="527">
        <v>5288371.1999999983</v>
      </c>
      <c r="AB81" s="527">
        <v>528837.11999999988</v>
      </c>
      <c r="AC81" s="528">
        <v>320371.20000000001</v>
      </c>
      <c r="AD81" s="528">
        <v>32037.120000000003</v>
      </c>
      <c r="AE81" s="528">
        <v>0</v>
      </c>
      <c r="AF81" s="619">
        <f t="shared" si="127"/>
        <v>0</v>
      </c>
      <c r="AG81" s="527">
        <v>5464799.9999999981</v>
      </c>
      <c r="AH81" s="643">
        <f t="shared" si="128"/>
        <v>20699.999999999993</v>
      </c>
      <c r="AI81" s="644" t="s">
        <v>913</v>
      </c>
    </row>
    <row r="82" spans="1:35" ht="16.149999999999999" customHeight="1">
      <c r="A82" s="194"/>
      <c r="B82" s="519">
        <v>10</v>
      </c>
      <c r="C82" s="587">
        <v>24</v>
      </c>
      <c r="D82" s="724" t="s">
        <v>1102</v>
      </c>
      <c r="E82" s="521">
        <v>40</v>
      </c>
      <c r="F82" s="584" t="s">
        <v>1082</v>
      </c>
      <c r="G82" s="638">
        <f>H82/E82</f>
        <v>462.5</v>
      </c>
      <c r="H82" s="525">
        <v>18500</v>
      </c>
      <c r="I82" s="575">
        <v>385</v>
      </c>
      <c r="J82" s="592">
        <f t="shared" si="119"/>
        <v>7122500</v>
      </c>
      <c r="K82" s="567">
        <v>0</v>
      </c>
      <c r="L82" s="568">
        <f t="shared" si="120"/>
        <v>0</v>
      </c>
      <c r="M82" s="568">
        <f t="shared" si="121"/>
        <v>7122500</v>
      </c>
      <c r="N82" s="569">
        <v>6475000</v>
      </c>
      <c r="O82" s="569">
        <v>647500</v>
      </c>
      <c r="P82" s="568">
        <v>0</v>
      </c>
      <c r="Q82" s="617">
        <f t="shared" si="122"/>
        <v>923999.99999999907</v>
      </c>
      <c r="R82" s="618">
        <f t="shared" si="123"/>
        <v>0.1297297297297296</v>
      </c>
      <c r="S82" s="523">
        <f t="shared" si="124"/>
        <v>923999.99999999907</v>
      </c>
      <c r="T82" s="524" t="s">
        <v>841</v>
      </c>
      <c r="U82" s="563">
        <v>0</v>
      </c>
      <c r="V82" s="525" t="s">
        <v>90</v>
      </c>
      <c r="W82" s="522" t="s">
        <v>89</v>
      </c>
      <c r="X82" s="526">
        <f>Y82/E82</f>
        <v>402.50000000000006</v>
      </c>
      <c r="Y82" s="526">
        <f t="shared" si="125"/>
        <v>16100.000000000002</v>
      </c>
      <c r="Z82" s="568">
        <f t="shared" si="126"/>
        <v>0</v>
      </c>
      <c r="AA82" s="527">
        <v>5997124.0000000009</v>
      </c>
      <c r="AB82" s="527">
        <v>599712.40000000014</v>
      </c>
      <c r="AC82" s="528">
        <v>362124.00000000006</v>
      </c>
      <c r="AD82" s="528">
        <v>36212.400000000009</v>
      </c>
      <c r="AE82" s="528">
        <v>0</v>
      </c>
      <c r="AF82" s="619">
        <f t="shared" si="127"/>
        <v>0</v>
      </c>
      <c r="AG82" s="527">
        <v>6198500.0000000009</v>
      </c>
      <c r="AH82" s="643">
        <f t="shared" si="128"/>
        <v>16100.000000000002</v>
      </c>
      <c r="AI82" s="644" t="s">
        <v>913</v>
      </c>
    </row>
    <row r="83" spans="1:35" ht="16.149999999999999" customHeight="1">
      <c r="A83" s="194"/>
      <c r="B83" s="519">
        <v>10</v>
      </c>
      <c r="C83" s="587">
        <v>24</v>
      </c>
      <c r="D83" s="724" t="s">
        <v>987</v>
      </c>
      <c r="E83" s="521">
        <v>1</v>
      </c>
      <c r="F83" s="770" t="s">
        <v>1426</v>
      </c>
      <c r="G83" s="638">
        <f>H83/E83</f>
        <v>21250</v>
      </c>
      <c r="H83" s="525">
        <v>21250</v>
      </c>
      <c r="I83" s="575">
        <v>4000</v>
      </c>
      <c r="J83" s="592">
        <f t="shared" si="119"/>
        <v>85000000</v>
      </c>
      <c r="K83" s="567">
        <v>0</v>
      </c>
      <c r="L83" s="568">
        <f t="shared" si="120"/>
        <v>0</v>
      </c>
      <c r="M83" s="568">
        <f t="shared" si="121"/>
        <v>85000000</v>
      </c>
      <c r="N83" s="569">
        <v>77272727</v>
      </c>
      <c r="O83" s="569">
        <v>7727273</v>
      </c>
      <c r="P83" s="568">
        <v>0</v>
      </c>
      <c r="Q83" s="617">
        <f t="shared" si="122"/>
        <v>1000000</v>
      </c>
      <c r="R83" s="618">
        <f t="shared" si="123"/>
        <v>1.1764705882352941E-2</v>
      </c>
      <c r="S83" s="523">
        <f t="shared" si="124"/>
        <v>1000000</v>
      </c>
      <c r="T83" s="524" t="s">
        <v>841</v>
      </c>
      <c r="U83" s="563">
        <v>0</v>
      </c>
      <c r="V83" s="525" t="s">
        <v>90</v>
      </c>
      <c r="W83" s="522" t="s">
        <v>89</v>
      </c>
      <c r="X83" s="526">
        <f>Y83/E83</f>
        <v>21000</v>
      </c>
      <c r="Y83" s="526">
        <f t="shared" si="125"/>
        <v>21000</v>
      </c>
      <c r="Z83" s="568">
        <f t="shared" si="126"/>
        <v>0</v>
      </c>
      <c r="AA83" s="527">
        <v>76363636</v>
      </c>
      <c r="AB83" s="527">
        <v>7636364</v>
      </c>
      <c r="AC83" s="528">
        <v>0</v>
      </c>
      <c r="AD83" s="528">
        <v>0</v>
      </c>
      <c r="AE83" s="528">
        <v>0</v>
      </c>
      <c r="AF83" s="619">
        <f t="shared" si="127"/>
        <v>0</v>
      </c>
      <c r="AG83" s="527">
        <v>84000000</v>
      </c>
      <c r="AH83" s="643">
        <f t="shared" si="128"/>
        <v>21000</v>
      </c>
      <c r="AI83" s="644"/>
    </row>
    <row r="84" spans="1:35" ht="16.149999999999999" customHeight="1">
      <c r="A84" s="194"/>
      <c r="B84" s="519">
        <v>10</v>
      </c>
      <c r="C84" s="587">
        <v>24</v>
      </c>
      <c r="D84" s="724" t="s">
        <v>1118</v>
      </c>
      <c r="E84" s="521">
        <v>18</v>
      </c>
      <c r="F84" s="584" t="s">
        <v>1106</v>
      </c>
      <c r="G84" s="638">
        <f>H84/E84</f>
        <v>594.444444444444</v>
      </c>
      <c r="H84" s="764">
        <v>10699.999999999993</v>
      </c>
      <c r="I84" s="757">
        <v>1782</v>
      </c>
      <c r="J84" s="592">
        <f t="shared" si="119"/>
        <v>19067399.999999989</v>
      </c>
      <c r="K84" s="567">
        <v>0</v>
      </c>
      <c r="L84" s="568">
        <f t="shared" si="120"/>
        <v>0</v>
      </c>
      <c r="M84" s="568">
        <f t="shared" si="121"/>
        <v>19067400</v>
      </c>
      <c r="N84" s="569">
        <v>17334000</v>
      </c>
      <c r="O84" s="569">
        <v>1733400</v>
      </c>
      <c r="P84" s="568">
        <v>0</v>
      </c>
      <c r="Q84" s="617">
        <f t="shared" si="122"/>
        <v>3047219.9999999888</v>
      </c>
      <c r="R84" s="618">
        <f t="shared" si="123"/>
        <v>0.15981308411214903</v>
      </c>
      <c r="S84" s="523">
        <f t="shared" si="124"/>
        <v>3047219.9999999888</v>
      </c>
      <c r="T84" s="524" t="s">
        <v>841</v>
      </c>
      <c r="U84" s="563">
        <v>0</v>
      </c>
      <c r="V84" s="525" t="s">
        <v>90</v>
      </c>
      <c r="W84" s="522" t="s">
        <v>89</v>
      </c>
      <c r="X84" s="526">
        <f>Y84/E84</f>
        <v>499.44444444444446</v>
      </c>
      <c r="Y84" s="526">
        <f t="shared" si="125"/>
        <v>8990</v>
      </c>
      <c r="Z84" s="568">
        <f t="shared" si="126"/>
        <v>0</v>
      </c>
      <c r="AA84" s="527">
        <v>16064256.959999999</v>
      </c>
      <c r="AB84" s="527">
        <v>1606425.696</v>
      </c>
      <c r="AC84" s="528">
        <v>974702.15999999992</v>
      </c>
      <c r="AD84" s="528">
        <v>97470.216</v>
      </c>
      <c r="AE84" s="528">
        <v>578330.28</v>
      </c>
      <c r="AF84" s="619">
        <f t="shared" si="127"/>
        <v>115666.05600000001</v>
      </c>
      <c r="AG84" s="527">
        <v>16020180</v>
      </c>
      <c r="AH84" s="643">
        <f t="shared" si="128"/>
        <v>8990</v>
      </c>
      <c r="AI84" s="644" t="s">
        <v>1467</v>
      </c>
    </row>
    <row r="85" spans="1:35" s="518" customFormat="1">
      <c r="B85" s="519">
        <v>10</v>
      </c>
      <c r="C85" s="750"/>
      <c r="D85" s="745"/>
      <c r="E85" s="745"/>
      <c r="F85" s="746"/>
      <c r="G85" s="751"/>
      <c r="H85" s="751" t="s">
        <v>5</v>
      </c>
      <c r="I85" s="752">
        <f>SUM(I80:I84)</f>
        <v>6695</v>
      </c>
      <c r="J85" s="531">
        <f t="shared" ref="J85:AG85" si="129">SUM(J80:J84)</f>
        <v>123333899.99999999</v>
      </c>
      <c r="K85" s="532">
        <f t="shared" si="129"/>
        <v>0</v>
      </c>
      <c r="L85" s="531">
        <f t="shared" si="129"/>
        <v>0</v>
      </c>
      <c r="M85" s="531">
        <f t="shared" si="129"/>
        <v>123333900</v>
      </c>
      <c r="N85" s="532">
        <f t="shared" si="129"/>
        <v>112121727</v>
      </c>
      <c r="O85" s="532">
        <f t="shared" si="129"/>
        <v>11212173</v>
      </c>
      <c r="P85" s="532">
        <f t="shared" si="129"/>
        <v>0</v>
      </c>
      <c r="Q85" s="589">
        <f t="shared" si="129"/>
        <v>6476019.9999999907</v>
      </c>
      <c r="R85" s="790">
        <f>Q85/J85</f>
        <v>5.2508029017163907E-2</v>
      </c>
      <c r="S85" s="590">
        <f t="shared" si="129"/>
        <v>6476019.9999999907</v>
      </c>
      <c r="T85" s="710">
        <f t="shared" si="129"/>
        <v>0</v>
      </c>
      <c r="U85" s="711">
        <f t="shared" si="129"/>
        <v>0</v>
      </c>
      <c r="V85" s="531">
        <f t="shared" si="129"/>
        <v>0</v>
      </c>
      <c r="W85" s="710">
        <f t="shared" si="129"/>
        <v>0</v>
      </c>
      <c r="X85" s="711">
        <f t="shared" si="129"/>
        <v>22909.444444444445</v>
      </c>
      <c r="Y85" s="711">
        <f t="shared" si="129"/>
        <v>86389.999999999985</v>
      </c>
      <c r="Z85" s="531">
        <f t="shared" si="129"/>
        <v>0</v>
      </c>
      <c r="AA85" s="711">
        <f t="shared" si="129"/>
        <v>108720133.75999999</v>
      </c>
      <c r="AB85" s="711">
        <f t="shared" si="129"/>
        <v>10872013.776000001</v>
      </c>
      <c r="AC85" s="711">
        <f t="shared" si="129"/>
        <v>1959942.96</v>
      </c>
      <c r="AD85" s="711">
        <f t="shared" si="129"/>
        <v>195994.29600000003</v>
      </c>
      <c r="AE85" s="711">
        <f t="shared" si="129"/>
        <v>578330.28</v>
      </c>
      <c r="AF85" s="712">
        <f t="shared" si="129"/>
        <v>115666.05600000001</v>
      </c>
      <c r="AG85" s="711">
        <f t="shared" si="129"/>
        <v>116857880</v>
      </c>
      <c r="AH85" s="578"/>
      <c r="AI85" s="615"/>
    </row>
    <row r="86" spans="1:35" ht="16.149999999999999" customHeight="1">
      <c r="A86" s="194"/>
      <c r="B86" s="519">
        <v>10</v>
      </c>
      <c r="C86" s="587">
        <v>25</v>
      </c>
      <c r="D86" s="724" t="s">
        <v>1119</v>
      </c>
      <c r="E86" s="521">
        <v>24</v>
      </c>
      <c r="F86" s="584" t="s">
        <v>1091</v>
      </c>
      <c r="G86" s="638">
        <f t="shared" ref="G86:G96" si="130">H86/E86</f>
        <v>680</v>
      </c>
      <c r="H86" s="525">
        <v>16320</v>
      </c>
      <c r="I86" s="575">
        <v>30</v>
      </c>
      <c r="J86" s="592">
        <f t="shared" ref="J86:J96" si="131">H86*I86</f>
        <v>489600</v>
      </c>
      <c r="K86" s="567">
        <v>0</v>
      </c>
      <c r="L86" s="568">
        <f t="shared" ref="L86:L96" si="132">J86-M86</f>
        <v>0</v>
      </c>
      <c r="M86" s="568">
        <f t="shared" ref="M86:M96" si="133">N86+O86-P86</f>
        <v>489600</v>
      </c>
      <c r="N86" s="569">
        <v>445091</v>
      </c>
      <c r="O86" s="569">
        <v>44509</v>
      </c>
      <c r="P86" s="568">
        <v>0</v>
      </c>
      <c r="Q86" s="617">
        <f t="shared" ref="Q86:Q96" si="134">J86-AG86</f>
        <v>5113.5840000000317</v>
      </c>
      <c r="R86" s="618">
        <f>Q86/J86</f>
        <v>1.0444411764705947E-2</v>
      </c>
      <c r="S86" s="523">
        <f t="shared" ref="S86:S96" si="135">Q86-U86</f>
        <v>5113.5840000000317</v>
      </c>
      <c r="T86" s="524" t="s">
        <v>841</v>
      </c>
      <c r="U86" s="563">
        <v>0</v>
      </c>
      <c r="V86" s="525" t="s">
        <v>90</v>
      </c>
      <c r="W86" s="522" t="s">
        <v>89</v>
      </c>
      <c r="X86" s="526">
        <f t="shared" ref="X86:X96" si="136">Y86/E86</f>
        <v>672.89779999999996</v>
      </c>
      <c r="Y86" s="526">
        <f t="shared" ref="Y86:Y96" si="137">(AA86+AB86-AC86-AD86-AE86)/I86</f>
        <v>16149.547199999999</v>
      </c>
      <c r="Z86" s="568">
        <f t="shared" ref="Z86:Z96" si="138">AH86-Y86</f>
        <v>0</v>
      </c>
      <c r="AA86" s="527">
        <v>484560</v>
      </c>
      <c r="AB86" s="527">
        <v>48456</v>
      </c>
      <c r="AC86" s="528">
        <v>26166.240000000005</v>
      </c>
      <c r="AD86" s="528">
        <v>2616.6240000000007</v>
      </c>
      <c r="AE86" s="528">
        <v>19746.72</v>
      </c>
      <c r="AF86" s="619">
        <f t="shared" ref="AF86:AF96" si="139">AE86*$AF$4</f>
        <v>3949.3440000000005</v>
      </c>
      <c r="AG86" s="527">
        <v>484486.41599999997</v>
      </c>
      <c r="AH86" s="643">
        <f t="shared" ref="AH86:AH96" si="140">AG86/I86</f>
        <v>16149.547199999999</v>
      </c>
      <c r="AI86" s="644" t="s">
        <v>149</v>
      </c>
    </row>
    <row r="87" spans="1:35" ht="16.149999999999999" customHeight="1">
      <c r="A87" s="194"/>
      <c r="B87" s="519">
        <v>10</v>
      </c>
      <c r="C87" s="587">
        <v>25</v>
      </c>
      <c r="D87" s="724" t="s">
        <v>1120</v>
      </c>
      <c r="E87" s="521">
        <v>24</v>
      </c>
      <c r="F87" s="584" t="s">
        <v>1091</v>
      </c>
      <c r="G87" s="638">
        <f t="shared" si="130"/>
        <v>680</v>
      </c>
      <c r="H87" s="525">
        <v>16320</v>
      </c>
      <c r="I87" s="575">
        <v>30</v>
      </c>
      <c r="J87" s="592">
        <f t="shared" si="131"/>
        <v>489600</v>
      </c>
      <c r="K87" s="567">
        <v>0</v>
      </c>
      <c r="L87" s="568">
        <f t="shared" si="132"/>
        <v>0</v>
      </c>
      <c r="M87" s="568">
        <f t="shared" si="133"/>
        <v>489600</v>
      </c>
      <c r="N87" s="569">
        <v>445091</v>
      </c>
      <c r="O87" s="569">
        <v>44509</v>
      </c>
      <c r="P87" s="568">
        <v>0</v>
      </c>
      <c r="Q87" s="617">
        <f t="shared" si="134"/>
        <v>5113.5840000000317</v>
      </c>
      <c r="R87" s="618">
        <f t="shared" ref="R87:R96" si="141">Q87/J87</f>
        <v>1.0444411764705947E-2</v>
      </c>
      <c r="S87" s="523">
        <f t="shared" si="135"/>
        <v>5113.5840000000317</v>
      </c>
      <c r="T87" s="524" t="s">
        <v>841</v>
      </c>
      <c r="U87" s="563">
        <v>0</v>
      </c>
      <c r="V87" s="525" t="s">
        <v>90</v>
      </c>
      <c r="W87" s="522" t="s">
        <v>89</v>
      </c>
      <c r="X87" s="526">
        <f t="shared" si="136"/>
        <v>672.89779999999996</v>
      </c>
      <c r="Y87" s="526">
        <f t="shared" si="137"/>
        <v>16149.547199999999</v>
      </c>
      <c r="Z87" s="568">
        <f t="shared" si="138"/>
        <v>0</v>
      </c>
      <c r="AA87" s="527">
        <v>484560</v>
      </c>
      <c r="AB87" s="527">
        <v>48456</v>
      </c>
      <c r="AC87" s="528">
        <v>26166.240000000005</v>
      </c>
      <c r="AD87" s="528">
        <v>2616.6240000000007</v>
      </c>
      <c r="AE87" s="528">
        <v>19746.72</v>
      </c>
      <c r="AF87" s="619">
        <f t="shared" si="139"/>
        <v>3949.3440000000005</v>
      </c>
      <c r="AG87" s="527">
        <v>484486.41599999997</v>
      </c>
      <c r="AH87" s="643">
        <f t="shared" si="140"/>
        <v>16149.547199999999</v>
      </c>
      <c r="AI87" s="644" t="s">
        <v>149</v>
      </c>
    </row>
    <row r="88" spans="1:35" ht="16.149999999999999" customHeight="1">
      <c r="A88" s="194"/>
      <c r="B88" s="519">
        <v>10</v>
      </c>
      <c r="C88" s="587">
        <v>25</v>
      </c>
      <c r="D88" s="803" t="s">
        <v>1121</v>
      </c>
      <c r="E88" s="521">
        <v>24</v>
      </c>
      <c r="F88" s="584" t="s">
        <v>1091</v>
      </c>
      <c r="G88" s="638">
        <f t="shared" si="130"/>
        <v>620</v>
      </c>
      <c r="H88" s="525">
        <v>14880</v>
      </c>
      <c r="I88" s="575">
        <v>50</v>
      </c>
      <c r="J88" s="592">
        <f t="shared" si="131"/>
        <v>744000</v>
      </c>
      <c r="K88" s="567">
        <v>0</v>
      </c>
      <c r="L88" s="568">
        <f t="shared" si="132"/>
        <v>0</v>
      </c>
      <c r="M88" s="568">
        <f t="shared" si="133"/>
        <v>744000</v>
      </c>
      <c r="N88" s="569">
        <v>676364</v>
      </c>
      <c r="O88" s="569">
        <v>67636</v>
      </c>
      <c r="P88" s="568">
        <v>0</v>
      </c>
      <c r="Q88" s="617">
        <f t="shared" si="134"/>
        <v>9720.9599999999627</v>
      </c>
      <c r="R88" s="618">
        <f t="shared" si="141"/>
        <v>1.3065806451612854E-2</v>
      </c>
      <c r="S88" s="523">
        <f t="shared" si="135"/>
        <v>9720.9599999999627</v>
      </c>
      <c r="T88" s="524" t="s">
        <v>841</v>
      </c>
      <c r="U88" s="563">
        <v>0</v>
      </c>
      <c r="V88" s="525" t="s">
        <v>90</v>
      </c>
      <c r="W88" s="522" t="s">
        <v>89</v>
      </c>
      <c r="X88" s="526">
        <f t="shared" si="136"/>
        <v>611.89920000000006</v>
      </c>
      <c r="Y88" s="526">
        <f t="shared" si="137"/>
        <v>14685.580800000002</v>
      </c>
      <c r="Z88" s="568">
        <f t="shared" si="138"/>
        <v>0</v>
      </c>
      <c r="AA88" s="527">
        <v>734400</v>
      </c>
      <c r="AB88" s="527">
        <v>73440</v>
      </c>
      <c r="AC88" s="528">
        <v>39657.600000000006</v>
      </c>
      <c r="AD88" s="528">
        <v>3965.7600000000007</v>
      </c>
      <c r="AE88" s="528">
        <v>29937.600000000002</v>
      </c>
      <c r="AF88" s="619">
        <f t="shared" si="139"/>
        <v>5987.52</v>
      </c>
      <c r="AG88" s="527">
        <v>734279.04</v>
      </c>
      <c r="AH88" s="643">
        <f t="shared" si="140"/>
        <v>14685.580800000002</v>
      </c>
      <c r="AI88" s="644" t="s">
        <v>149</v>
      </c>
    </row>
    <row r="89" spans="1:35" ht="16.149999999999999" customHeight="1">
      <c r="A89" s="194"/>
      <c r="B89" s="519">
        <v>10</v>
      </c>
      <c r="C89" s="587">
        <v>25</v>
      </c>
      <c r="D89" s="769" t="s">
        <v>1122</v>
      </c>
      <c r="E89" s="521">
        <v>12</v>
      </c>
      <c r="F89" s="584" t="s">
        <v>1091</v>
      </c>
      <c r="G89" s="638">
        <f t="shared" si="130"/>
        <v>1710</v>
      </c>
      <c r="H89" s="764">
        <v>20520</v>
      </c>
      <c r="I89" s="757">
        <v>20</v>
      </c>
      <c r="J89" s="592">
        <f t="shared" si="131"/>
        <v>410400</v>
      </c>
      <c r="K89" s="567">
        <v>0</v>
      </c>
      <c r="L89" s="568">
        <f t="shared" si="132"/>
        <v>0</v>
      </c>
      <c r="M89" s="568">
        <f t="shared" si="133"/>
        <v>410400</v>
      </c>
      <c r="N89" s="569">
        <v>373091</v>
      </c>
      <c r="O89" s="569">
        <v>37309</v>
      </c>
      <c r="P89" s="568">
        <v>0</v>
      </c>
      <c r="Q89" s="617">
        <f t="shared" si="134"/>
        <v>1598.2080000000424</v>
      </c>
      <c r="R89" s="618">
        <f t="shared" si="141"/>
        <v>3.8942690058480565E-3</v>
      </c>
      <c r="S89" s="523">
        <f t="shared" si="135"/>
        <v>1598.2080000000424</v>
      </c>
      <c r="T89" s="524" t="s">
        <v>841</v>
      </c>
      <c r="U89" s="563">
        <v>0</v>
      </c>
      <c r="V89" s="525" t="s">
        <v>90</v>
      </c>
      <c r="W89" s="522" t="s">
        <v>89</v>
      </c>
      <c r="X89" s="526">
        <f t="shared" si="136"/>
        <v>1703.3407999999999</v>
      </c>
      <c r="Y89" s="526">
        <f t="shared" si="137"/>
        <v>20440.089599999999</v>
      </c>
      <c r="Z89" s="568">
        <f t="shared" si="138"/>
        <v>0</v>
      </c>
      <c r="AA89" s="527">
        <v>400320</v>
      </c>
      <c r="AB89" s="527">
        <v>40032</v>
      </c>
      <c r="AC89" s="528">
        <v>21617.280000000002</v>
      </c>
      <c r="AD89" s="528">
        <v>2161.7280000000005</v>
      </c>
      <c r="AE89" s="528">
        <v>7771.2000000000007</v>
      </c>
      <c r="AF89" s="619">
        <f t="shared" si="139"/>
        <v>1554.2400000000002</v>
      </c>
      <c r="AG89" s="527">
        <v>408801.79199999996</v>
      </c>
      <c r="AH89" s="643">
        <f t="shared" si="140"/>
        <v>20440.089599999999</v>
      </c>
      <c r="AI89" s="644" t="s">
        <v>149</v>
      </c>
    </row>
    <row r="90" spans="1:35" ht="16.149999999999999" customHeight="1">
      <c r="A90" s="194"/>
      <c r="B90" s="519">
        <v>10</v>
      </c>
      <c r="C90" s="587">
        <v>25</v>
      </c>
      <c r="D90" s="769" t="s">
        <v>1123</v>
      </c>
      <c r="E90" s="521">
        <v>12</v>
      </c>
      <c r="F90" s="584" t="s">
        <v>1091</v>
      </c>
      <c r="G90" s="638">
        <f t="shared" si="130"/>
        <v>1710</v>
      </c>
      <c r="H90" s="525">
        <v>20520</v>
      </c>
      <c r="I90" s="575">
        <v>20</v>
      </c>
      <c r="J90" s="592">
        <f t="shared" si="131"/>
        <v>410400</v>
      </c>
      <c r="K90" s="567">
        <v>0</v>
      </c>
      <c r="L90" s="568">
        <f t="shared" si="132"/>
        <v>0</v>
      </c>
      <c r="M90" s="568">
        <f t="shared" si="133"/>
        <v>410400</v>
      </c>
      <c r="N90" s="569">
        <v>373091</v>
      </c>
      <c r="O90" s="569">
        <v>37309</v>
      </c>
      <c r="P90" s="568">
        <v>0</v>
      </c>
      <c r="Q90" s="617">
        <f t="shared" si="134"/>
        <v>1598.2080000000424</v>
      </c>
      <c r="R90" s="618">
        <f t="shared" si="141"/>
        <v>3.8942690058480565E-3</v>
      </c>
      <c r="S90" s="523">
        <f t="shared" si="135"/>
        <v>1598.2080000000424</v>
      </c>
      <c r="T90" s="524" t="s">
        <v>839</v>
      </c>
      <c r="U90" s="563">
        <v>0</v>
      </c>
      <c r="V90" s="525" t="s">
        <v>90</v>
      </c>
      <c r="W90" s="522" t="s">
        <v>89</v>
      </c>
      <c r="X90" s="526">
        <f t="shared" si="136"/>
        <v>1703.3407999999999</v>
      </c>
      <c r="Y90" s="526">
        <f t="shared" si="137"/>
        <v>20440.089599999999</v>
      </c>
      <c r="Z90" s="568">
        <f t="shared" si="138"/>
        <v>0</v>
      </c>
      <c r="AA90" s="527">
        <v>400320</v>
      </c>
      <c r="AB90" s="527">
        <v>40032</v>
      </c>
      <c r="AC90" s="528">
        <v>21617.280000000002</v>
      </c>
      <c r="AD90" s="528">
        <v>2161.7280000000005</v>
      </c>
      <c r="AE90" s="528">
        <v>7771.2000000000007</v>
      </c>
      <c r="AF90" s="619">
        <f t="shared" si="139"/>
        <v>1554.2400000000002</v>
      </c>
      <c r="AG90" s="527">
        <v>408801.79199999996</v>
      </c>
      <c r="AH90" s="643">
        <f t="shared" si="140"/>
        <v>20440.089599999999</v>
      </c>
      <c r="AI90" s="644" t="s">
        <v>149</v>
      </c>
    </row>
    <row r="91" spans="1:35" ht="16.149999999999999" customHeight="1">
      <c r="A91" s="194"/>
      <c r="B91" s="519">
        <v>10</v>
      </c>
      <c r="C91" s="587">
        <v>25</v>
      </c>
      <c r="D91" s="769" t="s">
        <v>1071</v>
      </c>
      <c r="E91" s="521">
        <v>24</v>
      </c>
      <c r="F91" s="584" t="s">
        <v>1091</v>
      </c>
      <c r="G91" s="638">
        <f t="shared" si="130"/>
        <v>500</v>
      </c>
      <c r="H91" s="525">
        <v>12000</v>
      </c>
      <c r="I91" s="575">
        <v>3</v>
      </c>
      <c r="J91" s="592">
        <f t="shared" si="131"/>
        <v>36000</v>
      </c>
      <c r="K91" s="567">
        <v>0</v>
      </c>
      <c r="L91" s="568">
        <f t="shared" si="132"/>
        <v>0</v>
      </c>
      <c r="M91" s="568">
        <f t="shared" si="133"/>
        <v>36000</v>
      </c>
      <c r="N91" s="569">
        <v>32727</v>
      </c>
      <c r="O91" s="569">
        <v>3273</v>
      </c>
      <c r="P91" s="568">
        <v>0</v>
      </c>
      <c r="Q91" s="617">
        <f t="shared" si="134"/>
        <v>2005.5743999999977</v>
      </c>
      <c r="R91" s="618">
        <f t="shared" si="141"/>
        <v>5.5710399999999938E-2</v>
      </c>
      <c r="S91" s="523">
        <f t="shared" si="135"/>
        <v>2005.5743999999977</v>
      </c>
      <c r="T91" s="524" t="s">
        <v>839</v>
      </c>
      <c r="U91" s="563">
        <v>0</v>
      </c>
      <c r="V91" s="525" t="s">
        <v>90</v>
      </c>
      <c r="W91" s="522" t="s">
        <v>89</v>
      </c>
      <c r="X91" s="526">
        <f t="shared" si="136"/>
        <v>472.14480000000003</v>
      </c>
      <c r="Y91" s="526">
        <f t="shared" si="137"/>
        <v>11331.475200000001</v>
      </c>
      <c r="Z91" s="568">
        <f t="shared" si="138"/>
        <v>0</v>
      </c>
      <c r="AA91" s="527">
        <v>32976</v>
      </c>
      <c r="AB91" s="527">
        <v>3297.6000000000004</v>
      </c>
      <c r="AC91" s="528">
        <v>1780.7040000000002</v>
      </c>
      <c r="AD91" s="528">
        <v>178.07040000000003</v>
      </c>
      <c r="AE91" s="528">
        <v>320.40000000000003</v>
      </c>
      <c r="AF91" s="619">
        <f t="shared" si="139"/>
        <v>64.080000000000013</v>
      </c>
      <c r="AG91" s="527">
        <v>33994.425600000002</v>
      </c>
      <c r="AH91" s="643">
        <f t="shared" si="140"/>
        <v>11331.475200000001</v>
      </c>
      <c r="AI91" s="644" t="s">
        <v>149</v>
      </c>
    </row>
    <row r="92" spans="1:35" ht="16.149999999999999" customHeight="1">
      <c r="A92" s="194"/>
      <c r="B92" s="519">
        <v>10</v>
      </c>
      <c r="C92" s="587">
        <v>25</v>
      </c>
      <c r="D92" s="771" t="s">
        <v>1069</v>
      </c>
      <c r="E92" s="521">
        <v>32</v>
      </c>
      <c r="F92" s="584" t="s">
        <v>102</v>
      </c>
      <c r="G92" s="638">
        <f t="shared" si="130"/>
        <v>921.875</v>
      </c>
      <c r="H92" s="525">
        <v>29500</v>
      </c>
      <c r="I92" s="575">
        <v>253</v>
      </c>
      <c r="J92" s="592">
        <f t="shared" si="131"/>
        <v>7463500</v>
      </c>
      <c r="K92" s="567">
        <v>0</v>
      </c>
      <c r="L92" s="568">
        <f t="shared" si="132"/>
        <v>0</v>
      </c>
      <c r="M92" s="568">
        <f t="shared" si="133"/>
        <v>7463500</v>
      </c>
      <c r="N92" s="569">
        <v>6785000</v>
      </c>
      <c r="O92" s="569">
        <v>678500</v>
      </c>
      <c r="P92" s="568">
        <v>0</v>
      </c>
      <c r="Q92" s="617">
        <f t="shared" si="134"/>
        <v>1290300.0000000009</v>
      </c>
      <c r="R92" s="618">
        <f t="shared" si="141"/>
        <v>0.17288135593220352</v>
      </c>
      <c r="S92" s="523">
        <f t="shared" si="135"/>
        <v>1290300.0000000009</v>
      </c>
      <c r="T92" s="524" t="s">
        <v>841</v>
      </c>
      <c r="U92" s="563">
        <v>0</v>
      </c>
      <c r="V92" s="525" t="s">
        <v>90</v>
      </c>
      <c r="W92" s="522" t="s">
        <v>89</v>
      </c>
      <c r="X92" s="526">
        <f t="shared" si="136"/>
        <v>762.49999999999989</v>
      </c>
      <c r="Y92" s="526">
        <f t="shared" si="137"/>
        <v>24399.999999999996</v>
      </c>
      <c r="Z92" s="568">
        <f t="shared" si="138"/>
        <v>0</v>
      </c>
      <c r="AA92" s="527">
        <v>5971385.1199999992</v>
      </c>
      <c r="AB92" s="527">
        <v>597138.51199999999</v>
      </c>
      <c r="AC92" s="528">
        <v>359385.12</v>
      </c>
      <c r="AD92" s="528">
        <v>35938.512000000002</v>
      </c>
      <c r="AE92" s="528">
        <v>0</v>
      </c>
      <c r="AF92" s="619">
        <f t="shared" si="139"/>
        <v>0</v>
      </c>
      <c r="AG92" s="527">
        <v>6173199.9999999991</v>
      </c>
      <c r="AH92" s="643">
        <f t="shared" si="140"/>
        <v>24399.999999999996</v>
      </c>
      <c r="AI92" s="644" t="s">
        <v>1107</v>
      </c>
    </row>
    <row r="93" spans="1:35" ht="16.149999999999999" customHeight="1">
      <c r="A93" s="194"/>
      <c r="B93" s="519">
        <v>10</v>
      </c>
      <c r="C93" s="587">
        <v>25</v>
      </c>
      <c r="D93" s="771" t="s">
        <v>1100</v>
      </c>
      <c r="E93" s="521">
        <v>40</v>
      </c>
      <c r="F93" s="584" t="s">
        <v>102</v>
      </c>
      <c r="G93" s="638">
        <f t="shared" si="130"/>
        <v>562.5</v>
      </c>
      <c r="H93" s="525">
        <v>22500</v>
      </c>
      <c r="I93" s="575">
        <v>132</v>
      </c>
      <c r="J93" s="592">
        <f t="shared" si="131"/>
        <v>2970000</v>
      </c>
      <c r="K93" s="567">
        <v>0</v>
      </c>
      <c r="L93" s="568">
        <f t="shared" si="132"/>
        <v>0</v>
      </c>
      <c r="M93" s="568">
        <f t="shared" si="133"/>
        <v>2970000</v>
      </c>
      <c r="N93" s="569">
        <v>2700000</v>
      </c>
      <c r="O93" s="569">
        <v>270000</v>
      </c>
      <c r="P93" s="568">
        <v>0</v>
      </c>
      <c r="Q93" s="617">
        <f t="shared" si="134"/>
        <v>382800.00000000047</v>
      </c>
      <c r="R93" s="618">
        <f t="shared" si="141"/>
        <v>0.12888888888888905</v>
      </c>
      <c r="S93" s="523">
        <f t="shared" si="135"/>
        <v>382800.00000000047</v>
      </c>
      <c r="T93" s="524" t="s">
        <v>841</v>
      </c>
      <c r="U93" s="563">
        <v>0</v>
      </c>
      <c r="V93" s="525" t="s">
        <v>90</v>
      </c>
      <c r="W93" s="522" t="s">
        <v>89</v>
      </c>
      <c r="X93" s="526">
        <f t="shared" si="136"/>
        <v>489.99999999999989</v>
      </c>
      <c r="Y93" s="526">
        <f t="shared" si="137"/>
        <v>19599.999999999996</v>
      </c>
      <c r="Z93" s="568">
        <f t="shared" si="138"/>
        <v>0</v>
      </c>
      <c r="AA93" s="527">
        <v>2503372.7999999993</v>
      </c>
      <c r="AB93" s="527">
        <v>250337.27999999994</v>
      </c>
      <c r="AC93" s="528">
        <v>151372.79999999999</v>
      </c>
      <c r="AD93" s="528">
        <v>15137.279999999999</v>
      </c>
      <c r="AE93" s="528">
        <v>0</v>
      </c>
      <c r="AF93" s="619">
        <f t="shared" si="139"/>
        <v>0</v>
      </c>
      <c r="AG93" s="527">
        <v>2587199.9999999995</v>
      </c>
      <c r="AH93" s="643">
        <f t="shared" si="140"/>
        <v>19599.999999999996</v>
      </c>
      <c r="AI93" s="644" t="s">
        <v>1107</v>
      </c>
    </row>
    <row r="94" spans="1:35" ht="16.149999999999999" customHeight="1">
      <c r="A94" s="194"/>
      <c r="B94" s="519">
        <v>10</v>
      </c>
      <c r="C94" s="587">
        <v>25</v>
      </c>
      <c r="D94" s="724" t="s">
        <v>1101</v>
      </c>
      <c r="E94" s="521">
        <v>40</v>
      </c>
      <c r="F94" s="584" t="s">
        <v>102</v>
      </c>
      <c r="G94" s="638">
        <f t="shared" si="130"/>
        <v>587.5</v>
      </c>
      <c r="H94" s="525">
        <v>23500</v>
      </c>
      <c r="I94" s="575">
        <v>132</v>
      </c>
      <c r="J94" s="592">
        <f t="shared" si="131"/>
        <v>3102000</v>
      </c>
      <c r="K94" s="567">
        <v>0</v>
      </c>
      <c r="L94" s="568">
        <f t="shared" si="132"/>
        <v>0</v>
      </c>
      <c r="M94" s="568">
        <f t="shared" si="133"/>
        <v>3102000</v>
      </c>
      <c r="N94" s="569">
        <v>2820000</v>
      </c>
      <c r="O94" s="569">
        <v>282000</v>
      </c>
      <c r="P94" s="568">
        <v>0</v>
      </c>
      <c r="Q94" s="617">
        <f t="shared" si="134"/>
        <v>369600.00000000093</v>
      </c>
      <c r="R94" s="618">
        <f t="shared" si="141"/>
        <v>0.11914893617021306</v>
      </c>
      <c r="S94" s="523">
        <f t="shared" si="135"/>
        <v>369600.00000000093</v>
      </c>
      <c r="T94" s="524" t="s">
        <v>841</v>
      </c>
      <c r="U94" s="563">
        <v>0</v>
      </c>
      <c r="V94" s="525" t="s">
        <v>90</v>
      </c>
      <c r="W94" s="522" t="s">
        <v>89</v>
      </c>
      <c r="X94" s="526">
        <f t="shared" si="136"/>
        <v>517.49999999999977</v>
      </c>
      <c r="Y94" s="526">
        <f t="shared" si="137"/>
        <v>20699.999999999993</v>
      </c>
      <c r="Z94" s="568">
        <f t="shared" si="138"/>
        <v>0</v>
      </c>
      <c r="AA94" s="527">
        <v>2644185.5999999992</v>
      </c>
      <c r="AB94" s="527">
        <v>264418.55999999994</v>
      </c>
      <c r="AC94" s="528">
        <v>160185.60000000001</v>
      </c>
      <c r="AD94" s="528">
        <v>16018.560000000001</v>
      </c>
      <c r="AE94" s="528">
        <v>0</v>
      </c>
      <c r="AF94" s="619">
        <f t="shared" si="139"/>
        <v>0</v>
      </c>
      <c r="AG94" s="527">
        <v>2732399.9999999991</v>
      </c>
      <c r="AH94" s="643">
        <f t="shared" si="140"/>
        <v>20699.999999999993</v>
      </c>
      <c r="AI94" s="644" t="s">
        <v>1457</v>
      </c>
    </row>
    <row r="95" spans="1:35" ht="16.149999999999999" customHeight="1">
      <c r="A95" s="194"/>
      <c r="B95" s="519">
        <v>10</v>
      </c>
      <c r="C95" s="587">
        <v>25</v>
      </c>
      <c r="D95" s="811" t="s">
        <v>1108</v>
      </c>
      <c r="E95" s="521">
        <v>40</v>
      </c>
      <c r="F95" s="584" t="s">
        <v>102</v>
      </c>
      <c r="G95" s="638">
        <f t="shared" si="130"/>
        <v>512.5</v>
      </c>
      <c r="H95" s="525">
        <v>20500</v>
      </c>
      <c r="I95" s="575">
        <v>198</v>
      </c>
      <c r="J95" s="592">
        <f t="shared" si="131"/>
        <v>4059000</v>
      </c>
      <c r="K95" s="567">
        <v>0</v>
      </c>
      <c r="L95" s="568">
        <f t="shared" si="132"/>
        <v>0</v>
      </c>
      <c r="M95" s="568">
        <f t="shared" si="133"/>
        <v>4059000</v>
      </c>
      <c r="N95" s="569">
        <v>3690000</v>
      </c>
      <c r="O95" s="569">
        <v>369000</v>
      </c>
      <c r="P95" s="568">
        <v>0</v>
      </c>
      <c r="Q95" s="617">
        <f t="shared" si="134"/>
        <v>495000.00000000047</v>
      </c>
      <c r="R95" s="618">
        <f t="shared" si="141"/>
        <v>0.12195121951219523</v>
      </c>
      <c r="S95" s="523">
        <f t="shared" si="135"/>
        <v>495000.00000000047</v>
      </c>
      <c r="T95" s="524" t="s">
        <v>841</v>
      </c>
      <c r="U95" s="563">
        <v>0</v>
      </c>
      <c r="V95" s="525" t="s">
        <v>90</v>
      </c>
      <c r="W95" s="522" t="s">
        <v>89</v>
      </c>
      <c r="X95" s="526">
        <f t="shared" si="136"/>
        <v>449.99999999999989</v>
      </c>
      <c r="Y95" s="526">
        <f t="shared" si="137"/>
        <v>17999.999999999996</v>
      </c>
      <c r="Z95" s="568">
        <f t="shared" si="138"/>
        <v>0</v>
      </c>
      <c r="AA95" s="723">
        <v>3449407.6799999997</v>
      </c>
      <c r="AB95" s="723">
        <v>344940.76799999998</v>
      </c>
      <c r="AC95" s="723">
        <v>209407.68</v>
      </c>
      <c r="AD95" s="723">
        <v>20940.768</v>
      </c>
      <c r="AE95" s="723">
        <v>0</v>
      </c>
      <c r="AF95" s="619">
        <f t="shared" si="139"/>
        <v>0</v>
      </c>
      <c r="AG95" s="723">
        <v>3563999.9999999995</v>
      </c>
      <c r="AH95" s="643">
        <f t="shared" si="140"/>
        <v>17999.999999999996</v>
      </c>
      <c r="AI95" s="644" t="s">
        <v>1481</v>
      </c>
    </row>
    <row r="96" spans="1:35" ht="16.149999999999999" customHeight="1">
      <c r="A96" s="194"/>
      <c r="B96" s="519">
        <v>10</v>
      </c>
      <c r="C96" s="587">
        <v>25</v>
      </c>
      <c r="D96" s="724" t="s">
        <v>1124</v>
      </c>
      <c r="E96" s="521">
        <v>40</v>
      </c>
      <c r="F96" s="584" t="s">
        <v>1106</v>
      </c>
      <c r="G96" s="638">
        <f t="shared" si="130"/>
        <v>550</v>
      </c>
      <c r="H96" s="764">
        <v>22000</v>
      </c>
      <c r="I96" s="757">
        <v>891</v>
      </c>
      <c r="J96" s="592">
        <f t="shared" si="131"/>
        <v>19602000</v>
      </c>
      <c r="K96" s="567">
        <v>0</v>
      </c>
      <c r="L96" s="568">
        <f t="shared" si="132"/>
        <v>0</v>
      </c>
      <c r="M96" s="568">
        <f t="shared" si="133"/>
        <v>19602000</v>
      </c>
      <c r="N96" s="569">
        <v>17820000</v>
      </c>
      <c r="O96" s="569">
        <v>1782000</v>
      </c>
      <c r="P96" s="568">
        <v>0</v>
      </c>
      <c r="Q96" s="617">
        <f t="shared" si="134"/>
        <v>2476980.0000000075</v>
      </c>
      <c r="R96" s="618">
        <f t="shared" si="141"/>
        <v>0.12636363636363673</v>
      </c>
      <c r="S96" s="523">
        <f t="shared" si="135"/>
        <v>2476980.0000000075</v>
      </c>
      <c r="T96" s="524" t="s">
        <v>841</v>
      </c>
      <c r="U96" s="563">
        <v>0</v>
      </c>
      <c r="V96" s="525" t="s">
        <v>90</v>
      </c>
      <c r="W96" s="522" t="s">
        <v>89</v>
      </c>
      <c r="X96" s="526">
        <f t="shared" si="136"/>
        <v>480.49999999999983</v>
      </c>
      <c r="Y96" s="526">
        <f t="shared" si="137"/>
        <v>19219.999999999993</v>
      </c>
      <c r="Z96" s="568">
        <f t="shared" si="138"/>
        <v>0</v>
      </c>
      <c r="AA96" s="527">
        <v>17171727.839999996</v>
      </c>
      <c r="AB96" s="527">
        <v>1717172.7839999998</v>
      </c>
      <c r="AC96" s="528">
        <v>1041711.84</v>
      </c>
      <c r="AD96" s="528">
        <v>104171.18400000001</v>
      </c>
      <c r="AE96" s="528">
        <v>617997.6</v>
      </c>
      <c r="AF96" s="619">
        <f t="shared" si="139"/>
        <v>123599.52</v>
      </c>
      <c r="AG96" s="527">
        <v>17125019.999999993</v>
      </c>
      <c r="AH96" s="643">
        <f t="shared" si="140"/>
        <v>19219.999999999993</v>
      </c>
      <c r="AI96" s="644" t="s">
        <v>1479</v>
      </c>
    </row>
    <row r="97" spans="1:35" s="518" customFormat="1">
      <c r="B97" s="519">
        <v>10</v>
      </c>
      <c r="C97" s="750"/>
      <c r="D97" s="745"/>
      <c r="E97" s="745"/>
      <c r="F97" s="746"/>
      <c r="G97" s="751"/>
      <c r="H97" s="751" t="s">
        <v>5</v>
      </c>
      <c r="I97" s="752">
        <f>SUM(I86:I96)</f>
        <v>1759</v>
      </c>
      <c r="J97" s="531">
        <f t="shared" ref="J97:AG97" si="142">SUM(J86:J96)</f>
        <v>39776500</v>
      </c>
      <c r="K97" s="532">
        <f t="shared" si="142"/>
        <v>0</v>
      </c>
      <c r="L97" s="531">
        <f t="shared" si="142"/>
        <v>0</v>
      </c>
      <c r="M97" s="531">
        <f t="shared" si="142"/>
        <v>39776500</v>
      </c>
      <c r="N97" s="532">
        <f t="shared" si="142"/>
        <v>36160455</v>
      </c>
      <c r="O97" s="532">
        <f t="shared" si="142"/>
        <v>3616045</v>
      </c>
      <c r="P97" s="532">
        <f t="shared" si="142"/>
        <v>0</v>
      </c>
      <c r="Q97" s="589">
        <f t="shared" si="142"/>
        <v>5039830.1184000103</v>
      </c>
      <c r="R97" s="790">
        <f>Q97/J97</f>
        <v>0.12670370993928601</v>
      </c>
      <c r="S97" s="590">
        <f t="shared" si="142"/>
        <v>5039830.1184000103</v>
      </c>
      <c r="T97" s="710">
        <f t="shared" si="142"/>
        <v>0</v>
      </c>
      <c r="U97" s="711">
        <f t="shared" si="142"/>
        <v>0</v>
      </c>
      <c r="V97" s="531">
        <f t="shared" si="142"/>
        <v>0</v>
      </c>
      <c r="W97" s="710">
        <f t="shared" si="142"/>
        <v>0</v>
      </c>
      <c r="X97" s="711">
        <f t="shared" si="142"/>
        <v>8537.0211999999992</v>
      </c>
      <c r="Y97" s="711">
        <f t="shared" si="142"/>
        <v>201116.3296</v>
      </c>
      <c r="Z97" s="531">
        <f t="shared" si="142"/>
        <v>0</v>
      </c>
      <c r="AA97" s="711">
        <f t="shared" si="142"/>
        <v>34277215.039999992</v>
      </c>
      <c r="AB97" s="711">
        <f t="shared" si="142"/>
        <v>3427721.5039999997</v>
      </c>
      <c r="AC97" s="711">
        <f t="shared" si="142"/>
        <v>2059068.3840000001</v>
      </c>
      <c r="AD97" s="711">
        <f t="shared" si="142"/>
        <v>205906.83840000001</v>
      </c>
      <c r="AE97" s="711">
        <f t="shared" si="142"/>
        <v>703291.44</v>
      </c>
      <c r="AF97" s="712">
        <f t="shared" si="142"/>
        <v>140658.288</v>
      </c>
      <c r="AG97" s="711">
        <f t="shared" si="142"/>
        <v>34736669.881599993</v>
      </c>
      <c r="AH97" s="578"/>
      <c r="AI97" s="644"/>
    </row>
    <row r="98" spans="1:35" ht="16.149999999999999" customHeight="1">
      <c r="A98" s="194"/>
      <c r="B98" s="519">
        <v>10</v>
      </c>
      <c r="C98" s="587">
        <v>26</v>
      </c>
      <c r="D98" s="720" t="s">
        <v>1125</v>
      </c>
      <c r="E98" s="521">
        <v>36</v>
      </c>
      <c r="F98" s="770" t="s">
        <v>1426</v>
      </c>
      <c r="G98" s="638">
        <f t="shared" ref="G98:G117" si="143">H98/E98</f>
        <v>606.11111111111097</v>
      </c>
      <c r="H98" s="525">
        <v>21819.999999999996</v>
      </c>
      <c r="I98" s="575">
        <v>1266</v>
      </c>
      <c r="J98" s="592">
        <f t="shared" ref="J98:J117" si="144">H98*I98</f>
        <v>27624119.999999996</v>
      </c>
      <c r="K98" s="567">
        <v>0</v>
      </c>
      <c r="L98" s="568">
        <f t="shared" ref="L98:L117" si="145">J98-M98</f>
        <v>0</v>
      </c>
      <c r="M98" s="568">
        <f t="shared" ref="M98:M117" si="146">N98+O98-P98</f>
        <v>27624120</v>
      </c>
      <c r="N98" s="569">
        <v>25112836</v>
      </c>
      <c r="O98" s="569">
        <v>2511284</v>
      </c>
      <c r="P98" s="568">
        <v>0</v>
      </c>
      <c r="Q98" s="617">
        <f t="shared" ref="Q98:Q117" si="147">J98-AG98</f>
        <v>278519.99999999627</v>
      </c>
      <c r="R98" s="618">
        <f t="shared" ref="R98:R117" si="148">Q98/J98</f>
        <v>1.0082493125572736E-2</v>
      </c>
      <c r="S98" s="523">
        <f t="shared" ref="S98:S117" si="149">Q98-U98</f>
        <v>278519.99999999627</v>
      </c>
      <c r="T98" s="524" t="s">
        <v>841</v>
      </c>
      <c r="U98" s="563">
        <v>0</v>
      </c>
      <c r="V98" s="525" t="s">
        <v>90</v>
      </c>
      <c r="W98" s="522" t="s">
        <v>89</v>
      </c>
      <c r="X98" s="526">
        <f t="shared" ref="X98:X117" si="150">Y98/E98</f>
        <v>600</v>
      </c>
      <c r="Y98" s="526">
        <f t="shared" ref="Y98:Y117" si="151">(AA98+AB98-AC98-AD98-AE98)/I98</f>
        <v>21600</v>
      </c>
      <c r="Z98" s="568">
        <f t="shared" ref="Z98:Z117" si="152">AH98-Y98</f>
        <v>0</v>
      </c>
      <c r="AA98" s="527">
        <v>24859636</v>
      </c>
      <c r="AB98" s="527">
        <v>2485964</v>
      </c>
      <c r="AC98" s="528">
        <v>0</v>
      </c>
      <c r="AD98" s="528">
        <v>0</v>
      </c>
      <c r="AE98" s="528">
        <v>0</v>
      </c>
      <c r="AF98" s="619">
        <f t="shared" ref="AF98:AF117" si="153">AE98*$AF$4</f>
        <v>0</v>
      </c>
      <c r="AG98" s="527">
        <v>27345600</v>
      </c>
      <c r="AH98" s="643">
        <f t="shared" ref="AH98:AH117" si="154">AG98/I98</f>
        <v>21600</v>
      </c>
      <c r="AI98" s="644" t="s">
        <v>1477</v>
      </c>
    </row>
    <row r="99" spans="1:35" ht="16.149999999999999" customHeight="1">
      <c r="A99" s="194"/>
      <c r="B99" s="519">
        <v>10</v>
      </c>
      <c r="C99" s="587">
        <v>26</v>
      </c>
      <c r="D99" s="720" t="s">
        <v>1126</v>
      </c>
      <c r="E99" s="521">
        <v>12</v>
      </c>
      <c r="F99" s="770" t="s">
        <v>1426</v>
      </c>
      <c r="G99" s="638">
        <f t="shared" si="143"/>
        <v>6120.8333333333312</v>
      </c>
      <c r="H99" s="525">
        <v>73449.999999999971</v>
      </c>
      <c r="I99" s="575">
        <v>103</v>
      </c>
      <c r="J99" s="592">
        <f t="shared" si="144"/>
        <v>7565349.9999999972</v>
      </c>
      <c r="K99" s="567">
        <v>0</v>
      </c>
      <c r="L99" s="568">
        <f t="shared" si="145"/>
        <v>0</v>
      </c>
      <c r="M99" s="568">
        <f t="shared" si="146"/>
        <v>7565350</v>
      </c>
      <c r="N99" s="569">
        <v>6877591</v>
      </c>
      <c r="O99" s="569">
        <v>687759</v>
      </c>
      <c r="P99" s="568">
        <v>0</v>
      </c>
      <c r="Q99" s="617">
        <f t="shared" si="147"/>
        <v>75189.999999997206</v>
      </c>
      <c r="R99" s="618">
        <f t="shared" si="148"/>
        <v>9.9387338325387774E-3</v>
      </c>
      <c r="S99" s="523">
        <f t="shared" si="149"/>
        <v>75189.999999997206</v>
      </c>
      <c r="T99" s="524" t="s">
        <v>841</v>
      </c>
      <c r="U99" s="563">
        <v>0</v>
      </c>
      <c r="V99" s="525" t="s">
        <v>90</v>
      </c>
      <c r="W99" s="522" t="s">
        <v>89</v>
      </c>
      <c r="X99" s="526">
        <f t="shared" si="150"/>
        <v>6060</v>
      </c>
      <c r="Y99" s="526">
        <f t="shared" si="151"/>
        <v>72720</v>
      </c>
      <c r="Z99" s="568">
        <f t="shared" si="152"/>
        <v>0</v>
      </c>
      <c r="AA99" s="527">
        <v>6809236</v>
      </c>
      <c r="AB99" s="527">
        <v>680924</v>
      </c>
      <c r="AC99" s="528">
        <v>0</v>
      </c>
      <c r="AD99" s="528">
        <v>0</v>
      </c>
      <c r="AE99" s="528">
        <v>0</v>
      </c>
      <c r="AF99" s="619">
        <f t="shared" si="153"/>
        <v>0</v>
      </c>
      <c r="AG99" s="527">
        <v>7490160</v>
      </c>
      <c r="AH99" s="643">
        <f t="shared" si="154"/>
        <v>72720</v>
      </c>
      <c r="AI99" s="644" t="s">
        <v>1477</v>
      </c>
    </row>
    <row r="100" spans="1:35" ht="16.149999999999999" customHeight="1">
      <c r="A100" s="194"/>
      <c r="B100" s="519">
        <v>10</v>
      </c>
      <c r="C100" s="587">
        <v>26</v>
      </c>
      <c r="D100" s="725" t="s">
        <v>1127</v>
      </c>
      <c r="E100" s="521">
        <v>4</v>
      </c>
      <c r="F100" s="770" t="s">
        <v>1426</v>
      </c>
      <c r="G100" s="638">
        <f t="shared" si="143"/>
        <v>23230</v>
      </c>
      <c r="H100" s="525">
        <v>92920</v>
      </c>
      <c r="I100" s="575">
        <v>88</v>
      </c>
      <c r="J100" s="592">
        <f t="shared" si="144"/>
        <v>8176960</v>
      </c>
      <c r="K100" s="567">
        <v>0</v>
      </c>
      <c r="L100" s="568">
        <f t="shared" si="145"/>
        <v>0</v>
      </c>
      <c r="M100" s="568">
        <f t="shared" si="146"/>
        <v>8176960</v>
      </c>
      <c r="N100" s="569">
        <v>7433600</v>
      </c>
      <c r="O100" s="569">
        <v>743360</v>
      </c>
      <c r="P100" s="568">
        <v>0</v>
      </c>
      <c r="Q100" s="617">
        <f t="shared" si="147"/>
        <v>80960</v>
      </c>
      <c r="R100" s="618">
        <f t="shared" si="148"/>
        <v>9.9009900990099011E-3</v>
      </c>
      <c r="S100" s="523">
        <f t="shared" si="149"/>
        <v>80960</v>
      </c>
      <c r="T100" s="524" t="s">
        <v>841</v>
      </c>
      <c r="U100" s="563">
        <v>0</v>
      </c>
      <c r="V100" s="525" t="s">
        <v>90</v>
      </c>
      <c r="W100" s="522" t="s">
        <v>89</v>
      </c>
      <c r="X100" s="526">
        <f t="shared" si="150"/>
        <v>23000</v>
      </c>
      <c r="Y100" s="526">
        <f t="shared" si="151"/>
        <v>92000</v>
      </c>
      <c r="Z100" s="568">
        <f t="shared" si="152"/>
        <v>0</v>
      </c>
      <c r="AA100" s="527">
        <v>7360000</v>
      </c>
      <c r="AB100" s="527">
        <v>736000</v>
      </c>
      <c r="AC100" s="528">
        <v>0</v>
      </c>
      <c r="AD100" s="528">
        <v>0</v>
      </c>
      <c r="AE100" s="528">
        <v>0</v>
      </c>
      <c r="AF100" s="619">
        <f t="shared" si="153"/>
        <v>0</v>
      </c>
      <c r="AG100" s="527">
        <v>8096000</v>
      </c>
      <c r="AH100" s="643">
        <f t="shared" si="154"/>
        <v>92000</v>
      </c>
      <c r="AI100" s="644" t="s">
        <v>1477</v>
      </c>
    </row>
    <row r="101" spans="1:35" ht="16.149999999999999" customHeight="1">
      <c r="A101" s="194"/>
      <c r="B101" s="519">
        <v>10</v>
      </c>
      <c r="C101" s="587">
        <v>26</v>
      </c>
      <c r="D101" s="718" t="s">
        <v>1128</v>
      </c>
      <c r="E101" s="521">
        <v>1</v>
      </c>
      <c r="F101" s="770" t="s">
        <v>1426</v>
      </c>
      <c r="G101" s="638">
        <f t="shared" si="143"/>
        <v>5560</v>
      </c>
      <c r="H101" s="764">
        <v>5560</v>
      </c>
      <c r="I101" s="757">
        <v>120</v>
      </c>
      <c r="J101" s="592">
        <f t="shared" si="144"/>
        <v>667200</v>
      </c>
      <c r="K101" s="567">
        <v>0</v>
      </c>
      <c r="L101" s="568">
        <f t="shared" si="145"/>
        <v>0</v>
      </c>
      <c r="M101" s="568">
        <f t="shared" si="146"/>
        <v>667200</v>
      </c>
      <c r="N101" s="569">
        <v>606545</v>
      </c>
      <c r="O101" s="569">
        <v>60655</v>
      </c>
      <c r="P101" s="568">
        <v>0</v>
      </c>
      <c r="Q101" s="617">
        <f t="shared" si="147"/>
        <v>7200</v>
      </c>
      <c r="R101" s="618">
        <f t="shared" si="148"/>
        <v>1.0791366906474821E-2</v>
      </c>
      <c r="S101" s="523">
        <f t="shared" si="149"/>
        <v>7200</v>
      </c>
      <c r="T101" s="524" t="s">
        <v>841</v>
      </c>
      <c r="U101" s="563">
        <v>0</v>
      </c>
      <c r="V101" s="525" t="s">
        <v>90</v>
      </c>
      <c r="W101" s="522" t="s">
        <v>89</v>
      </c>
      <c r="X101" s="526">
        <f t="shared" si="150"/>
        <v>5500</v>
      </c>
      <c r="Y101" s="526">
        <f t="shared" si="151"/>
        <v>5500</v>
      </c>
      <c r="Z101" s="568">
        <f t="shared" si="152"/>
        <v>0</v>
      </c>
      <c r="AA101" s="527">
        <v>600000</v>
      </c>
      <c r="AB101" s="527">
        <v>60000</v>
      </c>
      <c r="AC101" s="528">
        <v>0</v>
      </c>
      <c r="AD101" s="528">
        <v>0</v>
      </c>
      <c r="AE101" s="528">
        <v>0</v>
      </c>
      <c r="AF101" s="619">
        <f t="shared" si="153"/>
        <v>0</v>
      </c>
      <c r="AG101" s="527">
        <v>660000</v>
      </c>
      <c r="AH101" s="643">
        <f t="shared" si="154"/>
        <v>5500</v>
      </c>
      <c r="AI101" s="644" t="s">
        <v>1477</v>
      </c>
    </row>
    <row r="102" spans="1:35" ht="16.149999999999999" customHeight="1">
      <c r="A102" s="194"/>
      <c r="B102" s="519">
        <v>10</v>
      </c>
      <c r="C102" s="587">
        <v>26</v>
      </c>
      <c r="D102" s="718" t="s">
        <v>1129</v>
      </c>
      <c r="E102" s="521">
        <v>3</v>
      </c>
      <c r="F102" s="770" t="s">
        <v>1426</v>
      </c>
      <c r="G102" s="638">
        <f t="shared" si="143"/>
        <v>21216.666666666701</v>
      </c>
      <c r="H102" s="525">
        <v>63650.000000000102</v>
      </c>
      <c r="I102" s="575">
        <v>84</v>
      </c>
      <c r="J102" s="592">
        <f t="shared" si="144"/>
        <v>5346600.0000000084</v>
      </c>
      <c r="K102" s="567">
        <v>0</v>
      </c>
      <c r="L102" s="568">
        <f t="shared" si="145"/>
        <v>8.3819031715393066E-9</v>
      </c>
      <c r="M102" s="568">
        <f t="shared" si="146"/>
        <v>5346600</v>
      </c>
      <c r="N102" s="569">
        <v>4860545</v>
      </c>
      <c r="O102" s="569">
        <v>486055</v>
      </c>
      <c r="P102" s="568">
        <v>0</v>
      </c>
      <c r="Q102" s="617">
        <f t="shared" si="147"/>
        <v>54600.000000008382</v>
      </c>
      <c r="R102" s="618">
        <f t="shared" si="148"/>
        <v>1.0212097407699901E-2</v>
      </c>
      <c r="S102" s="523">
        <f t="shared" si="149"/>
        <v>54600.000000008382</v>
      </c>
      <c r="T102" s="524" t="s">
        <v>839</v>
      </c>
      <c r="U102" s="563">
        <v>0</v>
      </c>
      <c r="V102" s="525" t="s">
        <v>90</v>
      </c>
      <c r="W102" s="522" t="s">
        <v>89</v>
      </c>
      <c r="X102" s="526">
        <f t="shared" si="150"/>
        <v>21000</v>
      </c>
      <c r="Y102" s="526">
        <f t="shared" si="151"/>
        <v>63000</v>
      </c>
      <c r="Z102" s="568">
        <f t="shared" si="152"/>
        <v>0</v>
      </c>
      <c r="AA102" s="527">
        <v>4810909</v>
      </c>
      <c r="AB102" s="527">
        <v>481091</v>
      </c>
      <c r="AC102" s="528">
        <v>0</v>
      </c>
      <c r="AD102" s="528">
        <v>0</v>
      </c>
      <c r="AE102" s="528">
        <v>0</v>
      </c>
      <c r="AF102" s="619">
        <f t="shared" si="153"/>
        <v>0</v>
      </c>
      <c r="AG102" s="527">
        <v>5292000</v>
      </c>
      <c r="AH102" s="643">
        <f t="shared" si="154"/>
        <v>63000</v>
      </c>
      <c r="AI102" s="644" t="s">
        <v>1477</v>
      </c>
    </row>
    <row r="103" spans="1:35" ht="16.149999999999999" customHeight="1">
      <c r="A103" s="194"/>
      <c r="B103" s="519">
        <v>10</v>
      </c>
      <c r="C103" s="587">
        <v>26</v>
      </c>
      <c r="D103" s="718" t="s">
        <v>989</v>
      </c>
      <c r="E103" s="521">
        <v>2</v>
      </c>
      <c r="F103" s="770" t="s">
        <v>1426</v>
      </c>
      <c r="G103" s="638">
        <f t="shared" si="143"/>
        <v>6565</v>
      </c>
      <c r="H103" s="525">
        <v>13130</v>
      </c>
      <c r="I103" s="575">
        <v>54</v>
      </c>
      <c r="J103" s="592">
        <f t="shared" si="144"/>
        <v>709020</v>
      </c>
      <c r="K103" s="567">
        <v>0</v>
      </c>
      <c r="L103" s="568">
        <f t="shared" si="145"/>
        <v>0</v>
      </c>
      <c r="M103" s="568">
        <f t="shared" si="146"/>
        <v>709020</v>
      </c>
      <c r="N103" s="569">
        <v>644564</v>
      </c>
      <c r="O103" s="569">
        <v>64456</v>
      </c>
      <c r="P103" s="568">
        <v>0</v>
      </c>
      <c r="Q103" s="617">
        <f t="shared" si="147"/>
        <v>7020</v>
      </c>
      <c r="R103" s="618">
        <f t="shared" si="148"/>
        <v>9.9009900990099011E-3</v>
      </c>
      <c r="S103" s="523">
        <f t="shared" si="149"/>
        <v>7020</v>
      </c>
      <c r="T103" s="524" t="s">
        <v>839</v>
      </c>
      <c r="U103" s="563">
        <v>0</v>
      </c>
      <c r="V103" s="525" t="s">
        <v>90</v>
      </c>
      <c r="W103" s="522" t="s">
        <v>89</v>
      </c>
      <c r="X103" s="526">
        <f t="shared" si="150"/>
        <v>6500</v>
      </c>
      <c r="Y103" s="526">
        <f t="shared" si="151"/>
        <v>13000</v>
      </c>
      <c r="Z103" s="568">
        <f t="shared" si="152"/>
        <v>0</v>
      </c>
      <c r="AA103" s="527">
        <v>638182</v>
      </c>
      <c r="AB103" s="527">
        <v>63818</v>
      </c>
      <c r="AC103" s="528">
        <v>0</v>
      </c>
      <c r="AD103" s="528">
        <v>0</v>
      </c>
      <c r="AE103" s="528">
        <v>0</v>
      </c>
      <c r="AF103" s="619">
        <f t="shared" si="153"/>
        <v>0</v>
      </c>
      <c r="AG103" s="527">
        <v>702000</v>
      </c>
      <c r="AH103" s="643">
        <f t="shared" si="154"/>
        <v>13000</v>
      </c>
      <c r="AI103" s="644" t="s">
        <v>1477</v>
      </c>
    </row>
    <row r="104" spans="1:35" ht="16.149999999999999" customHeight="1">
      <c r="A104" s="194"/>
      <c r="B104" s="519">
        <v>10</v>
      </c>
      <c r="C104" s="587">
        <v>26</v>
      </c>
      <c r="D104" s="719" t="s">
        <v>1130</v>
      </c>
      <c r="E104" s="521">
        <v>4</v>
      </c>
      <c r="F104" s="770" t="s">
        <v>1426</v>
      </c>
      <c r="G104" s="638">
        <f t="shared" si="143"/>
        <v>20705</v>
      </c>
      <c r="H104" s="525">
        <v>82820</v>
      </c>
      <c r="I104" s="575">
        <v>41</v>
      </c>
      <c r="J104" s="592">
        <f t="shared" si="144"/>
        <v>3395620</v>
      </c>
      <c r="K104" s="567">
        <v>0</v>
      </c>
      <c r="L104" s="568">
        <f t="shared" si="145"/>
        <v>0</v>
      </c>
      <c r="M104" s="568">
        <f t="shared" si="146"/>
        <v>3395620</v>
      </c>
      <c r="N104" s="569">
        <v>3086927</v>
      </c>
      <c r="O104" s="569">
        <v>308693</v>
      </c>
      <c r="P104" s="568">
        <v>0</v>
      </c>
      <c r="Q104" s="617">
        <f t="shared" si="147"/>
        <v>33620</v>
      </c>
      <c r="R104" s="618">
        <f t="shared" si="148"/>
        <v>9.9009900990099011E-3</v>
      </c>
      <c r="S104" s="523">
        <f t="shared" si="149"/>
        <v>33620</v>
      </c>
      <c r="T104" s="524" t="s">
        <v>841</v>
      </c>
      <c r="U104" s="563">
        <v>0</v>
      </c>
      <c r="V104" s="525" t="s">
        <v>90</v>
      </c>
      <c r="W104" s="522" t="s">
        <v>89</v>
      </c>
      <c r="X104" s="526">
        <f t="shared" si="150"/>
        <v>20500</v>
      </c>
      <c r="Y104" s="526">
        <f t="shared" si="151"/>
        <v>82000</v>
      </c>
      <c r="Z104" s="568">
        <f t="shared" si="152"/>
        <v>0</v>
      </c>
      <c r="AA104" s="527">
        <v>3056364</v>
      </c>
      <c r="AB104" s="527">
        <v>305636</v>
      </c>
      <c r="AC104" s="528">
        <v>0</v>
      </c>
      <c r="AD104" s="528">
        <v>0</v>
      </c>
      <c r="AE104" s="528">
        <v>0</v>
      </c>
      <c r="AF104" s="619">
        <f t="shared" si="153"/>
        <v>0</v>
      </c>
      <c r="AG104" s="527">
        <v>3362000</v>
      </c>
      <c r="AH104" s="643">
        <f t="shared" si="154"/>
        <v>82000</v>
      </c>
      <c r="AI104" s="644" t="s">
        <v>1478</v>
      </c>
    </row>
    <row r="105" spans="1:35" ht="16.149999999999999" customHeight="1">
      <c r="A105" s="194"/>
      <c r="B105" s="519">
        <v>10</v>
      </c>
      <c r="C105" s="587">
        <v>26</v>
      </c>
      <c r="D105" s="719" t="s">
        <v>1128</v>
      </c>
      <c r="E105" s="521">
        <v>12</v>
      </c>
      <c r="F105" s="770" t="s">
        <v>1426</v>
      </c>
      <c r="G105" s="638">
        <f t="shared" si="143"/>
        <v>1183.3333333333301</v>
      </c>
      <c r="H105" s="525">
        <v>14199.99999999996</v>
      </c>
      <c r="I105" s="575">
        <v>35</v>
      </c>
      <c r="J105" s="592">
        <f t="shared" si="144"/>
        <v>496999.9999999986</v>
      </c>
      <c r="K105" s="567">
        <v>0</v>
      </c>
      <c r="L105" s="568">
        <f t="shared" si="145"/>
        <v>-1.3969838619232178E-9</v>
      </c>
      <c r="M105" s="568">
        <f t="shared" si="146"/>
        <v>497000</v>
      </c>
      <c r="N105" s="569">
        <v>451818</v>
      </c>
      <c r="O105" s="569">
        <v>45182</v>
      </c>
      <c r="P105" s="568">
        <v>0</v>
      </c>
      <c r="Q105" s="617">
        <f t="shared" si="147"/>
        <v>5599.999999998603</v>
      </c>
      <c r="R105" s="618">
        <f t="shared" si="148"/>
        <v>1.1267605633800038E-2</v>
      </c>
      <c r="S105" s="523">
        <f t="shared" si="149"/>
        <v>5599.999999998603</v>
      </c>
      <c r="T105" s="524" t="s">
        <v>841</v>
      </c>
      <c r="U105" s="563">
        <v>0</v>
      </c>
      <c r="V105" s="525" t="s">
        <v>90</v>
      </c>
      <c r="W105" s="522" t="s">
        <v>89</v>
      </c>
      <c r="X105" s="526">
        <f t="shared" si="150"/>
        <v>1170</v>
      </c>
      <c r="Y105" s="526">
        <f t="shared" si="151"/>
        <v>14040</v>
      </c>
      <c r="Z105" s="568">
        <f t="shared" si="152"/>
        <v>0</v>
      </c>
      <c r="AA105" s="527">
        <v>446727</v>
      </c>
      <c r="AB105" s="527">
        <v>44673</v>
      </c>
      <c r="AC105" s="528">
        <v>0</v>
      </c>
      <c r="AD105" s="528">
        <v>0</v>
      </c>
      <c r="AE105" s="528">
        <v>0</v>
      </c>
      <c r="AF105" s="619">
        <f t="shared" si="153"/>
        <v>0</v>
      </c>
      <c r="AG105" s="527">
        <v>491400</v>
      </c>
      <c r="AH105" s="643">
        <f t="shared" si="154"/>
        <v>14040</v>
      </c>
      <c r="AI105" s="644" t="s">
        <v>1478</v>
      </c>
    </row>
    <row r="106" spans="1:35" ht="16.149999999999999" customHeight="1">
      <c r="A106" s="194"/>
      <c r="B106" s="519">
        <v>10</v>
      </c>
      <c r="C106" s="587">
        <v>26</v>
      </c>
      <c r="D106" s="720" t="s">
        <v>1131</v>
      </c>
      <c r="E106" s="521">
        <v>12</v>
      </c>
      <c r="F106" s="770" t="s">
        <v>1426</v>
      </c>
      <c r="G106" s="638">
        <f t="shared" si="143"/>
        <v>583.33333333333303</v>
      </c>
      <c r="H106" s="525">
        <v>6999.9999999999964</v>
      </c>
      <c r="I106" s="575">
        <v>34</v>
      </c>
      <c r="J106" s="592">
        <f t="shared" si="144"/>
        <v>237999.99999999988</v>
      </c>
      <c r="K106" s="567">
        <v>0</v>
      </c>
      <c r="L106" s="568">
        <f t="shared" si="145"/>
        <v>0</v>
      </c>
      <c r="M106" s="568">
        <f t="shared" si="146"/>
        <v>238000</v>
      </c>
      <c r="N106" s="569">
        <v>216364</v>
      </c>
      <c r="O106" s="569">
        <v>21636</v>
      </c>
      <c r="P106" s="568">
        <v>0</v>
      </c>
      <c r="Q106" s="617">
        <f t="shared" si="147"/>
        <v>6799.9999999998836</v>
      </c>
      <c r="R106" s="618">
        <f t="shared" si="148"/>
        <v>2.8571428571428095E-2</v>
      </c>
      <c r="S106" s="523">
        <f t="shared" si="149"/>
        <v>6799.9999999998836</v>
      </c>
      <c r="T106" s="524" t="s">
        <v>841</v>
      </c>
      <c r="U106" s="563">
        <v>0</v>
      </c>
      <c r="V106" s="525" t="s">
        <v>90</v>
      </c>
      <c r="W106" s="522" t="s">
        <v>89</v>
      </c>
      <c r="X106" s="526">
        <f t="shared" si="150"/>
        <v>566.66666666666663</v>
      </c>
      <c r="Y106" s="526">
        <f t="shared" si="151"/>
        <v>6800</v>
      </c>
      <c r="Z106" s="568">
        <f t="shared" si="152"/>
        <v>0</v>
      </c>
      <c r="AA106" s="527">
        <v>210182</v>
      </c>
      <c r="AB106" s="527">
        <v>21018</v>
      </c>
      <c r="AC106" s="528">
        <v>0</v>
      </c>
      <c r="AD106" s="528">
        <v>0</v>
      </c>
      <c r="AE106" s="528">
        <v>0</v>
      </c>
      <c r="AF106" s="619">
        <f t="shared" si="153"/>
        <v>0</v>
      </c>
      <c r="AG106" s="527">
        <v>231200</v>
      </c>
      <c r="AH106" s="643">
        <f t="shared" si="154"/>
        <v>6800</v>
      </c>
      <c r="AI106" s="644" t="s">
        <v>1479</v>
      </c>
    </row>
    <row r="107" spans="1:35" ht="16.149999999999999" customHeight="1">
      <c r="A107" s="194"/>
      <c r="B107" s="519">
        <v>10</v>
      </c>
      <c r="C107" s="587">
        <v>26</v>
      </c>
      <c r="D107" s="720" t="s">
        <v>1132</v>
      </c>
      <c r="E107" s="521">
        <v>5</v>
      </c>
      <c r="F107" s="770" t="s">
        <v>1426</v>
      </c>
      <c r="G107" s="638">
        <f t="shared" si="143"/>
        <v>15150</v>
      </c>
      <c r="H107" s="525">
        <v>75750</v>
      </c>
      <c r="I107" s="575">
        <v>28</v>
      </c>
      <c r="J107" s="592">
        <f t="shared" si="144"/>
        <v>2121000</v>
      </c>
      <c r="K107" s="567">
        <v>0</v>
      </c>
      <c r="L107" s="568">
        <f t="shared" si="145"/>
        <v>0</v>
      </c>
      <c r="M107" s="568">
        <f t="shared" si="146"/>
        <v>2121000</v>
      </c>
      <c r="N107" s="569">
        <v>1928182</v>
      </c>
      <c r="O107" s="569">
        <v>192818</v>
      </c>
      <c r="P107" s="568">
        <v>0</v>
      </c>
      <c r="Q107" s="617">
        <f t="shared" si="147"/>
        <v>21000</v>
      </c>
      <c r="R107" s="618">
        <f t="shared" si="148"/>
        <v>9.9009900990099011E-3</v>
      </c>
      <c r="S107" s="523">
        <f t="shared" si="149"/>
        <v>21000</v>
      </c>
      <c r="T107" s="524" t="s">
        <v>841</v>
      </c>
      <c r="U107" s="563">
        <v>0</v>
      </c>
      <c r="V107" s="525" t="s">
        <v>90</v>
      </c>
      <c r="W107" s="522" t="s">
        <v>89</v>
      </c>
      <c r="X107" s="526">
        <f t="shared" si="150"/>
        <v>15000</v>
      </c>
      <c r="Y107" s="526">
        <f t="shared" si="151"/>
        <v>75000</v>
      </c>
      <c r="Z107" s="568">
        <f t="shared" si="152"/>
        <v>0</v>
      </c>
      <c r="AA107" s="527">
        <v>1909091</v>
      </c>
      <c r="AB107" s="527">
        <v>190909</v>
      </c>
      <c r="AC107" s="528">
        <v>0</v>
      </c>
      <c r="AD107" s="528">
        <v>0</v>
      </c>
      <c r="AE107" s="528">
        <v>0</v>
      </c>
      <c r="AF107" s="619">
        <f t="shared" si="153"/>
        <v>0</v>
      </c>
      <c r="AG107" s="527">
        <v>2100000</v>
      </c>
      <c r="AH107" s="643">
        <f t="shared" si="154"/>
        <v>75000</v>
      </c>
      <c r="AI107" s="644" t="s">
        <v>1479</v>
      </c>
    </row>
    <row r="108" spans="1:35" ht="16.149999999999999" customHeight="1">
      <c r="A108" s="194"/>
      <c r="B108" s="519">
        <v>10</v>
      </c>
      <c r="C108" s="587">
        <v>26</v>
      </c>
      <c r="D108" s="720" t="s">
        <v>1133</v>
      </c>
      <c r="E108" s="521">
        <v>12</v>
      </c>
      <c r="F108" s="770" t="s">
        <v>1426</v>
      </c>
      <c r="G108" s="638">
        <f t="shared" si="143"/>
        <v>1175</v>
      </c>
      <c r="H108" s="764">
        <v>14100</v>
      </c>
      <c r="I108" s="757">
        <v>27</v>
      </c>
      <c r="J108" s="592">
        <f t="shared" si="144"/>
        <v>380700</v>
      </c>
      <c r="K108" s="567">
        <v>0</v>
      </c>
      <c r="L108" s="568">
        <f t="shared" si="145"/>
        <v>0</v>
      </c>
      <c r="M108" s="568">
        <f t="shared" si="146"/>
        <v>380700</v>
      </c>
      <c r="N108" s="569">
        <v>346091</v>
      </c>
      <c r="O108" s="569">
        <v>34609</v>
      </c>
      <c r="P108" s="568">
        <v>0</v>
      </c>
      <c r="Q108" s="617">
        <f t="shared" si="147"/>
        <v>8100</v>
      </c>
      <c r="R108" s="618">
        <f t="shared" si="148"/>
        <v>2.1276595744680851E-2</v>
      </c>
      <c r="S108" s="523">
        <f t="shared" si="149"/>
        <v>8100</v>
      </c>
      <c r="T108" s="524" t="s">
        <v>841</v>
      </c>
      <c r="U108" s="563">
        <v>0</v>
      </c>
      <c r="V108" s="525" t="s">
        <v>90</v>
      </c>
      <c r="W108" s="522" t="s">
        <v>89</v>
      </c>
      <c r="X108" s="526">
        <f t="shared" si="150"/>
        <v>1150</v>
      </c>
      <c r="Y108" s="526">
        <f t="shared" si="151"/>
        <v>13800</v>
      </c>
      <c r="Z108" s="568">
        <f t="shared" si="152"/>
        <v>0</v>
      </c>
      <c r="AA108" s="527">
        <v>338727</v>
      </c>
      <c r="AB108" s="527">
        <v>33873</v>
      </c>
      <c r="AC108" s="528">
        <v>0</v>
      </c>
      <c r="AD108" s="528">
        <v>0</v>
      </c>
      <c r="AE108" s="528">
        <v>0</v>
      </c>
      <c r="AF108" s="619">
        <f t="shared" si="153"/>
        <v>0</v>
      </c>
      <c r="AG108" s="527">
        <v>372600</v>
      </c>
      <c r="AH108" s="643">
        <f t="shared" si="154"/>
        <v>13800</v>
      </c>
      <c r="AI108" s="644" t="s">
        <v>1479</v>
      </c>
    </row>
    <row r="109" spans="1:35" ht="16.149999999999999" customHeight="1">
      <c r="A109" s="194"/>
      <c r="B109" s="519">
        <v>10</v>
      </c>
      <c r="C109" s="587">
        <v>26</v>
      </c>
      <c r="D109" s="725" t="s">
        <v>1134</v>
      </c>
      <c r="E109" s="521">
        <v>6</v>
      </c>
      <c r="F109" s="770" t="s">
        <v>1426</v>
      </c>
      <c r="G109" s="638">
        <f t="shared" si="143"/>
        <v>4050</v>
      </c>
      <c r="H109" s="525">
        <v>24300</v>
      </c>
      <c r="I109" s="575">
        <v>22</v>
      </c>
      <c r="J109" s="592">
        <f t="shared" si="144"/>
        <v>534600</v>
      </c>
      <c r="K109" s="567">
        <v>0</v>
      </c>
      <c r="L109" s="568">
        <f t="shared" si="145"/>
        <v>0</v>
      </c>
      <c r="M109" s="568">
        <f t="shared" si="146"/>
        <v>534600</v>
      </c>
      <c r="N109" s="569">
        <v>486000</v>
      </c>
      <c r="O109" s="569">
        <v>48600</v>
      </c>
      <c r="P109" s="568">
        <v>0</v>
      </c>
      <c r="Q109" s="617">
        <f t="shared" si="147"/>
        <v>6600</v>
      </c>
      <c r="R109" s="618">
        <f t="shared" si="148"/>
        <v>1.2345679012345678E-2</v>
      </c>
      <c r="S109" s="523">
        <f t="shared" si="149"/>
        <v>6600</v>
      </c>
      <c r="T109" s="524" t="s">
        <v>841</v>
      </c>
      <c r="U109" s="563">
        <v>0</v>
      </c>
      <c r="V109" s="525" t="s">
        <v>90</v>
      </c>
      <c r="W109" s="522" t="s">
        <v>89</v>
      </c>
      <c r="X109" s="526">
        <f t="shared" si="150"/>
        <v>4000</v>
      </c>
      <c r="Y109" s="526">
        <f t="shared" si="151"/>
        <v>24000</v>
      </c>
      <c r="Z109" s="568">
        <f t="shared" si="152"/>
        <v>0</v>
      </c>
      <c r="AA109" s="527">
        <v>480000</v>
      </c>
      <c r="AB109" s="527">
        <v>48000</v>
      </c>
      <c r="AC109" s="528">
        <v>0</v>
      </c>
      <c r="AD109" s="528">
        <v>0</v>
      </c>
      <c r="AE109" s="528">
        <v>0</v>
      </c>
      <c r="AF109" s="619">
        <f t="shared" si="153"/>
        <v>0</v>
      </c>
      <c r="AG109" s="527">
        <v>528000</v>
      </c>
      <c r="AH109" s="643">
        <f t="shared" si="154"/>
        <v>24000</v>
      </c>
      <c r="AI109" s="644" t="s">
        <v>1477</v>
      </c>
    </row>
    <row r="110" spans="1:35" ht="16.149999999999999" customHeight="1">
      <c r="A110" s="194"/>
      <c r="B110" s="519">
        <v>10</v>
      </c>
      <c r="C110" s="587">
        <v>26</v>
      </c>
      <c r="D110" s="718" t="s">
        <v>1135</v>
      </c>
      <c r="E110" s="521">
        <v>1</v>
      </c>
      <c r="F110" s="770" t="s">
        <v>1426</v>
      </c>
      <c r="G110" s="638">
        <f t="shared" si="143"/>
        <v>10700</v>
      </c>
      <c r="H110" s="764">
        <v>10700</v>
      </c>
      <c r="I110" s="757">
        <v>22</v>
      </c>
      <c r="J110" s="592">
        <f t="shared" si="144"/>
        <v>235400</v>
      </c>
      <c r="K110" s="567">
        <v>0</v>
      </c>
      <c r="L110" s="568">
        <f t="shared" si="145"/>
        <v>0</v>
      </c>
      <c r="M110" s="568">
        <f t="shared" si="146"/>
        <v>235400</v>
      </c>
      <c r="N110" s="569">
        <v>214000</v>
      </c>
      <c r="O110" s="569">
        <v>21400</v>
      </c>
      <c r="P110" s="568">
        <v>0</v>
      </c>
      <c r="Q110" s="617">
        <f t="shared" si="147"/>
        <v>4400</v>
      </c>
      <c r="R110" s="618">
        <f t="shared" si="148"/>
        <v>1.8691588785046728E-2</v>
      </c>
      <c r="S110" s="523">
        <f t="shared" si="149"/>
        <v>4400</v>
      </c>
      <c r="T110" s="524" t="s">
        <v>841</v>
      </c>
      <c r="U110" s="563">
        <v>0</v>
      </c>
      <c r="V110" s="525" t="s">
        <v>90</v>
      </c>
      <c r="W110" s="522" t="s">
        <v>89</v>
      </c>
      <c r="X110" s="526">
        <f t="shared" si="150"/>
        <v>10500</v>
      </c>
      <c r="Y110" s="526">
        <f t="shared" si="151"/>
        <v>10500</v>
      </c>
      <c r="Z110" s="568">
        <f t="shared" si="152"/>
        <v>0</v>
      </c>
      <c r="AA110" s="527">
        <v>210000</v>
      </c>
      <c r="AB110" s="527">
        <v>21000</v>
      </c>
      <c r="AC110" s="528">
        <v>0</v>
      </c>
      <c r="AD110" s="528">
        <v>0</v>
      </c>
      <c r="AE110" s="528">
        <v>0</v>
      </c>
      <c r="AF110" s="619">
        <f t="shared" si="153"/>
        <v>0</v>
      </c>
      <c r="AG110" s="527">
        <v>231000</v>
      </c>
      <c r="AH110" s="643">
        <f t="shared" si="154"/>
        <v>10500</v>
      </c>
      <c r="AI110" s="644" t="s">
        <v>1477</v>
      </c>
    </row>
    <row r="111" spans="1:35" ht="16.149999999999999" customHeight="1">
      <c r="A111" s="194"/>
      <c r="B111" s="519">
        <v>10</v>
      </c>
      <c r="C111" s="587">
        <v>26</v>
      </c>
      <c r="D111" s="718" t="s">
        <v>1136</v>
      </c>
      <c r="E111" s="521">
        <v>6</v>
      </c>
      <c r="F111" s="770" t="s">
        <v>1426</v>
      </c>
      <c r="G111" s="638">
        <f t="shared" si="143"/>
        <v>2533.3333333333298</v>
      </c>
      <c r="H111" s="525">
        <v>15199.999999999978</v>
      </c>
      <c r="I111" s="575">
        <v>18</v>
      </c>
      <c r="J111" s="592">
        <f t="shared" si="144"/>
        <v>273599.99999999959</v>
      </c>
      <c r="K111" s="567">
        <v>0</v>
      </c>
      <c r="L111" s="568">
        <f t="shared" si="145"/>
        <v>0</v>
      </c>
      <c r="M111" s="568">
        <f t="shared" si="146"/>
        <v>273600</v>
      </c>
      <c r="N111" s="569">
        <v>248727</v>
      </c>
      <c r="O111" s="569">
        <v>24873</v>
      </c>
      <c r="P111" s="568">
        <v>0</v>
      </c>
      <c r="Q111" s="617">
        <f t="shared" si="147"/>
        <v>3599.9999999995925</v>
      </c>
      <c r="R111" s="618">
        <f t="shared" si="148"/>
        <v>1.3157894736840635E-2</v>
      </c>
      <c r="S111" s="523">
        <f t="shared" si="149"/>
        <v>3599.9999999995925</v>
      </c>
      <c r="T111" s="524" t="s">
        <v>839</v>
      </c>
      <c r="U111" s="563">
        <v>0</v>
      </c>
      <c r="V111" s="525" t="s">
        <v>90</v>
      </c>
      <c r="W111" s="522" t="s">
        <v>89</v>
      </c>
      <c r="X111" s="526">
        <f t="shared" si="150"/>
        <v>2500</v>
      </c>
      <c r="Y111" s="526">
        <f t="shared" si="151"/>
        <v>15000</v>
      </c>
      <c r="Z111" s="568">
        <f t="shared" si="152"/>
        <v>0</v>
      </c>
      <c r="AA111" s="527">
        <v>245455</v>
      </c>
      <c r="AB111" s="527">
        <v>24545</v>
      </c>
      <c r="AC111" s="528">
        <v>0</v>
      </c>
      <c r="AD111" s="528">
        <v>0</v>
      </c>
      <c r="AE111" s="528">
        <v>0</v>
      </c>
      <c r="AF111" s="619">
        <f t="shared" si="153"/>
        <v>0</v>
      </c>
      <c r="AG111" s="527">
        <v>270000</v>
      </c>
      <c r="AH111" s="643">
        <f t="shared" si="154"/>
        <v>15000</v>
      </c>
      <c r="AI111" s="644" t="s">
        <v>1477</v>
      </c>
    </row>
    <row r="112" spans="1:35" ht="16.149999999999999" customHeight="1">
      <c r="A112" s="194"/>
      <c r="B112" s="519">
        <v>10</v>
      </c>
      <c r="C112" s="587">
        <v>26</v>
      </c>
      <c r="D112" s="718" t="s">
        <v>1137</v>
      </c>
      <c r="E112" s="521">
        <v>48</v>
      </c>
      <c r="F112" s="770" t="s">
        <v>1426</v>
      </c>
      <c r="G112" s="638">
        <f t="shared" si="143"/>
        <v>441.66666666666703</v>
      </c>
      <c r="H112" s="525">
        <v>21200.000000000018</v>
      </c>
      <c r="I112" s="575">
        <v>19</v>
      </c>
      <c r="J112" s="592">
        <f t="shared" si="144"/>
        <v>402800.00000000035</v>
      </c>
      <c r="K112" s="567">
        <v>0</v>
      </c>
      <c r="L112" s="568">
        <f t="shared" si="145"/>
        <v>0</v>
      </c>
      <c r="M112" s="568">
        <f t="shared" si="146"/>
        <v>402800</v>
      </c>
      <c r="N112" s="569">
        <v>366182</v>
      </c>
      <c r="O112" s="569">
        <v>36618</v>
      </c>
      <c r="P112" s="568">
        <v>0</v>
      </c>
      <c r="Q112" s="617">
        <f t="shared" si="147"/>
        <v>3800.0000000003492</v>
      </c>
      <c r="R112" s="618">
        <f t="shared" si="148"/>
        <v>9.4339622641518017E-3</v>
      </c>
      <c r="S112" s="523">
        <f t="shared" si="149"/>
        <v>3800.0000000003492</v>
      </c>
      <c r="T112" s="524" t="s">
        <v>839</v>
      </c>
      <c r="U112" s="563">
        <v>0</v>
      </c>
      <c r="V112" s="525" t="s">
        <v>90</v>
      </c>
      <c r="W112" s="522" t="s">
        <v>89</v>
      </c>
      <c r="X112" s="526">
        <f t="shared" si="150"/>
        <v>437.5</v>
      </c>
      <c r="Y112" s="526">
        <f t="shared" si="151"/>
        <v>21000</v>
      </c>
      <c r="Z112" s="568">
        <f t="shared" si="152"/>
        <v>0</v>
      </c>
      <c r="AA112" s="527">
        <v>362727</v>
      </c>
      <c r="AB112" s="527">
        <v>36273</v>
      </c>
      <c r="AC112" s="528">
        <v>0</v>
      </c>
      <c r="AD112" s="528">
        <v>0</v>
      </c>
      <c r="AE112" s="528">
        <v>0</v>
      </c>
      <c r="AF112" s="619">
        <f t="shared" si="153"/>
        <v>0</v>
      </c>
      <c r="AG112" s="527">
        <v>399000</v>
      </c>
      <c r="AH112" s="643">
        <f t="shared" si="154"/>
        <v>21000</v>
      </c>
      <c r="AI112" s="644" t="s">
        <v>1477</v>
      </c>
    </row>
    <row r="113" spans="1:35" ht="16.149999999999999" customHeight="1">
      <c r="A113" s="194"/>
      <c r="B113" s="519">
        <v>10</v>
      </c>
      <c r="C113" s="587">
        <v>26</v>
      </c>
      <c r="D113" s="719" t="s">
        <v>1049</v>
      </c>
      <c r="E113" s="521">
        <v>8</v>
      </c>
      <c r="F113" s="770" t="s">
        <v>1426</v>
      </c>
      <c r="G113" s="638">
        <f t="shared" si="143"/>
        <v>3537.5</v>
      </c>
      <c r="H113" s="525">
        <v>28300</v>
      </c>
      <c r="I113" s="575">
        <v>18</v>
      </c>
      <c r="J113" s="592">
        <f t="shared" si="144"/>
        <v>509400</v>
      </c>
      <c r="K113" s="567">
        <v>0</v>
      </c>
      <c r="L113" s="568">
        <f t="shared" si="145"/>
        <v>0</v>
      </c>
      <c r="M113" s="568">
        <f t="shared" si="146"/>
        <v>509400</v>
      </c>
      <c r="N113" s="569">
        <v>463091</v>
      </c>
      <c r="O113" s="569">
        <v>46309</v>
      </c>
      <c r="P113" s="568">
        <v>0</v>
      </c>
      <c r="Q113" s="617">
        <f t="shared" si="147"/>
        <v>5400</v>
      </c>
      <c r="R113" s="618">
        <f t="shared" si="148"/>
        <v>1.0600706713780919E-2</v>
      </c>
      <c r="S113" s="523">
        <f t="shared" si="149"/>
        <v>5400</v>
      </c>
      <c r="T113" s="524" t="s">
        <v>841</v>
      </c>
      <c r="U113" s="563">
        <v>0</v>
      </c>
      <c r="V113" s="525" t="s">
        <v>90</v>
      </c>
      <c r="W113" s="522" t="s">
        <v>89</v>
      </c>
      <c r="X113" s="526">
        <f t="shared" si="150"/>
        <v>3500</v>
      </c>
      <c r="Y113" s="526">
        <f t="shared" si="151"/>
        <v>28000</v>
      </c>
      <c r="Z113" s="568">
        <f t="shared" si="152"/>
        <v>0</v>
      </c>
      <c r="AA113" s="527">
        <v>458182</v>
      </c>
      <c r="AB113" s="527">
        <v>45818</v>
      </c>
      <c r="AC113" s="528">
        <v>0</v>
      </c>
      <c r="AD113" s="528">
        <v>0</v>
      </c>
      <c r="AE113" s="528">
        <v>0</v>
      </c>
      <c r="AF113" s="619">
        <f t="shared" si="153"/>
        <v>0</v>
      </c>
      <c r="AG113" s="527">
        <v>504000</v>
      </c>
      <c r="AH113" s="643">
        <f t="shared" si="154"/>
        <v>28000</v>
      </c>
      <c r="AI113" s="644" t="s">
        <v>1478</v>
      </c>
    </row>
    <row r="114" spans="1:35" ht="16.149999999999999" customHeight="1">
      <c r="A114" s="194"/>
      <c r="B114" s="519">
        <v>10</v>
      </c>
      <c r="C114" s="587">
        <v>26</v>
      </c>
      <c r="D114" s="719" t="s">
        <v>1138</v>
      </c>
      <c r="E114" s="521">
        <v>4</v>
      </c>
      <c r="F114" s="770" t="s">
        <v>1426</v>
      </c>
      <c r="G114" s="638">
        <f t="shared" si="143"/>
        <v>22275</v>
      </c>
      <c r="H114" s="525">
        <v>89100</v>
      </c>
      <c r="I114" s="575">
        <v>17</v>
      </c>
      <c r="J114" s="592">
        <f t="shared" si="144"/>
        <v>1514700</v>
      </c>
      <c r="K114" s="567">
        <v>0</v>
      </c>
      <c r="L114" s="568">
        <f t="shared" si="145"/>
        <v>0</v>
      </c>
      <c r="M114" s="568">
        <f t="shared" si="146"/>
        <v>1514700</v>
      </c>
      <c r="N114" s="569">
        <v>1377000</v>
      </c>
      <c r="O114" s="569">
        <v>137700</v>
      </c>
      <c r="P114" s="568">
        <v>0</v>
      </c>
      <c r="Q114" s="617">
        <f t="shared" si="147"/>
        <v>5100</v>
      </c>
      <c r="R114" s="618">
        <f t="shared" si="148"/>
        <v>3.3670033670033669E-3</v>
      </c>
      <c r="S114" s="523">
        <f t="shared" si="149"/>
        <v>5100</v>
      </c>
      <c r="T114" s="524" t="s">
        <v>841</v>
      </c>
      <c r="U114" s="563">
        <v>0</v>
      </c>
      <c r="V114" s="525" t="s">
        <v>90</v>
      </c>
      <c r="W114" s="522" t="s">
        <v>89</v>
      </c>
      <c r="X114" s="526">
        <f t="shared" si="150"/>
        <v>22200</v>
      </c>
      <c r="Y114" s="526">
        <f t="shared" si="151"/>
        <v>88800</v>
      </c>
      <c r="Z114" s="568">
        <f t="shared" si="152"/>
        <v>0</v>
      </c>
      <c r="AA114" s="527">
        <v>1372364</v>
      </c>
      <c r="AB114" s="527">
        <v>137236</v>
      </c>
      <c r="AC114" s="528">
        <v>0</v>
      </c>
      <c r="AD114" s="528">
        <v>0</v>
      </c>
      <c r="AE114" s="528">
        <v>0</v>
      </c>
      <c r="AF114" s="619">
        <f t="shared" si="153"/>
        <v>0</v>
      </c>
      <c r="AG114" s="527">
        <v>1509600</v>
      </c>
      <c r="AH114" s="643">
        <f t="shared" si="154"/>
        <v>88800</v>
      </c>
      <c r="AI114" s="644" t="s">
        <v>1478</v>
      </c>
    </row>
    <row r="115" spans="1:35" ht="16.149999999999999" customHeight="1">
      <c r="A115" s="194"/>
      <c r="B115" s="519">
        <v>10</v>
      </c>
      <c r="C115" s="587">
        <v>26</v>
      </c>
      <c r="D115" s="720" t="s">
        <v>1139</v>
      </c>
      <c r="E115" s="521">
        <v>10</v>
      </c>
      <c r="F115" s="770" t="s">
        <v>1426</v>
      </c>
      <c r="G115" s="638">
        <f t="shared" si="143"/>
        <v>4165</v>
      </c>
      <c r="H115" s="525">
        <v>41650</v>
      </c>
      <c r="I115" s="575">
        <v>15</v>
      </c>
      <c r="J115" s="592">
        <f t="shared" si="144"/>
        <v>624750</v>
      </c>
      <c r="K115" s="567">
        <v>0</v>
      </c>
      <c r="L115" s="568">
        <f t="shared" si="145"/>
        <v>0</v>
      </c>
      <c r="M115" s="568">
        <f t="shared" si="146"/>
        <v>624750</v>
      </c>
      <c r="N115" s="569">
        <v>567955</v>
      </c>
      <c r="O115" s="569">
        <v>56795</v>
      </c>
      <c r="P115" s="568">
        <v>0</v>
      </c>
      <c r="Q115" s="617">
        <f t="shared" si="147"/>
        <v>3000</v>
      </c>
      <c r="R115" s="618">
        <f t="shared" si="148"/>
        <v>4.8019207683073226E-3</v>
      </c>
      <c r="S115" s="523">
        <f t="shared" si="149"/>
        <v>3000</v>
      </c>
      <c r="T115" s="524" t="s">
        <v>841</v>
      </c>
      <c r="U115" s="563">
        <v>0</v>
      </c>
      <c r="V115" s="525" t="s">
        <v>90</v>
      </c>
      <c r="W115" s="522" t="s">
        <v>89</v>
      </c>
      <c r="X115" s="526">
        <f t="shared" si="150"/>
        <v>4145</v>
      </c>
      <c r="Y115" s="526">
        <f t="shared" si="151"/>
        <v>41450</v>
      </c>
      <c r="Z115" s="568">
        <f t="shared" si="152"/>
        <v>0</v>
      </c>
      <c r="AA115" s="527">
        <v>565227</v>
      </c>
      <c r="AB115" s="527">
        <v>56523</v>
      </c>
      <c r="AC115" s="528">
        <v>0</v>
      </c>
      <c r="AD115" s="528">
        <v>0</v>
      </c>
      <c r="AE115" s="528">
        <v>0</v>
      </c>
      <c r="AF115" s="619">
        <f t="shared" si="153"/>
        <v>0</v>
      </c>
      <c r="AG115" s="527">
        <v>621750</v>
      </c>
      <c r="AH115" s="643">
        <f t="shared" si="154"/>
        <v>41450</v>
      </c>
      <c r="AI115" s="644" t="s">
        <v>1479</v>
      </c>
    </row>
    <row r="116" spans="1:35" ht="16.149999999999999" customHeight="1">
      <c r="A116" s="194"/>
      <c r="B116" s="519">
        <v>10</v>
      </c>
      <c r="C116" s="587">
        <v>26</v>
      </c>
      <c r="D116" s="720" t="s">
        <v>1140</v>
      </c>
      <c r="E116" s="521">
        <v>40</v>
      </c>
      <c r="F116" s="770" t="s">
        <v>1426</v>
      </c>
      <c r="G116" s="638">
        <f t="shared" si="143"/>
        <v>303.75</v>
      </c>
      <c r="H116" s="525">
        <v>12150</v>
      </c>
      <c r="I116" s="575">
        <v>15</v>
      </c>
      <c r="J116" s="592">
        <f t="shared" si="144"/>
        <v>182250</v>
      </c>
      <c r="K116" s="567">
        <v>0</v>
      </c>
      <c r="L116" s="568">
        <f t="shared" si="145"/>
        <v>0</v>
      </c>
      <c r="M116" s="568">
        <f t="shared" si="146"/>
        <v>182250</v>
      </c>
      <c r="N116" s="569">
        <v>165682</v>
      </c>
      <c r="O116" s="569">
        <v>16568</v>
      </c>
      <c r="P116" s="568">
        <v>0</v>
      </c>
      <c r="Q116" s="617">
        <f t="shared" si="147"/>
        <v>2250</v>
      </c>
      <c r="R116" s="618">
        <f t="shared" si="148"/>
        <v>1.2345679012345678E-2</v>
      </c>
      <c r="S116" s="523">
        <f t="shared" si="149"/>
        <v>2250</v>
      </c>
      <c r="T116" s="524" t="s">
        <v>841</v>
      </c>
      <c r="U116" s="563">
        <v>0</v>
      </c>
      <c r="V116" s="525" t="s">
        <v>90</v>
      </c>
      <c r="W116" s="522" t="s">
        <v>89</v>
      </c>
      <c r="X116" s="526">
        <f t="shared" si="150"/>
        <v>300</v>
      </c>
      <c r="Y116" s="526">
        <f t="shared" si="151"/>
        <v>12000</v>
      </c>
      <c r="Z116" s="568">
        <f t="shared" si="152"/>
        <v>0</v>
      </c>
      <c r="AA116" s="527">
        <v>163636</v>
      </c>
      <c r="AB116" s="527">
        <v>16364</v>
      </c>
      <c r="AC116" s="528">
        <v>0</v>
      </c>
      <c r="AD116" s="528">
        <v>0</v>
      </c>
      <c r="AE116" s="528">
        <v>0</v>
      </c>
      <c r="AF116" s="619">
        <f t="shared" si="153"/>
        <v>0</v>
      </c>
      <c r="AG116" s="527">
        <v>180000</v>
      </c>
      <c r="AH116" s="643">
        <f t="shared" si="154"/>
        <v>12000</v>
      </c>
      <c r="AI116" s="644" t="s">
        <v>1479</v>
      </c>
    </row>
    <row r="117" spans="1:35" ht="16.149999999999999" customHeight="1">
      <c r="A117" s="194"/>
      <c r="B117" s="519">
        <v>10</v>
      </c>
      <c r="C117" s="587">
        <v>26</v>
      </c>
      <c r="D117" s="720" t="s">
        <v>1141</v>
      </c>
      <c r="E117" s="521">
        <v>12</v>
      </c>
      <c r="F117" s="770" t="s">
        <v>1426</v>
      </c>
      <c r="G117" s="638">
        <f t="shared" si="143"/>
        <v>3033.3333333333298</v>
      </c>
      <c r="H117" s="764">
        <v>36399.999999999956</v>
      </c>
      <c r="I117" s="757">
        <v>80</v>
      </c>
      <c r="J117" s="592">
        <f t="shared" si="144"/>
        <v>2911999.9999999963</v>
      </c>
      <c r="K117" s="567">
        <v>0</v>
      </c>
      <c r="L117" s="568">
        <f t="shared" si="145"/>
        <v>-3.7252902984619141E-9</v>
      </c>
      <c r="M117" s="568">
        <f t="shared" si="146"/>
        <v>2912000</v>
      </c>
      <c r="N117" s="569">
        <v>2647273</v>
      </c>
      <c r="O117" s="569">
        <v>264727</v>
      </c>
      <c r="P117" s="568">
        <v>0</v>
      </c>
      <c r="Q117" s="617">
        <f t="shared" si="147"/>
        <v>31999.999999996275</v>
      </c>
      <c r="R117" s="618">
        <f t="shared" si="148"/>
        <v>1.0989010989009724E-2</v>
      </c>
      <c r="S117" s="523">
        <f t="shared" si="149"/>
        <v>31999.999999996275</v>
      </c>
      <c r="T117" s="524" t="s">
        <v>841</v>
      </c>
      <c r="U117" s="563">
        <v>0</v>
      </c>
      <c r="V117" s="525" t="s">
        <v>90</v>
      </c>
      <c r="W117" s="522" t="s">
        <v>89</v>
      </c>
      <c r="X117" s="526">
        <f t="shared" si="150"/>
        <v>3000</v>
      </c>
      <c r="Y117" s="526">
        <f t="shared" si="151"/>
        <v>36000</v>
      </c>
      <c r="Z117" s="568">
        <f t="shared" si="152"/>
        <v>0</v>
      </c>
      <c r="AA117" s="527">
        <v>2618182</v>
      </c>
      <c r="AB117" s="527">
        <v>261818</v>
      </c>
      <c r="AC117" s="528">
        <v>0</v>
      </c>
      <c r="AD117" s="528">
        <v>0</v>
      </c>
      <c r="AE117" s="528">
        <v>0</v>
      </c>
      <c r="AF117" s="619">
        <f t="shared" si="153"/>
        <v>0</v>
      </c>
      <c r="AG117" s="527">
        <v>2880000</v>
      </c>
      <c r="AH117" s="643">
        <f t="shared" si="154"/>
        <v>36000</v>
      </c>
      <c r="AI117" s="644" t="s">
        <v>1479</v>
      </c>
    </row>
    <row r="118" spans="1:35" s="518" customFormat="1">
      <c r="B118" s="519">
        <v>10</v>
      </c>
      <c r="C118" s="750"/>
      <c r="D118" s="745"/>
      <c r="E118" s="745"/>
      <c r="F118" s="746"/>
      <c r="G118" s="751"/>
      <c r="H118" s="751" t="s">
        <v>5</v>
      </c>
      <c r="I118" s="752">
        <f>SUM(I98:I117)</f>
        <v>2106</v>
      </c>
      <c r="J118" s="531">
        <f t="shared" ref="J118:AG118" si="155">SUM(J98:J117)</f>
        <v>63911070</v>
      </c>
      <c r="K118" s="532">
        <f t="shared" si="155"/>
        <v>0</v>
      </c>
      <c r="L118" s="531">
        <f t="shared" si="155"/>
        <v>3.2596290111541748E-9</v>
      </c>
      <c r="M118" s="531">
        <f t="shared" si="155"/>
        <v>63911070</v>
      </c>
      <c r="N118" s="532">
        <f t="shared" si="155"/>
        <v>58100973</v>
      </c>
      <c r="O118" s="532">
        <f t="shared" si="155"/>
        <v>5810097</v>
      </c>
      <c r="P118" s="532">
        <f t="shared" si="155"/>
        <v>0</v>
      </c>
      <c r="Q118" s="589">
        <f t="shared" si="155"/>
        <v>644759.99999999662</v>
      </c>
      <c r="R118" s="790">
        <f>Q118/J118</f>
        <v>1.0088393137526826E-2</v>
      </c>
      <c r="S118" s="590">
        <f t="shared" si="155"/>
        <v>644759.99999999662</v>
      </c>
      <c r="T118" s="710">
        <f t="shared" si="155"/>
        <v>0</v>
      </c>
      <c r="U118" s="711">
        <f t="shared" si="155"/>
        <v>0</v>
      </c>
      <c r="V118" s="531">
        <f t="shared" si="155"/>
        <v>0</v>
      </c>
      <c r="W118" s="710">
        <f t="shared" si="155"/>
        <v>0</v>
      </c>
      <c r="X118" s="711">
        <f t="shared" si="155"/>
        <v>151629.16666666669</v>
      </c>
      <c r="Y118" s="711">
        <f t="shared" si="155"/>
        <v>736210</v>
      </c>
      <c r="Z118" s="531">
        <f t="shared" si="155"/>
        <v>0</v>
      </c>
      <c r="AA118" s="711">
        <f t="shared" si="155"/>
        <v>57514827</v>
      </c>
      <c r="AB118" s="711">
        <f t="shared" si="155"/>
        <v>5751483</v>
      </c>
      <c r="AC118" s="711">
        <f t="shared" si="155"/>
        <v>0</v>
      </c>
      <c r="AD118" s="711">
        <f t="shared" si="155"/>
        <v>0</v>
      </c>
      <c r="AE118" s="711">
        <f t="shared" si="155"/>
        <v>0</v>
      </c>
      <c r="AF118" s="712">
        <f t="shared" si="155"/>
        <v>0</v>
      </c>
      <c r="AG118" s="711">
        <f t="shared" si="155"/>
        <v>63266310</v>
      </c>
      <c r="AH118" s="578"/>
      <c r="AI118" s="644"/>
    </row>
    <row r="119" spans="1:35" ht="16.149999999999999" customHeight="1">
      <c r="A119" s="194"/>
      <c r="B119" s="519">
        <v>10</v>
      </c>
      <c r="C119" s="587">
        <v>27</v>
      </c>
      <c r="D119" s="724" t="s">
        <v>1142</v>
      </c>
      <c r="E119" s="521">
        <v>16</v>
      </c>
      <c r="F119" s="584" t="s">
        <v>1091</v>
      </c>
      <c r="G119" s="638">
        <f t="shared" ref="G119:G144" si="156">H119/E119</f>
        <v>680</v>
      </c>
      <c r="H119" s="525">
        <v>10880</v>
      </c>
      <c r="I119" s="575">
        <v>2</v>
      </c>
      <c r="J119" s="592">
        <f t="shared" ref="J119:J144" si="157">H119*I119</f>
        <v>21760</v>
      </c>
      <c r="K119" s="567">
        <v>0</v>
      </c>
      <c r="L119" s="568">
        <f t="shared" ref="L119:L144" si="158">J119-M119</f>
        <v>0</v>
      </c>
      <c r="M119" s="568">
        <f t="shared" ref="M119:M144" si="159">N119+O119-P119</f>
        <v>21760</v>
      </c>
      <c r="N119" s="569">
        <v>19782</v>
      </c>
      <c r="O119" s="569">
        <v>1978</v>
      </c>
      <c r="P119" s="568">
        <v>0</v>
      </c>
      <c r="Q119" s="617">
        <f t="shared" ref="Q119:Q144" si="160">J119-AG119</f>
        <v>282.01599999999962</v>
      </c>
      <c r="R119" s="618">
        <f t="shared" ref="R119:R144" si="161">Q119/J119</f>
        <v>1.2960294117647042E-2</v>
      </c>
      <c r="S119" s="523">
        <f t="shared" ref="S119:S144" si="162">Q119-U119</f>
        <v>282.01599999999962</v>
      </c>
      <c r="T119" s="524" t="s">
        <v>841</v>
      </c>
      <c r="U119" s="563">
        <v>0</v>
      </c>
      <c r="V119" s="525" t="s">
        <v>90</v>
      </c>
      <c r="W119" s="522" t="s">
        <v>89</v>
      </c>
      <c r="X119" s="526">
        <f t="shared" ref="X119:X144" si="163">Y119/E119</f>
        <v>671.18700000000001</v>
      </c>
      <c r="Y119" s="526">
        <f t="shared" ref="Y119:Y144" si="164">(AA119+AB119-AC119-AD119-AE119)/I119</f>
        <v>10738.992</v>
      </c>
      <c r="Z119" s="568">
        <f t="shared" ref="Z119:Z144" si="165">AH119-Y119</f>
        <v>0</v>
      </c>
      <c r="AA119" s="527">
        <v>20640</v>
      </c>
      <c r="AB119" s="527">
        <v>2064</v>
      </c>
      <c r="AC119" s="528">
        <v>1114.5600000000002</v>
      </c>
      <c r="AD119" s="528">
        <v>111.45600000000002</v>
      </c>
      <c r="AE119" s="528">
        <v>0</v>
      </c>
      <c r="AF119" s="619">
        <f t="shared" ref="AF119:AF144" si="166">AE119*$AF$4</f>
        <v>0</v>
      </c>
      <c r="AG119" s="527">
        <v>21477.984</v>
      </c>
      <c r="AH119" s="643">
        <f t="shared" ref="AH119:AH144" si="167">AG119/I119</f>
        <v>10738.992</v>
      </c>
      <c r="AI119" s="644" t="s">
        <v>1477</v>
      </c>
    </row>
    <row r="120" spans="1:35" ht="16.149999999999999" customHeight="1">
      <c r="A120" s="194"/>
      <c r="B120" s="519">
        <v>10</v>
      </c>
      <c r="C120" s="587">
        <v>27</v>
      </c>
      <c r="D120" s="724" t="s">
        <v>1143</v>
      </c>
      <c r="E120" s="521">
        <v>16</v>
      </c>
      <c r="F120" s="584" t="s">
        <v>1091</v>
      </c>
      <c r="G120" s="638">
        <f t="shared" si="156"/>
        <v>680</v>
      </c>
      <c r="H120" s="525">
        <v>10880</v>
      </c>
      <c r="I120" s="575">
        <v>2</v>
      </c>
      <c r="J120" s="592">
        <f t="shared" si="157"/>
        <v>21760</v>
      </c>
      <c r="K120" s="567">
        <v>0</v>
      </c>
      <c r="L120" s="568">
        <f t="shared" si="158"/>
        <v>0</v>
      </c>
      <c r="M120" s="568">
        <f t="shared" si="159"/>
        <v>21760</v>
      </c>
      <c r="N120" s="569">
        <v>19782</v>
      </c>
      <c r="O120" s="569">
        <v>1978</v>
      </c>
      <c r="P120" s="568">
        <v>0</v>
      </c>
      <c r="Q120" s="617">
        <f t="shared" si="160"/>
        <v>282.01599999999962</v>
      </c>
      <c r="R120" s="618">
        <f t="shared" si="161"/>
        <v>1.2960294117647042E-2</v>
      </c>
      <c r="S120" s="523">
        <f t="shared" si="162"/>
        <v>282.01599999999962</v>
      </c>
      <c r="T120" s="524" t="s">
        <v>841</v>
      </c>
      <c r="U120" s="563">
        <v>0</v>
      </c>
      <c r="V120" s="525" t="s">
        <v>90</v>
      </c>
      <c r="W120" s="522" t="s">
        <v>89</v>
      </c>
      <c r="X120" s="526">
        <f t="shared" si="163"/>
        <v>671.18700000000001</v>
      </c>
      <c r="Y120" s="526">
        <f t="shared" si="164"/>
        <v>10738.992</v>
      </c>
      <c r="Z120" s="568">
        <f t="shared" si="165"/>
        <v>0</v>
      </c>
      <c r="AA120" s="527">
        <v>20640</v>
      </c>
      <c r="AB120" s="527">
        <v>2064</v>
      </c>
      <c r="AC120" s="528">
        <v>1114.5600000000002</v>
      </c>
      <c r="AD120" s="528">
        <v>111.45600000000002</v>
      </c>
      <c r="AE120" s="528">
        <v>0</v>
      </c>
      <c r="AF120" s="619">
        <f t="shared" si="166"/>
        <v>0</v>
      </c>
      <c r="AG120" s="527">
        <v>21477.984</v>
      </c>
      <c r="AH120" s="643">
        <f t="shared" si="167"/>
        <v>10738.992</v>
      </c>
      <c r="AI120" s="644" t="s">
        <v>1477</v>
      </c>
    </row>
    <row r="121" spans="1:35" ht="16.149999999999999" customHeight="1">
      <c r="A121" s="194"/>
      <c r="B121" s="519">
        <v>10</v>
      </c>
      <c r="C121" s="587">
        <v>27</v>
      </c>
      <c r="D121" s="803" t="s">
        <v>1144</v>
      </c>
      <c r="E121" s="521">
        <v>16</v>
      </c>
      <c r="F121" s="584" t="s">
        <v>1091</v>
      </c>
      <c r="G121" s="638">
        <f t="shared" si="156"/>
        <v>680</v>
      </c>
      <c r="H121" s="525">
        <v>10880</v>
      </c>
      <c r="I121" s="575">
        <v>2</v>
      </c>
      <c r="J121" s="592">
        <f t="shared" si="157"/>
        <v>21760</v>
      </c>
      <c r="K121" s="567">
        <v>0</v>
      </c>
      <c r="L121" s="568">
        <f t="shared" si="158"/>
        <v>0</v>
      </c>
      <c r="M121" s="568">
        <f t="shared" si="159"/>
        <v>21760</v>
      </c>
      <c r="N121" s="569">
        <v>19782</v>
      </c>
      <c r="O121" s="569">
        <v>1978</v>
      </c>
      <c r="P121" s="568">
        <v>0</v>
      </c>
      <c r="Q121" s="617">
        <f t="shared" si="160"/>
        <v>282.01599999999962</v>
      </c>
      <c r="R121" s="618">
        <f t="shared" si="161"/>
        <v>1.2960294117647042E-2</v>
      </c>
      <c r="S121" s="523">
        <f t="shared" si="162"/>
        <v>282.01599999999962</v>
      </c>
      <c r="T121" s="524" t="s">
        <v>841</v>
      </c>
      <c r="U121" s="563">
        <v>0</v>
      </c>
      <c r="V121" s="525" t="s">
        <v>90</v>
      </c>
      <c r="W121" s="522" t="s">
        <v>89</v>
      </c>
      <c r="X121" s="526">
        <f t="shared" si="163"/>
        <v>671.18700000000001</v>
      </c>
      <c r="Y121" s="526">
        <f t="shared" si="164"/>
        <v>10738.992</v>
      </c>
      <c r="Z121" s="568">
        <f t="shared" si="165"/>
        <v>0</v>
      </c>
      <c r="AA121" s="527">
        <v>20640</v>
      </c>
      <c r="AB121" s="527">
        <v>2064</v>
      </c>
      <c r="AC121" s="528">
        <v>1114.5600000000002</v>
      </c>
      <c r="AD121" s="528">
        <v>111.45600000000002</v>
      </c>
      <c r="AE121" s="528">
        <v>0</v>
      </c>
      <c r="AF121" s="619">
        <f t="shared" si="166"/>
        <v>0</v>
      </c>
      <c r="AG121" s="527">
        <v>21477.984</v>
      </c>
      <c r="AH121" s="643">
        <f t="shared" si="167"/>
        <v>10738.992</v>
      </c>
      <c r="AI121" s="644" t="s">
        <v>1477</v>
      </c>
    </row>
    <row r="122" spans="1:35" ht="16.149999999999999" customHeight="1">
      <c r="A122" s="194"/>
      <c r="B122" s="519">
        <v>10</v>
      </c>
      <c r="C122" s="587">
        <v>27</v>
      </c>
      <c r="D122" s="769" t="s">
        <v>1145</v>
      </c>
      <c r="E122" s="521">
        <v>16</v>
      </c>
      <c r="F122" s="584" t="s">
        <v>1091</v>
      </c>
      <c r="G122" s="638">
        <f t="shared" si="156"/>
        <v>680</v>
      </c>
      <c r="H122" s="764">
        <v>10880</v>
      </c>
      <c r="I122" s="757">
        <v>2</v>
      </c>
      <c r="J122" s="592">
        <f t="shared" si="157"/>
        <v>21760</v>
      </c>
      <c r="K122" s="567">
        <v>0</v>
      </c>
      <c r="L122" s="568">
        <f t="shared" si="158"/>
        <v>0</v>
      </c>
      <c r="M122" s="568">
        <f t="shared" si="159"/>
        <v>21760</v>
      </c>
      <c r="N122" s="569">
        <v>19782</v>
      </c>
      <c r="O122" s="569">
        <v>1978</v>
      </c>
      <c r="P122" s="568">
        <v>0</v>
      </c>
      <c r="Q122" s="617">
        <f t="shared" si="160"/>
        <v>282.01599999999962</v>
      </c>
      <c r="R122" s="618">
        <f t="shared" si="161"/>
        <v>1.2960294117647042E-2</v>
      </c>
      <c r="S122" s="523">
        <f t="shared" si="162"/>
        <v>282.01599999999962</v>
      </c>
      <c r="T122" s="524" t="s">
        <v>841</v>
      </c>
      <c r="U122" s="563">
        <v>0</v>
      </c>
      <c r="V122" s="525" t="s">
        <v>90</v>
      </c>
      <c r="W122" s="522" t="s">
        <v>89</v>
      </c>
      <c r="X122" s="526">
        <f t="shared" si="163"/>
        <v>671.18700000000001</v>
      </c>
      <c r="Y122" s="526">
        <f t="shared" si="164"/>
        <v>10738.992</v>
      </c>
      <c r="Z122" s="568">
        <f t="shared" si="165"/>
        <v>0</v>
      </c>
      <c r="AA122" s="527">
        <v>20640</v>
      </c>
      <c r="AB122" s="527">
        <v>2064</v>
      </c>
      <c r="AC122" s="528">
        <v>1114.5600000000002</v>
      </c>
      <c r="AD122" s="528">
        <v>111.45600000000002</v>
      </c>
      <c r="AE122" s="528">
        <v>0</v>
      </c>
      <c r="AF122" s="619">
        <f t="shared" si="166"/>
        <v>0</v>
      </c>
      <c r="AG122" s="527">
        <v>21477.984</v>
      </c>
      <c r="AH122" s="643">
        <f t="shared" si="167"/>
        <v>10738.992</v>
      </c>
      <c r="AI122" s="644" t="s">
        <v>1477</v>
      </c>
    </row>
    <row r="123" spans="1:35" ht="16.149999999999999" customHeight="1">
      <c r="A123" s="194"/>
      <c r="B123" s="519">
        <v>10</v>
      </c>
      <c r="C123" s="587">
        <v>27</v>
      </c>
      <c r="D123" s="769" t="s">
        <v>1146</v>
      </c>
      <c r="E123" s="521">
        <v>24</v>
      </c>
      <c r="F123" s="584" t="s">
        <v>1091</v>
      </c>
      <c r="G123" s="638">
        <f t="shared" si="156"/>
        <v>520</v>
      </c>
      <c r="H123" s="525">
        <v>12480</v>
      </c>
      <c r="I123" s="575">
        <v>2</v>
      </c>
      <c r="J123" s="592">
        <f t="shared" si="157"/>
        <v>24960</v>
      </c>
      <c r="K123" s="567">
        <v>0</v>
      </c>
      <c r="L123" s="568">
        <f t="shared" si="158"/>
        <v>0</v>
      </c>
      <c r="M123" s="568">
        <f t="shared" si="159"/>
        <v>24960</v>
      </c>
      <c r="N123" s="569">
        <v>22691</v>
      </c>
      <c r="O123" s="569">
        <v>2269</v>
      </c>
      <c r="P123" s="568">
        <v>0</v>
      </c>
      <c r="Q123" s="617">
        <f t="shared" si="160"/>
        <v>185.39520000000266</v>
      </c>
      <c r="R123" s="618">
        <f t="shared" si="161"/>
        <v>7.4276923076924146E-3</v>
      </c>
      <c r="S123" s="523">
        <f t="shared" si="162"/>
        <v>185.39520000000266</v>
      </c>
      <c r="T123" s="524" t="s">
        <v>839</v>
      </c>
      <c r="U123" s="563">
        <v>0</v>
      </c>
      <c r="V123" s="525" t="s">
        <v>90</v>
      </c>
      <c r="W123" s="522" t="s">
        <v>89</v>
      </c>
      <c r="X123" s="526">
        <f t="shared" si="163"/>
        <v>516.13759999999991</v>
      </c>
      <c r="Y123" s="526">
        <f t="shared" si="164"/>
        <v>12387.302399999999</v>
      </c>
      <c r="Z123" s="568">
        <f t="shared" si="165"/>
        <v>0</v>
      </c>
      <c r="AA123" s="527">
        <v>23808</v>
      </c>
      <c r="AB123" s="527">
        <v>2380.8000000000002</v>
      </c>
      <c r="AC123" s="528">
        <v>1285.6320000000001</v>
      </c>
      <c r="AD123" s="528">
        <v>128.56320000000002</v>
      </c>
      <c r="AE123" s="528">
        <v>0</v>
      </c>
      <c r="AF123" s="619">
        <f t="shared" si="166"/>
        <v>0</v>
      </c>
      <c r="AG123" s="527">
        <v>24774.604799999997</v>
      </c>
      <c r="AH123" s="643">
        <f t="shared" si="167"/>
        <v>12387.302399999999</v>
      </c>
      <c r="AI123" s="644" t="s">
        <v>1477</v>
      </c>
    </row>
    <row r="124" spans="1:35" ht="16.149999999999999" customHeight="1">
      <c r="A124" s="194"/>
      <c r="B124" s="519">
        <v>10</v>
      </c>
      <c r="C124" s="587">
        <v>27</v>
      </c>
      <c r="D124" s="813" t="s">
        <v>1147</v>
      </c>
      <c r="E124" s="521">
        <v>16</v>
      </c>
      <c r="F124" s="584" t="s">
        <v>1091</v>
      </c>
      <c r="G124" s="638">
        <f t="shared" si="156"/>
        <v>750</v>
      </c>
      <c r="H124" s="525">
        <v>12000</v>
      </c>
      <c r="I124" s="575">
        <v>2</v>
      </c>
      <c r="J124" s="592">
        <f t="shared" si="157"/>
        <v>24000</v>
      </c>
      <c r="K124" s="567">
        <v>0</v>
      </c>
      <c r="L124" s="568">
        <f t="shared" si="158"/>
        <v>0</v>
      </c>
      <c r="M124" s="568">
        <f t="shared" si="159"/>
        <v>24000</v>
      </c>
      <c r="N124" s="569">
        <v>21818</v>
      </c>
      <c r="O124" s="569">
        <v>2182</v>
      </c>
      <c r="P124" s="568">
        <v>0</v>
      </c>
      <c r="Q124" s="617">
        <f t="shared" si="160"/>
        <v>157.77279999999882</v>
      </c>
      <c r="R124" s="618">
        <f t="shared" si="161"/>
        <v>6.573866666666618E-3</v>
      </c>
      <c r="S124" s="523">
        <f t="shared" si="162"/>
        <v>157.77279999999882</v>
      </c>
      <c r="T124" s="524" t="s">
        <v>839</v>
      </c>
      <c r="U124" s="563">
        <v>0</v>
      </c>
      <c r="V124" s="525" t="s">
        <v>90</v>
      </c>
      <c r="W124" s="522" t="s">
        <v>89</v>
      </c>
      <c r="X124" s="526">
        <f t="shared" si="163"/>
        <v>745.06960000000004</v>
      </c>
      <c r="Y124" s="526">
        <f t="shared" si="164"/>
        <v>11921.113600000001</v>
      </c>
      <c r="Z124" s="568">
        <f t="shared" si="165"/>
        <v>0</v>
      </c>
      <c r="AA124" s="723">
        <v>22912</v>
      </c>
      <c r="AB124" s="723">
        <v>2291.2000000000003</v>
      </c>
      <c r="AC124" s="723">
        <v>1237.248</v>
      </c>
      <c r="AD124" s="723">
        <v>123.72480000000002</v>
      </c>
      <c r="AE124" s="723">
        <v>0</v>
      </c>
      <c r="AF124" s="619">
        <f t="shared" si="166"/>
        <v>0</v>
      </c>
      <c r="AG124" s="723">
        <v>23842.227200000001</v>
      </c>
      <c r="AH124" s="643">
        <f t="shared" si="167"/>
        <v>11921.113600000001</v>
      </c>
      <c r="AI124" s="644" t="s">
        <v>1477</v>
      </c>
    </row>
    <row r="125" spans="1:35" ht="16.149999999999999" customHeight="1">
      <c r="A125" s="194"/>
      <c r="B125" s="519">
        <v>10</v>
      </c>
      <c r="C125" s="587">
        <v>27</v>
      </c>
      <c r="D125" s="771" t="s">
        <v>1100</v>
      </c>
      <c r="E125" s="521">
        <v>40</v>
      </c>
      <c r="F125" s="584" t="s">
        <v>1091</v>
      </c>
      <c r="G125" s="638">
        <f t="shared" si="156"/>
        <v>610</v>
      </c>
      <c r="H125" s="525">
        <v>24400</v>
      </c>
      <c r="I125" s="575">
        <v>2</v>
      </c>
      <c r="J125" s="592">
        <f t="shared" si="157"/>
        <v>48800</v>
      </c>
      <c r="K125" s="567">
        <v>0</v>
      </c>
      <c r="L125" s="568">
        <f t="shared" si="158"/>
        <v>0</v>
      </c>
      <c r="M125" s="568">
        <f t="shared" si="159"/>
        <v>48800</v>
      </c>
      <c r="N125" s="569">
        <v>44364</v>
      </c>
      <c r="O125" s="569">
        <v>4436</v>
      </c>
      <c r="P125" s="568">
        <v>0</v>
      </c>
      <c r="Q125" s="617">
        <f t="shared" si="160"/>
        <v>183.16799999999785</v>
      </c>
      <c r="R125" s="618">
        <f t="shared" si="161"/>
        <v>3.7534426229507757E-3</v>
      </c>
      <c r="S125" s="523">
        <f t="shared" si="162"/>
        <v>183.16799999999785</v>
      </c>
      <c r="T125" s="524" t="s">
        <v>841</v>
      </c>
      <c r="U125" s="563">
        <v>0</v>
      </c>
      <c r="V125" s="525" t="s">
        <v>90</v>
      </c>
      <c r="W125" s="522" t="s">
        <v>89</v>
      </c>
      <c r="X125" s="526">
        <f t="shared" si="163"/>
        <v>607.71040000000005</v>
      </c>
      <c r="Y125" s="526">
        <f t="shared" si="164"/>
        <v>24308.416000000001</v>
      </c>
      <c r="Z125" s="568">
        <f t="shared" si="165"/>
        <v>0</v>
      </c>
      <c r="AA125" s="527">
        <v>46720</v>
      </c>
      <c r="AB125" s="527">
        <v>4672</v>
      </c>
      <c r="AC125" s="528">
        <v>2522.88</v>
      </c>
      <c r="AD125" s="528">
        <v>252.28800000000001</v>
      </c>
      <c r="AE125" s="528">
        <v>0</v>
      </c>
      <c r="AF125" s="619">
        <f t="shared" si="166"/>
        <v>0</v>
      </c>
      <c r="AG125" s="527">
        <v>48616.832000000002</v>
      </c>
      <c r="AH125" s="643">
        <f t="shared" si="167"/>
        <v>24308.416000000001</v>
      </c>
      <c r="AI125" s="644" t="s">
        <v>1477</v>
      </c>
    </row>
    <row r="126" spans="1:35" ht="16.149999999999999" customHeight="1">
      <c r="A126" s="194"/>
      <c r="B126" s="519">
        <v>10</v>
      </c>
      <c r="C126" s="587">
        <v>27</v>
      </c>
      <c r="D126" s="771" t="s">
        <v>1148</v>
      </c>
      <c r="E126" s="521">
        <v>16</v>
      </c>
      <c r="F126" s="584" t="s">
        <v>1091</v>
      </c>
      <c r="G126" s="638">
        <f t="shared" si="156"/>
        <v>680</v>
      </c>
      <c r="H126" s="525">
        <v>10880</v>
      </c>
      <c r="I126" s="575">
        <v>2</v>
      </c>
      <c r="J126" s="592">
        <f t="shared" si="157"/>
        <v>21760</v>
      </c>
      <c r="K126" s="567">
        <v>0</v>
      </c>
      <c r="L126" s="568">
        <f t="shared" si="158"/>
        <v>0</v>
      </c>
      <c r="M126" s="568">
        <f t="shared" si="159"/>
        <v>21760</v>
      </c>
      <c r="N126" s="569">
        <v>19782</v>
      </c>
      <c r="O126" s="569">
        <v>1978</v>
      </c>
      <c r="P126" s="568">
        <v>0</v>
      </c>
      <c r="Q126" s="617">
        <f t="shared" si="160"/>
        <v>282.01599999999962</v>
      </c>
      <c r="R126" s="618">
        <f t="shared" si="161"/>
        <v>1.2960294117647042E-2</v>
      </c>
      <c r="S126" s="523">
        <f t="shared" si="162"/>
        <v>282.01599999999962</v>
      </c>
      <c r="T126" s="524" t="s">
        <v>841</v>
      </c>
      <c r="U126" s="563">
        <v>0</v>
      </c>
      <c r="V126" s="525" t="s">
        <v>90</v>
      </c>
      <c r="W126" s="522" t="s">
        <v>89</v>
      </c>
      <c r="X126" s="526">
        <f t="shared" si="163"/>
        <v>671.18700000000001</v>
      </c>
      <c r="Y126" s="526">
        <f t="shared" si="164"/>
        <v>10738.992</v>
      </c>
      <c r="Z126" s="568">
        <f t="shared" si="165"/>
        <v>0</v>
      </c>
      <c r="AA126" s="527">
        <v>20640</v>
      </c>
      <c r="AB126" s="527">
        <v>2064</v>
      </c>
      <c r="AC126" s="528">
        <v>1114.5600000000002</v>
      </c>
      <c r="AD126" s="528">
        <v>111.45600000000002</v>
      </c>
      <c r="AE126" s="528">
        <v>0</v>
      </c>
      <c r="AF126" s="619">
        <f t="shared" si="166"/>
        <v>0</v>
      </c>
      <c r="AG126" s="527">
        <v>21477.984</v>
      </c>
      <c r="AH126" s="643">
        <f t="shared" si="167"/>
        <v>10738.992</v>
      </c>
      <c r="AI126" s="644" t="s">
        <v>1477</v>
      </c>
    </row>
    <row r="127" spans="1:35" ht="16.149999999999999" customHeight="1">
      <c r="A127" s="194"/>
      <c r="B127" s="519">
        <v>10</v>
      </c>
      <c r="C127" s="587">
        <v>27</v>
      </c>
      <c r="D127" s="724" t="s">
        <v>1149</v>
      </c>
      <c r="E127" s="521">
        <v>16</v>
      </c>
      <c r="F127" s="584" t="s">
        <v>1091</v>
      </c>
      <c r="G127" s="638">
        <f t="shared" si="156"/>
        <v>680</v>
      </c>
      <c r="H127" s="525">
        <v>10880</v>
      </c>
      <c r="I127" s="575">
        <v>2</v>
      </c>
      <c r="J127" s="592">
        <f t="shared" si="157"/>
        <v>21760</v>
      </c>
      <c r="K127" s="567">
        <v>0</v>
      </c>
      <c r="L127" s="568">
        <f t="shared" si="158"/>
        <v>0</v>
      </c>
      <c r="M127" s="568">
        <f t="shared" si="159"/>
        <v>21760</v>
      </c>
      <c r="N127" s="569">
        <v>19782</v>
      </c>
      <c r="O127" s="569">
        <v>1978</v>
      </c>
      <c r="P127" s="568">
        <v>0</v>
      </c>
      <c r="Q127" s="617">
        <f t="shared" si="160"/>
        <v>282.01599999999962</v>
      </c>
      <c r="R127" s="618">
        <f t="shared" si="161"/>
        <v>1.2960294117647042E-2</v>
      </c>
      <c r="S127" s="523">
        <f t="shared" si="162"/>
        <v>282.01599999999962</v>
      </c>
      <c r="T127" s="524" t="s">
        <v>841</v>
      </c>
      <c r="U127" s="563">
        <v>0</v>
      </c>
      <c r="V127" s="525" t="s">
        <v>90</v>
      </c>
      <c r="W127" s="522" t="s">
        <v>89</v>
      </c>
      <c r="X127" s="526">
        <f t="shared" si="163"/>
        <v>671.18700000000001</v>
      </c>
      <c r="Y127" s="526">
        <f t="shared" si="164"/>
        <v>10738.992</v>
      </c>
      <c r="Z127" s="568">
        <f t="shared" si="165"/>
        <v>0</v>
      </c>
      <c r="AA127" s="527">
        <v>20640</v>
      </c>
      <c r="AB127" s="527">
        <v>2064</v>
      </c>
      <c r="AC127" s="528">
        <v>1114.5600000000002</v>
      </c>
      <c r="AD127" s="528">
        <v>111.45600000000002</v>
      </c>
      <c r="AE127" s="528">
        <v>0</v>
      </c>
      <c r="AF127" s="619">
        <f t="shared" si="166"/>
        <v>0</v>
      </c>
      <c r="AG127" s="527">
        <v>21477.984</v>
      </c>
      <c r="AH127" s="643">
        <f t="shared" si="167"/>
        <v>10738.992</v>
      </c>
      <c r="AI127" s="644" t="s">
        <v>1477</v>
      </c>
    </row>
    <row r="128" spans="1:35" ht="16.149999999999999" customHeight="1">
      <c r="A128" s="194"/>
      <c r="B128" s="519">
        <v>10</v>
      </c>
      <c r="C128" s="587">
        <v>27</v>
      </c>
      <c r="D128" s="724" t="s">
        <v>1071</v>
      </c>
      <c r="E128" s="521">
        <v>24</v>
      </c>
      <c r="F128" s="584" t="s">
        <v>1091</v>
      </c>
      <c r="G128" s="638">
        <f t="shared" si="156"/>
        <v>500</v>
      </c>
      <c r="H128" s="525">
        <v>12000</v>
      </c>
      <c r="I128" s="575">
        <v>3</v>
      </c>
      <c r="J128" s="592">
        <f t="shared" si="157"/>
        <v>36000</v>
      </c>
      <c r="K128" s="567">
        <v>0</v>
      </c>
      <c r="L128" s="568">
        <f t="shared" si="158"/>
        <v>0</v>
      </c>
      <c r="M128" s="568">
        <f t="shared" si="159"/>
        <v>36000</v>
      </c>
      <c r="N128" s="569">
        <v>32727</v>
      </c>
      <c r="O128" s="569">
        <v>3273</v>
      </c>
      <c r="P128" s="568">
        <v>0</v>
      </c>
      <c r="Q128" s="617">
        <f t="shared" si="160"/>
        <v>2005.5743999999977</v>
      </c>
      <c r="R128" s="618">
        <f t="shared" si="161"/>
        <v>5.5710399999999938E-2</v>
      </c>
      <c r="S128" s="523">
        <f t="shared" si="162"/>
        <v>2005.5743999999977</v>
      </c>
      <c r="T128" s="524" t="s">
        <v>841</v>
      </c>
      <c r="U128" s="563">
        <v>0</v>
      </c>
      <c r="V128" s="525" t="s">
        <v>90</v>
      </c>
      <c r="W128" s="522" t="s">
        <v>89</v>
      </c>
      <c r="X128" s="526">
        <f t="shared" si="163"/>
        <v>472.14480000000003</v>
      </c>
      <c r="Y128" s="526">
        <f t="shared" si="164"/>
        <v>11331.475200000001</v>
      </c>
      <c r="Z128" s="568">
        <f t="shared" si="165"/>
        <v>0</v>
      </c>
      <c r="AA128" s="527">
        <v>32976</v>
      </c>
      <c r="AB128" s="527">
        <v>3297.6000000000004</v>
      </c>
      <c r="AC128" s="528">
        <v>1780.7040000000002</v>
      </c>
      <c r="AD128" s="528">
        <v>178.07040000000003</v>
      </c>
      <c r="AE128" s="528">
        <v>320.40000000000003</v>
      </c>
      <c r="AF128" s="619">
        <f t="shared" si="166"/>
        <v>64.080000000000013</v>
      </c>
      <c r="AG128" s="527">
        <v>33994.425600000002</v>
      </c>
      <c r="AH128" s="643">
        <f t="shared" si="167"/>
        <v>11331.475200000001</v>
      </c>
      <c r="AI128" s="644" t="s">
        <v>1477</v>
      </c>
    </row>
    <row r="129" spans="1:35" ht="16.149999999999999" customHeight="1">
      <c r="A129" s="194"/>
      <c r="B129" s="519">
        <v>10</v>
      </c>
      <c r="C129" s="587">
        <v>27</v>
      </c>
      <c r="D129" s="811" t="s">
        <v>1108</v>
      </c>
      <c r="E129" s="521">
        <v>40</v>
      </c>
      <c r="F129" s="584" t="s">
        <v>1082</v>
      </c>
      <c r="G129" s="638">
        <f t="shared" si="156"/>
        <v>512.5</v>
      </c>
      <c r="H129" s="764">
        <v>20500</v>
      </c>
      <c r="I129" s="757">
        <v>649</v>
      </c>
      <c r="J129" s="592">
        <f t="shared" si="157"/>
        <v>13304500</v>
      </c>
      <c r="K129" s="567">
        <v>0</v>
      </c>
      <c r="L129" s="568">
        <f t="shared" si="158"/>
        <v>0</v>
      </c>
      <c r="M129" s="568">
        <f t="shared" si="159"/>
        <v>13304500</v>
      </c>
      <c r="N129" s="569">
        <v>12095000</v>
      </c>
      <c r="O129" s="569">
        <v>1209500</v>
      </c>
      <c r="P129" s="568">
        <v>0</v>
      </c>
      <c r="Q129" s="617">
        <f t="shared" si="160"/>
        <v>1622500</v>
      </c>
      <c r="R129" s="618">
        <f t="shared" si="161"/>
        <v>0.12195121951219512</v>
      </c>
      <c r="S129" s="523">
        <f t="shared" si="162"/>
        <v>1622500</v>
      </c>
      <c r="T129" s="524" t="s">
        <v>841</v>
      </c>
      <c r="U129" s="563">
        <v>0</v>
      </c>
      <c r="V129" s="525" t="s">
        <v>90</v>
      </c>
      <c r="W129" s="522" t="s">
        <v>89</v>
      </c>
      <c r="X129" s="526">
        <f t="shared" si="163"/>
        <v>450</v>
      </c>
      <c r="Y129" s="526">
        <f t="shared" si="164"/>
        <v>18000</v>
      </c>
      <c r="Z129" s="568">
        <f t="shared" si="165"/>
        <v>0</v>
      </c>
      <c r="AA129" s="723">
        <v>11306391.84</v>
      </c>
      <c r="AB129" s="723">
        <v>1130639.1840000001</v>
      </c>
      <c r="AC129" s="723">
        <v>686391.84000000008</v>
      </c>
      <c r="AD129" s="723">
        <v>68639.184000000008</v>
      </c>
      <c r="AE129" s="723">
        <v>0</v>
      </c>
      <c r="AF129" s="619">
        <f t="shared" si="166"/>
        <v>0</v>
      </c>
      <c r="AG129" s="723">
        <v>11682000</v>
      </c>
      <c r="AH129" s="643">
        <f t="shared" si="167"/>
        <v>18000</v>
      </c>
      <c r="AI129" s="644" t="s">
        <v>1482</v>
      </c>
    </row>
    <row r="130" spans="1:35" ht="16.149999999999999" customHeight="1">
      <c r="A130" s="194"/>
      <c r="B130" s="519">
        <v>10</v>
      </c>
      <c r="C130" s="587">
        <v>27</v>
      </c>
      <c r="D130" s="812" t="s">
        <v>1150</v>
      </c>
      <c r="E130" s="521">
        <v>32</v>
      </c>
      <c r="F130" s="584" t="s">
        <v>1082</v>
      </c>
      <c r="G130" s="638">
        <f t="shared" si="156"/>
        <v>828.125</v>
      </c>
      <c r="H130" s="525">
        <v>26500</v>
      </c>
      <c r="I130" s="575">
        <v>418</v>
      </c>
      <c r="J130" s="592">
        <f t="shared" si="157"/>
        <v>11077000</v>
      </c>
      <c r="K130" s="567">
        <v>0</v>
      </c>
      <c r="L130" s="568">
        <f t="shared" si="158"/>
        <v>0</v>
      </c>
      <c r="M130" s="568">
        <f t="shared" si="159"/>
        <v>11077000</v>
      </c>
      <c r="N130" s="569">
        <v>10070000</v>
      </c>
      <c r="O130" s="569">
        <v>1007000</v>
      </c>
      <c r="P130" s="568">
        <v>0</v>
      </c>
      <c r="Q130" s="617">
        <f t="shared" si="160"/>
        <v>1972960.0000000037</v>
      </c>
      <c r="R130" s="618">
        <f t="shared" si="161"/>
        <v>0.17811320754717014</v>
      </c>
      <c r="S130" s="523">
        <f t="shared" si="162"/>
        <v>1972960.0000000037</v>
      </c>
      <c r="T130" s="524" t="s">
        <v>841</v>
      </c>
      <c r="U130" s="563">
        <v>0</v>
      </c>
      <c r="V130" s="525" t="s">
        <v>90</v>
      </c>
      <c r="W130" s="522" t="s">
        <v>89</v>
      </c>
      <c r="X130" s="526">
        <f t="shared" si="163"/>
        <v>680.62499999999977</v>
      </c>
      <c r="Y130" s="526">
        <f t="shared" si="164"/>
        <v>21779.999999999993</v>
      </c>
      <c r="Z130" s="568">
        <f t="shared" si="165"/>
        <v>0</v>
      </c>
      <c r="AA130" s="527">
        <v>8906674.9090909064</v>
      </c>
      <c r="AB130" s="527">
        <v>890667.49090909073</v>
      </c>
      <c r="AC130" s="528">
        <v>541728</v>
      </c>
      <c r="AD130" s="528">
        <v>54172.800000000003</v>
      </c>
      <c r="AE130" s="528">
        <v>97401.599999999977</v>
      </c>
      <c r="AF130" s="619">
        <f t="shared" si="166"/>
        <v>19480.319999999996</v>
      </c>
      <c r="AG130" s="527">
        <v>9104039.9999999963</v>
      </c>
      <c r="AH130" s="643">
        <f t="shared" si="167"/>
        <v>21779.999999999993</v>
      </c>
      <c r="AI130" s="644" t="s">
        <v>1476</v>
      </c>
    </row>
    <row r="131" spans="1:35" ht="16.149999999999999" customHeight="1">
      <c r="A131" s="194"/>
      <c r="B131" s="519">
        <v>10</v>
      </c>
      <c r="C131" s="587">
        <v>27</v>
      </c>
      <c r="D131" s="718" t="s">
        <v>944</v>
      </c>
      <c r="E131" s="521">
        <v>40</v>
      </c>
      <c r="F131" s="770" t="s">
        <v>1426</v>
      </c>
      <c r="G131" s="638">
        <f t="shared" si="156"/>
        <v>362.5</v>
      </c>
      <c r="H131" s="764">
        <v>14500</v>
      </c>
      <c r="I131" s="757">
        <v>2000</v>
      </c>
      <c r="J131" s="592">
        <f t="shared" si="157"/>
        <v>29000000</v>
      </c>
      <c r="K131" s="567">
        <v>0</v>
      </c>
      <c r="L131" s="568">
        <f t="shared" si="158"/>
        <v>0</v>
      </c>
      <c r="M131" s="568">
        <f t="shared" si="159"/>
        <v>29000000</v>
      </c>
      <c r="N131" s="569">
        <v>26363636</v>
      </c>
      <c r="O131" s="569">
        <v>2636364</v>
      </c>
      <c r="P131" s="568">
        <v>0</v>
      </c>
      <c r="Q131" s="617">
        <f t="shared" si="160"/>
        <v>600000</v>
      </c>
      <c r="R131" s="618">
        <f t="shared" si="161"/>
        <v>2.0689655172413793E-2</v>
      </c>
      <c r="S131" s="523">
        <f t="shared" si="162"/>
        <v>600000</v>
      </c>
      <c r="T131" s="524" t="s">
        <v>841</v>
      </c>
      <c r="U131" s="563">
        <v>0</v>
      </c>
      <c r="V131" s="525" t="s">
        <v>90</v>
      </c>
      <c r="W131" s="522" t="s">
        <v>89</v>
      </c>
      <c r="X131" s="526">
        <f t="shared" si="163"/>
        <v>355</v>
      </c>
      <c r="Y131" s="526">
        <f t="shared" si="164"/>
        <v>14200</v>
      </c>
      <c r="Z131" s="568">
        <f t="shared" si="165"/>
        <v>0</v>
      </c>
      <c r="AA131" s="527">
        <v>25818182</v>
      </c>
      <c r="AB131" s="527">
        <v>2581818</v>
      </c>
      <c r="AC131" s="528">
        <v>0</v>
      </c>
      <c r="AD131" s="528">
        <v>0</v>
      </c>
      <c r="AE131" s="528">
        <v>0</v>
      </c>
      <c r="AF131" s="619">
        <f t="shared" si="166"/>
        <v>0</v>
      </c>
      <c r="AG131" s="527">
        <v>28400000</v>
      </c>
      <c r="AH131" s="643">
        <f t="shared" si="167"/>
        <v>14200</v>
      </c>
      <c r="AI131" s="644"/>
    </row>
    <row r="132" spans="1:35" ht="16.149999999999999" customHeight="1">
      <c r="A132" s="194"/>
      <c r="B132" s="519">
        <v>10</v>
      </c>
      <c r="C132" s="587">
        <v>27</v>
      </c>
      <c r="D132" s="718" t="s">
        <v>945</v>
      </c>
      <c r="E132" s="521">
        <v>40</v>
      </c>
      <c r="F132" s="770" t="s">
        <v>1426</v>
      </c>
      <c r="G132" s="638">
        <f t="shared" si="156"/>
        <v>362.5</v>
      </c>
      <c r="H132" s="525">
        <v>14500</v>
      </c>
      <c r="I132" s="575">
        <v>1000</v>
      </c>
      <c r="J132" s="592">
        <f t="shared" si="157"/>
        <v>14500000</v>
      </c>
      <c r="K132" s="567">
        <v>0</v>
      </c>
      <c r="L132" s="568">
        <f t="shared" si="158"/>
        <v>0</v>
      </c>
      <c r="M132" s="568">
        <f t="shared" si="159"/>
        <v>14500000</v>
      </c>
      <c r="N132" s="569">
        <v>13181818</v>
      </c>
      <c r="O132" s="569">
        <v>1318182</v>
      </c>
      <c r="P132" s="568">
        <v>0</v>
      </c>
      <c r="Q132" s="617">
        <f t="shared" si="160"/>
        <v>300000</v>
      </c>
      <c r="R132" s="618">
        <f t="shared" si="161"/>
        <v>2.0689655172413793E-2</v>
      </c>
      <c r="S132" s="523">
        <f t="shared" si="162"/>
        <v>300000</v>
      </c>
      <c r="T132" s="524" t="s">
        <v>839</v>
      </c>
      <c r="U132" s="563">
        <v>0</v>
      </c>
      <c r="V132" s="525" t="s">
        <v>90</v>
      </c>
      <c r="W132" s="522" t="s">
        <v>89</v>
      </c>
      <c r="X132" s="526">
        <f t="shared" si="163"/>
        <v>355</v>
      </c>
      <c r="Y132" s="526">
        <f t="shared" si="164"/>
        <v>14200</v>
      </c>
      <c r="Z132" s="568">
        <f t="shared" si="165"/>
        <v>0</v>
      </c>
      <c r="AA132" s="527">
        <v>12909091</v>
      </c>
      <c r="AB132" s="527">
        <v>1290909</v>
      </c>
      <c r="AC132" s="528">
        <v>0</v>
      </c>
      <c r="AD132" s="528">
        <v>0</v>
      </c>
      <c r="AE132" s="528">
        <v>0</v>
      </c>
      <c r="AF132" s="619">
        <f t="shared" si="166"/>
        <v>0</v>
      </c>
      <c r="AG132" s="527">
        <v>14200000</v>
      </c>
      <c r="AH132" s="643">
        <f t="shared" si="167"/>
        <v>14200</v>
      </c>
      <c r="AI132" s="644"/>
    </row>
    <row r="133" spans="1:35" ht="16.149999999999999" customHeight="1">
      <c r="A133" s="194"/>
      <c r="B133" s="519">
        <v>10</v>
      </c>
      <c r="C133" s="587">
        <v>27</v>
      </c>
      <c r="D133" s="718" t="s">
        <v>1151</v>
      </c>
      <c r="E133" s="521">
        <v>16</v>
      </c>
      <c r="F133" s="770" t="s">
        <v>1426</v>
      </c>
      <c r="G133" s="638">
        <f t="shared" si="156"/>
        <v>1281.25</v>
      </c>
      <c r="H133" s="525">
        <v>20500</v>
      </c>
      <c r="I133" s="575">
        <v>250</v>
      </c>
      <c r="J133" s="592">
        <f t="shared" si="157"/>
        <v>5125000</v>
      </c>
      <c r="K133" s="567">
        <v>0</v>
      </c>
      <c r="L133" s="568">
        <f t="shared" si="158"/>
        <v>0</v>
      </c>
      <c r="M133" s="568">
        <f t="shared" si="159"/>
        <v>5125000</v>
      </c>
      <c r="N133" s="569">
        <v>4659091</v>
      </c>
      <c r="O133" s="569">
        <v>465909</v>
      </c>
      <c r="P133" s="568">
        <v>0</v>
      </c>
      <c r="Q133" s="617">
        <f t="shared" si="160"/>
        <v>45000</v>
      </c>
      <c r="R133" s="618">
        <f t="shared" si="161"/>
        <v>8.7804878048780496E-3</v>
      </c>
      <c r="S133" s="523">
        <f t="shared" si="162"/>
        <v>45000</v>
      </c>
      <c r="T133" s="524" t="s">
        <v>839</v>
      </c>
      <c r="U133" s="563">
        <v>0</v>
      </c>
      <c r="V133" s="525" t="s">
        <v>90</v>
      </c>
      <c r="W133" s="522" t="s">
        <v>89</v>
      </c>
      <c r="X133" s="526">
        <f t="shared" si="163"/>
        <v>1270</v>
      </c>
      <c r="Y133" s="526">
        <f t="shared" si="164"/>
        <v>20320</v>
      </c>
      <c r="Z133" s="568">
        <f t="shared" si="165"/>
        <v>0</v>
      </c>
      <c r="AA133" s="527">
        <v>4618182</v>
      </c>
      <c r="AB133" s="527">
        <v>461818</v>
      </c>
      <c r="AC133" s="528">
        <v>0</v>
      </c>
      <c r="AD133" s="528">
        <v>0</v>
      </c>
      <c r="AE133" s="528">
        <v>0</v>
      </c>
      <c r="AF133" s="619">
        <f t="shared" si="166"/>
        <v>0</v>
      </c>
      <c r="AG133" s="527">
        <v>5080000</v>
      </c>
      <c r="AH133" s="643">
        <f t="shared" si="167"/>
        <v>20320</v>
      </c>
      <c r="AI133" s="644"/>
    </row>
    <row r="134" spans="1:35" ht="16.149999999999999" customHeight="1">
      <c r="A134" s="194"/>
      <c r="B134" s="519">
        <v>10</v>
      </c>
      <c r="C134" s="587">
        <v>27</v>
      </c>
      <c r="D134" s="719" t="s">
        <v>1047</v>
      </c>
      <c r="E134" s="521">
        <v>1</v>
      </c>
      <c r="F134" s="770" t="s">
        <v>1426</v>
      </c>
      <c r="G134" s="638">
        <f t="shared" si="156"/>
        <v>13200</v>
      </c>
      <c r="H134" s="525">
        <v>13200</v>
      </c>
      <c r="I134" s="575">
        <v>2000</v>
      </c>
      <c r="J134" s="592">
        <f t="shared" si="157"/>
        <v>26400000</v>
      </c>
      <c r="K134" s="567">
        <v>0</v>
      </c>
      <c r="L134" s="568">
        <f t="shared" si="158"/>
        <v>0</v>
      </c>
      <c r="M134" s="568">
        <f t="shared" si="159"/>
        <v>26400000</v>
      </c>
      <c r="N134" s="569">
        <v>24000000</v>
      </c>
      <c r="O134" s="569">
        <v>2400000</v>
      </c>
      <c r="P134" s="568">
        <v>0</v>
      </c>
      <c r="Q134" s="617">
        <f t="shared" si="160"/>
        <v>800000</v>
      </c>
      <c r="R134" s="618">
        <f t="shared" si="161"/>
        <v>3.0303030303030304E-2</v>
      </c>
      <c r="S134" s="523">
        <f t="shared" si="162"/>
        <v>800000</v>
      </c>
      <c r="T134" s="524" t="s">
        <v>841</v>
      </c>
      <c r="U134" s="563">
        <v>0</v>
      </c>
      <c r="V134" s="525" t="s">
        <v>90</v>
      </c>
      <c r="W134" s="522" t="s">
        <v>89</v>
      </c>
      <c r="X134" s="526">
        <f t="shared" si="163"/>
        <v>12800</v>
      </c>
      <c r="Y134" s="526">
        <f t="shared" si="164"/>
        <v>12800</v>
      </c>
      <c r="Z134" s="568">
        <f t="shared" si="165"/>
        <v>0</v>
      </c>
      <c r="AA134" s="527">
        <v>23272727</v>
      </c>
      <c r="AB134" s="527">
        <v>2327273</v>
      </c>
      <c r="AC134" s="528">
        <v>0</v>
      </c>
      <c r="AD134" s="528">
        <v>0</v>
      </c>
      <c r="AE134" s="528">
        <v>0</v>
      </c>
      <c r="AF134" s="619">
        <f t="shared" si="166"/>
        <v>0</v>
      </c>
      <c r="AG134" s="527">
        <v>25600000</v>
      </c>
      <c r="AH134" s="643">
        <f t="shared" si="167"/>
        <v>12800</v>
      </c>
      <c r="AI134" s="644"/>
    </row>
    <row r="135" spans="1:35" ht="16.149999999999999" customHeight="1">
      <c r="A135" s="194"/>
      <c r="B135" s="519">
        <v>10</v>
      </c>
      <c r="C135" s="587">
        <v>27</v>
      </c>
      <c r="D135" s="719" t="s">
        <v>1046</v>
      </c>
      <c r="E135" s="521">
        <v>1</v>
      </c>
      <c r="F135" s="770" t="s">
        <v>1426</v>
      </c>
      <c r="G135" s="638">
        <f t="shared" si="156"/>
        <v>11350</v>
      </c>
      <c r="H135" s="525">
        <v>11350</v>
      </c>
      <c r="I135" s="575">
        <v>2000</v>
      </c>
      <c r="J135" s="592">
        <f t="shared" si="157"/>
        <v>22700000</v>
      </c>
      <c r="K135" s="567">
        <v>0</v>
      </c>
      <c r="L135" s="568">
        <f t="shared" si="158"/>
        <v>0</v>
      </c>
      <c r="M135" s="568">
        <f t="shared" si="159"/>
        <v>22700000</v>
      </c>
      <c r="N135" s="569">
        <v>20636364</v>
      </c>
      <c r="O135" s="569">
        <v>2063636</v>
      </c>
      <c r="P135" s="568">
        <v>0</v>
      </c>
      <c r="Q135" s="617">
        <f t="shared" si="160"/>
        <v>300000</v>
      </c>
      <c r="R135" s="618">
        <f t="shared" si="161"/>
        <v>1.3215859030837005E-2</v>
      </c>
      <c r="S135" s="523">
        <f t="shared" si="162"/>
        <v>300000</v>
      </c>
      <c r="T135" s="524" t="s">
        <v>841</v>
      </c>
      <c r="U135" s="563">
        <v>0</v>
      </c>
      <c r="V135" s="525" t="s">
        <v>90</v>
      </c>
      <c r="W135" s="522" t="s">
        <v>89</v>
      </c>
      <c r="X135" s="526">
        <f t="shared" si="163"/>
        <v>11200</v>
      </c>
      <c r="Y135" s="526">
        <f t="shared" si="164"/>
        <v>11200</v>
      </c>
      <c r="Z135" s="568">
        <f t="shared" si="165"/>
        <v>0</v>
      </c>
      <c r="AA135" s="527">
        <v>20363636</v>
      </c>
      <c r="AB135" s="527">
        <v>2036364</v>
      </c>
      <c r="AC135" s="528">
        <v>0</v>
      </c>
      <c r="AD135" s="528">
        <v>0</v>
      </c>
      <c r="AE135" s="528">
        <v>0</v>
      </c>
      <c r="AF135" s="619">
        <f t="shared" si="166"/>
        <v>0</v>
      </c>
      <c r="AG135" s="527">
        <v>22400000</v>
      </c>
      <c r="AH135" s="643">
        <f t="shared" si="167"/>
        <v>11200</v>
      </c>
      <c r="AI135" s="644"/>
    </row>
    <row r="136" spans="1:35" ht="16.149999999999999" customHeight="1">
      <c r="A136" s="194"/>
      <c r="B136" s="519">
        <v>10</v>
      </c>
      <c r="C136" s="587">
        <v>27</v>
      </c>
      <c r="D136" s="720" t="s">
        <v>1152</v>
      </c>
      <c r="E136" s="521">
        <v>10</v>
      </c>
      <c r="F136" s="770" t="s">
        <v>1426</v>
      </c>
      <c r="G136" s="638">
        <f t="shared" si="156"/>
        <v>1200</v>
      </c>
      <c r="H136" s="525">
        <v>12000</v>
      </c>
      <c r="I136" s="575">
        <v>500</v>
      </c>
      <c r="J136" s="592">
        <f t="shared" si="157"/>
        <v>6000000</v>
      </c>
      <c r="K136" s="567">
        <v>0</v>
      </c>
      <c r="L136" s="568">
        <f t="shared" si="158"/>
        <v>0</v>
      </c>
      <c r="M136" s="568">
        <f t="shared" si="159"/>
        <v>6000000</v>
      </c>
      <c r="N136" s="569">
        <v>5454545</v>
      </c>
      <c r="O136" s="569">
        <v>545455</v>
      </c>
      <c r="P136" s="568">
        <v>0</v>
      </c>
      <c r="Q136" s="617">
        <f t="shared" si="160"/>
        <v>100000</v>
      </c>
      <c r="R136" s="618">
        <f t="shared" si="161"/>
        <v>1.6666666666666666E-2</v>
      </c>
      <c r="S136" s="523">
        <f t="shared" si="162"/>
        <v>100000</v>
      </c>
      <c r="T136" s="524" t="s">
        <v>841</v>
      </c>
      <c r="U136" s="563">
        <v>0</v>
      </c>
      <c r="V136" s="525" t="s">
        <v>90</v>
      </c>
      <c r="W136" s="522" t="s">
        <v>89</v>
      </c>
      <c r="X136" s="526">
        <f t="shared" si="163"/>
        <v>1180</v>
      </c>
      <c r="Y136" s="526">
        <f t="shared" si="164"/>
        <v>11800</v>
      </c>
      <c r="Z136" s="568">
        <f t="shared" si="165"/>
        <v>0</v>
      </c>
      <c r="AA136" s="527">
        <v>5363636</v>
      </c>
      <c r="AB136" s="527">
        <v>536364</v>
      </c>
      <c r="AC136" s="528">
        <v>0</v>
      </c>
      <c r="AD136" s="528">
        <v>0</v>
      </c>
      <c r="AE136" s="528">
        <v>0</v>
      </c>
      <c r="AF136" s="619">
        <f t="shared" si="166"/>
        <v>0</v>
      </c>
      <c r="AG136" s="527">
        <v>5900000</v>
      </c>
      <c r="AH136" s="643">
        <f t="shared" si="167"/>
        <v>11800</v>
      </c>
      <c r="AI136" s="644"/>
    </row>
    <row r="137" spans="1:35" ht="16.149999999999999" customHeight="1">
      <c r="A137" s="194"/>
      <c r="B137" s="519">
        <v>10</v>
      </c>
      <c r="C137" s="587">
        <v>27</v>
      </c>
      <c r="D137" s="720" t="s">
        <v>1153</v>
      </c>
      <c r="E137" s="521">
        <v>10</v>
      </c>
      <c r="F137" s="770" t="s">
        <v>1426</v>
      </c>
      <c r="G137" s="638">
        <f t="shared" si="156"/>
        <v>1200</v>
      </c>
      <c r="H137" s="525">
        <v>12000</v>
      </c>
      <c r="I137" s="575">
        <v>500</v>
      </c>
      <c r="J137" s="592">
        <f t="shared" si="157"/>
        <v>6000000</v>
      </c>
      <c r="K137" s="567">
        <v>0</v>
      </c>
      <c r="L137" s="568">
        <f t="shared" si="158"/>
        <v>0</v>
      </c>
      <c r="M137" s="568">
        <f t="shared" si="159"/>
        <v>6000000</v>
      </c>
      <c r="N137" s="569">
        <v>5454545</v>
      </c>
      <c r="O137" s="569">
        <v>545455</v>
      </c>
      <c r="P137" s="568">
        <v>0</v>
      </c>
      <c r="Q137" s="617">
        <f t="shared" si="160"/>
        <v>100000</v>
      </c>
      <c r="R137" s="618">
        <f t="shared" si="161"/>
        <v>1.6666666666666666E-2</v>
      </c>
      <c r="S137" s="523">
        <f t="shared" si="162"/>
        <v>100000</v>
      </c>
      <c r="T137" s="524" t="s">
        <v>841</v>
      </c>
      <c r="U137" s="563">
        <v>0</v>
      </c>
      <c r="V137" s="525" t="s">
        <v>90</v>
      </c>
      <c r="W137" s="522" t="s">
        <v>89</v>
      </c>
      <c r="X137" s="526">
        <f t="shared" si="163"/>
        <v>1180</v>
      </c>
      <c r="Y137" s="526">
        <f t="shared" si="164"/>
        <v>11800</v>
      </c>
      <c r="Z137" s="568">
        <f t="shared" si="165"/>
        <v>0</v>
      </c>
      <c r="AA137" s="527">
        <v>5363636</v>
      </c>
      <c r="AB137" s="527">
        <v>536364</v>
      </c>
      <c r="AC137" s="528">
        <v>0</v>
      </c>
      <c r="AD137" s="528">
        <v>0</v>
      </c>
      <c r="AE137" s="528">
        <v>0</v>
      </c>
      <c r="AF137" s="619">
        <f t="shared" si="166"/>
        <v>0</v>
      </c>
      <c r="AG137" s="527">
        <v>5900000</v>
      </c>
      <c r="AH137" s="643">
        <f t="shared" si="167"/>
        <v>11800</v>
      </c>
      <c r="AI137" s="644"/>
    </row>
    <row r="138" spans="1:35" ht="16.149999999999999" customHeight="1">
      <c r="A138" s="194"/>
      <c r="B138" s="519">
        <v>10</v>
      </c>
      <c r="C138" s="587">
        <v>27</v>
      </c>
      <c r="D138" s="720" t="s">
        <v>1154</v>
      </c>
      <c r="E138" s="521">
        <v>1</v>
      </c>
      <c r="F138" s="770" t="s">
        <v>1426</v>
      </c>
      <c r="G138" s="638">
        <f t="shared" si="156"/>
        <v>19200</v>
      </c>
      <c r="H138" s="764">
        <v>19200</v>
      </c>
      <c r="I138" s="757">
        <v>150</v>
      </c>
      <c r="J138" s="592">
        <f t="shared" si="157"/>
        <v>2880000</v>
      </c>
      <c r="K138" s="567">
        <v>0</v>
      </c>
      <c r="L138" s="568">
        <f t="shared" si="158"/>
        <v>0</v>
      </c>
      <c r="M138" s="568">
        <f t="shared" si="159"/>
        <v>2880000</v>
      </c>
      <c r="N138" s="569">
        <v>2618182</v>
      </c>
      <c r="O138" s="569">
        <v>261818</v>
      </c>
      <c r="P138" s="568">
        <v>0</v>
      </c>
      <c r="Q138" s="617">
        <f t="shared" si="160"/>
        <v>30000</v>
      </c>
      <c r="R138" s="618">
        <f t="shared" si="161"/>
        <v>1.0416666666666666E-2</v>
      </c>
      <c r="S138" s="523">
        <f t="shared" si="162"/>
        <v>30000</v>
      </c>
      <c r="T138" s="524" t="s">
        <v>841</v>
      </c>
      <c r="U138" s="563">
        <v>0</v>
      </c>
      <c r="V138" s="525" t="s">
        <v>90</v>
      </c>
      <c r="W138" s="522" t="s">
        <v>89</v>
      </c>
      <c r="X138" s="526">
        <f t="shared" si="163"/>
        <v>19000</v>
      </c>
      <c r="Y138" s="526">
        <f t="shared" si="164"/>
        <v>19000</v>
      </c>
      <c r="Z138" s="568">
        <f t="shared" si="165"/>
        <v>0</v>
      </c>
      <c r="AA138" s="527">
        <v>2590909</v>
      </c>
      <c r="AB138" s="527">
        <v>259091</v>
      </c>
      <c r="AC138" s="528">
        <v>0</v>
      </c>
      <c r="AD138" s="528">
        <v>0</v>
      </c>
      <c r="AE138" s="528">
        <v>0</v>
      </c>
      <c r="AF138" s="619">
        <f t="shared" si="166"/>
        <v>0</v>
      </c>
      <c r="AG138" s="527">
        <v>2850000</v>
      </c>
      <c r="AH138" s="643">
        <f t="shared" si="167"/>
        <v>19000</v>
      </c>
      <c r="AI138" s="644"/>
    </row>
    <row r="139" spans="1:35" ht="16.149999999999999" customHeight="1">
      <c r="A139" s="194"/>
      <c r="B139" s="519">
        <v>10</v>
      </c>
      <c r="C139" s="587">
        <v>27</v>
      </c>
      <c r="D139" s="718" t="s">
        <v>1155</v>
      </c>
      <c r="E139" s="521">
        <v>12</v>
      </c>
      <c r="F139" s="770" t="s">
        <v>1426</v>
      </c>
      <c r="G139" s="638">
        <f t="shared" si="156"/>
        <v>2020</v>
      </c>
      <c r="H139" s="525">
        <v>24240</v>
      </c>
      <c r="I139" s="575">
        <v>140</v>
      </c>
      <c r="J139" s="592">
        <f t="shared" si="157"/>
        <v>3393600</v>
      </c>
      <c r="K139" s="567">
        <v>0</v>
      </c>
      <c r="L139" s="568">
        <f t="shared" si="158"/>
        <v>0</v>
      </c>
      <c r="M139" s="568">
        <f t="shared" si="159"/>
        <v>3393600</v>
      </c>
      <c r="N139" s="569">
        <v>3085091</v>
      </c>
      <c r="O139" s="569">
        <v>308509</v>
      </c>
      <c r="P139" s="568">
        <v>0</v>
      </c>
      <c r="Q139" s="617">
        <f t="shared" si="160"/>
        <v>33600</v>
      </c>
      <c r="R139" s="618">
        <f t="shared" si="161"/>
        <v>9.9009900990099011E-3</v>
      </c>
      <c r="S139" s="523">
        <f t="shared" si="162"/>
        <v>33600</v>
      </c>
      <c r="T139" s="524" t="s">
        <v>839</v>
      </c>
      <c r="U139" s="563">
        <v>0</v>
      </c>
      <c r="V139" s="525" t="s">
        <v>90</v>
      </c>
      <c r="W139" s="522" t="s">
        <v>89</v>
      </c>
      <c r="X139" s="526">
        <f t="shared" si="163"/>
        <v>2000</v>
      </c>
      <c r="Y139" s="526">
        <f t="shared" si="164"/>
        <v>24000</v>
      </c>
      <c r="Z139" s="568">
        <f t="shared" si="165"/>
        <v>0</v>
      </c>
      <c r="AA139" s="527">
        <v>3054545</v>
      </c>
      <c r="AB139" s="527">
        <v>305455</v>
      </c>
      <c r="AC139" s="528">
        <v>0</v>
      </c>
      <c r="AD139" s="528">
        <v>0</v>
      </c>
      <c r="AE139" s="528">
        <v>0</v>
      </c>
      <c r="AF139" s="619">
        <f t="shared" si="166"/>
        <v>0</v>
      </c>
      <c r="AG139" s="527">
        <v>3360000</v>
      </c>
      <c r="AH139" s="643">
        <f t="shared" si="167"/>
        <v>24000</v>
      </c>
      <c r="AI139" s="644"/>
    </row>
    <row r="140" spans="1:35" ht="16.149999999999999" customHeight="1">
      <c r="A140" s="194"/>
      <c r="B140" s="519">
        <v>10</v>
      </c>
      <c r="C140" s="587">
        <v>27</v>
      </c>
      <c r="D140" s="719" t="s">
        <v>1156</v>
      </c>
      <c r="E140" s="521">
        <v>3</v>
      </c>
      <c r="F140" s="770" t="s">
        <v>1426</v>
      </c>
      <c r="G140" s="638">
        <f t="shared" si="156"/>
        <v>21000</v>
      </c>
      <c r="H140" s="525">
        <v>63000</v>
      </c>
      <c r="I140" s="575">
        <v>86</v>
      </c>
      <c r="J140" s="592">
        <f t="shared" si="157"/>
        <v>5418000</v>
      </c>
      <c r="K140" s="567">
        <v>0</v>
      </c>
      <c r="L140" s="568">
        <f t="shared" si="158"/>
        <v>0</v>
      </c>
      <c r="M140" s="568">
        <f t="shared" si="159"/>
        <v>5418000</v>
      </c>
      <c r="N140" s="569">
        <v>4925455</v>
      </c>
      <c r="O140" s="569">
        <v>492545</v>
      </c>
      <c r="P140" s="568">
        <v>0</v>
      </c>
      <c r="Q140" s="617">
        <f t="shared" si="160"/>
        <v>17200</v>
      </c>
      <c r="R140" s="618">
        <f t="shared" si="161"/>
        <v>3.1746031746031746E-3</v>
      </c>
      <c r="S140" s="523">
        <f t="shared" si="162"/>
        <v>17200</v>
      </c>
      <c r="T140" s="524" t="s">
        <v>841</v>
      </c>
      <c r="U140" s="563">
        <v>0</v>
      </c>
      <c r="V140" s="525" t="s">
        <v>90</v>
      </c>
      <c r="W140" s="522" t="s">
        <v>89</v>
      </c>
      <c r="X140" s="526">
        <f t="shared" si="163"/>
        <v>20933.333333333332</v>
      </c>
      <c r="Y140" s="526">
        <f t="shared" si="164"/>
        <v>62800</v>
      </c>
      <c r="Z140" s="568">
        <f t="shared" si="165"/>
        <v>0</v>
      </c>
      <c r="AA140" s="527">
        <v>4909818</v>
      </c>
      <c r="AB140" s="527">
        <v>490982</v>
      </c>
      <c r="AC140" s="528">
        <v>0</v>
      </c>
      <c r="AD140" s="528">
        <v>0</v>
      </c>
      <c r="AE140" s="528">
        <v>0</v>
      </c>
      <c r="AF140" s="619">
        <f t="shared" si="166"/>
        <v>0</v>
      </c>
      <c r="AG140" s="527">
        <v>5400800</v>
      </c>
      <c r="AH140" s="643">
        <f t="shared" si="167"/>
        <v>62800</v>
      </c>
      <c r="AI140" s="644"/>
    </row>
    <row r="141" spans="1:35" ht="16.149999999999999" customHeight="1">
      <c r="A141" s="194"/>
      <c r="B141" s="519">
        <v>10</v>
      </c>
      <c r="C141" s="587">
        <v>27</v>
      </c>
      <c r="D141" s="719" t="s">
        <v>1157</v>
      </c>
      <c r="E141" s="521">
        <v>4</v>
      </c>
      <c r="F141" s="770" t="s">
        <v>1426</v>
      </c>
      <c r="G141" s="638">
        <f t="shared" si="156"/>
        <v>16750</v>
      </c>
      <c r="H141" s="525">
        <v>67000</v>
      </c>
      <c r="I141" s="575">
        <v>92</v>
      </c>
      <c r="J141" s="592">
        <f t="shared" si="157"/>
        <v>6164000</v>
      </c>
      <c r="K141" s="567">
        <v>0</v>
      </c>
      <c r="L141" s="568">
        <f t="shared" si="158"/>
        <v>0</v>
      </c>
      <c r="M141" s="568">
        <f t="shared" si="159"/>
        <v>6164000</v>
      </c>
      <c r="N141" s="569">
        <v>5603636</v>
      </c>
      <c r="O141" s="569">
        <v>560364</v>
      </c>
      <c r="P141" s="568">
        <v>0</v>
      </c>
      <c r="Q141" s="617">
        <f t="shared" si="160"/>
        <v>46000</v>
      </c>
      <c r="R141" s="618">
        <f t="shared" si="161"/>
        <v>7.462686567164179E-3</v>
      </c>
      <c r="S141" s="523">
        <f t="shared" si="162"/>
        <v>46000</v>
      </c>
      <c r="T141" s="524" t="s">
        <v>841</v>
      </c>
      <c r="U141" s="563">
        <v>0</v>
      </c>
      <c r="V141" s="525" t="s">
        <v>90</v>
      </c>
      <c r="W141" s="522" t="s">
        <v>89</v>
      </c>
      <c r="X141" s="526">
        <f t="shared" si="163"/>
        <v>16625</v>
      </c>
      <c r="Y141" s="526">
        <f t="shared" si="164"/>
        <v>66500</v>
      </c>
      <c r="Z141" s="568">
        <f t="shared" si="165"/>
        <v>0</v>
      </c>
      <c r="AA141" s="527">
        <v>5561818</v>
      </c>
      <c r="AB141" s="527">
        <v>556182</v>
      </c>
      <c r="AC141" s="528">
        <v>0</v>
      </c>
      <c r="AD141" s="528">
        <v>0</v>
      </c>
      <c r="AE141" s="528">
        <v>0</v>
      </c>
      <c r="AF141" s="619">
        <f t="shared" si="166"/>
        <v>0</v>
      </c>
      <c r="AG141" s="527">
        <v>6118000</v>
      </c>
      <c r="AH141" s="643">
        <f t="shared" si="167"/>
        <v>66500</v>
      </c>
      <c r="AI141" s="644"/>
    </row>
    <row r="142" spans="1:35" ht="16.149999999999999" customHeight="1">
      <c r="A142" s="194"/>
      <c r="B142" s="519">
        <v>10</v>
      </c>
      <c r="C142" s="587">
        <v>27</v>
      </c>
      <c r="D142" s="720" t="s">
        <v>1158</v>
      </c>
      <c r="E142" s="521">
        <v>4</v>
      </c>
      <c r="F142" s="770" t="s">
        <v>1426</v>
      </c>
      <c r="G142" s="638">
        <f t="shared" si="156"/>
        <v>15900</v>
      </c>
      <c r="H142" s="525">
        <v>63600</v>
      </c>
      <c r="I142" s="575">
        <v>86</v>
      </c>
      <c r="J142" s="592">
        <f t="shared" si="157"/>
        <v>5469600</v>
      </c>
      <c r="K142" s="567">
        <v>0</v>
      </c>
      <c r="L142" s="568">
        <f t="shared" si="158"/>
        <v>0</v>
      </c>
      <c r="M142" s="568">
        <f t="shared" si="159"/>
        <v>5469600</v>
      </c>
      <c r="N142" s="569">
        <v>4972364</v>
      </c>
      <c r="O142" s="569">
        <v>497236</v>
      </c>
      <c r="P142" s="568">
        <v>0</v>
      </c>
      <c r="Q142" s="617">
        <f t="shared" si="160"/>
        <v>68800</v>
      </c>
      <c r="R142" s="618">
        <f t="shared" si="161"/>
        <v>1.2578616352201259E-2</v>
      </c>
      <c r="S142" s="523">
        <f t="shared" si="162"/>
        <v>68800</v>
      </c>
      <c r="T142" s="524" t="s">
        <v>841</v>
      </c>
      <c r="U142" s="563">
        <v>0</v>
      </c>
      <c r="V142" s="525" t="s">
        <v>90</v>
      </c>
      <c r="W142" s="522" t="s">
        <v>89</v>
      </c>
      <c r="X142" s="526">
        <f t="shared" si="163"/>
        <v>15700</v>
      </c>
      <c r="Y142" s="526">
        <f t="shared" si="164"/>
        <v>62800</v>
      </c>
      <c r="Z142" s="568">
        <f t="shared" si="165"/>
        <v>0</v>
      </c>
      <c r="AA142" s="527">
        <v>4909818</v>
      </c>
      <c r="AB142" s="527">
        <v>490982</v>
      </c>
      <c r="AC142" s="528">
        <v>0</v>
      </c>
      <c r="AD142" s="528">
        <v>0</v>
      </c>
      <c r="AE142" s="528">
        <v>0</v>
      </c>
      <c r="AF142" s="619">
        <f t="shared" si="166"/>
        <v>0</v>
      </c>
      <c r="AG142" s="527">
        <v>5400800</v>
      </c>
      <c r="AH142" s="643">
        <f t="shared" si="167"/>
        <v>62800</v>
      </c>
      <c r="AI142" s="644"/>
    </row>
    <row r="143" spans="1:35" ht="16.149999999999999" customHeight="1">
      <c r="A143" s="194"/>
      <c r="B143" s="519">
        <v>10</v>
      </c>
      <c r="C143" s="587">
        <v>27</v>
      </c>
      <c r="D143" s="720" t="s">
        <v>1159</v>
      </c>
      <c r="E143" s="521">
        <v>4</v>
      </c>
      <c r="F143" s="770" t="s">
        <v>1426</v>
      </c>
      <c r="G143" s="638">
        <f t="shared" si="156"/>
        <v>20650</v>
      </c>
      <c r="H143" s="525">
        <v>82600</v>
      </c>
      <c r="I143" s="575">
        <v>99</v>
      </c>
      <c r="J143" s="592">
        <f t="shared" si="157"/>
        <v>8177400</v>
      </c>
      <c r="K143" s="567">
        <v>0</v>
      </c>
      <c r="L143" s="568">
        <f t="shared" si="158"/>
        <v>0</v>
      </c>
      <c r="M143" s="568">
        <f t="shared" si="159"/>
        <v>8177400</v>
      </c>
      <c r="N143" s="569">
        <v>7434000</v>
      </c>
      <c r="O143" s="569">
        <v>743400</v>
      </c>
      <c r="P143" s="568">
        <v>0</v>
      </c>
      <c r="Q143" s="617">
        <f t="shared" si="160"/>
        <v>59400</v>
      </c>
      <c r="R143" s="618">
        <f t="shared" si="161"/>
        <v>7.2639225181598066E-3</v>
      </c>
      <c r="S143" s="523">
        <f t="shared" si="162"/>
        <v>59400</v>
      </c>
      <c r="T143" s="524" t="s">
        <v>841</v>
      </c>
      <c r="U143" s="563">
        <v>0</v>
      </c>
      <c r="V143" s="525" t="s">
        <v>90</v>
      </c>
      <c r="W143" s="522" t="s">
        <v>89</v>
      </c>
      <c r="X143" s="526">
        <f t="shared" si="163"/>
        <v>20500</v>
      </c>
      <c r="Y143" s="526">
        <f t="shared" si="164"/>
        <v>82000</v>
      </c>
      <c r="Z143" s="568">
        <f t="shared" si="165"/>
        <v>0</v>
      </c>
      <c r="AA143" s="527">
        <v>7380000</v>
      </c>
      <c r="AB143" s="527">
        <v>738000</v>
      </c>
      <c r="AC143" s="528">
        <v>0</v>
      </c>
      <c r="AD143" s="528">
        <v>0</v>
      </c>
      <c r="AE143" s="528">
        <v>0</v>
      </c>
      <c r="AF143" s="619">
        <f t="shared" si="166"/>
        <v>0</v>
      </c>
      <c r="AG143" s="527">
        <v>8118000</v>
      </c>
      <c r="AH143" s="643">
        <f t="shared" si="167"/>
        <v>82000</v>
      </c>
      <c r="AI143" s="644"/>
    </row>
    <row r="144" spans="1:35" ht="16.149999999999999" customHeight="1">
      <c r="A144" s="194"/>
      <c r="B144" s="519">
        <v>10</v>
      </c>
      <c r="C144" s="587">
        <v>27</v>
      </c>
      <c r="D144" s="811" t="s">
        <v>1108</v>
      </c>
      <c r="E144" s="521">
        <v>40</v>
      </c>
      <c r="F144" s="584" t="s">
        <v>1106</v>
      </c>
      <c r="G144" s="638">
        <f t="shared" si="156"/>
        <v>517.5</v>
      </c>
      <c r="H144" s="764">
        <v>20700</v>
      </c>
      <c r="I144" s="757">
        <v>891</v>
      </c>
      <c r="J144" s="592">
        <f t="shared" si="157"/>
        <v>18443700</v>
      </c>
      <c r="K144" s="567">
        <v>0</v>
      </c>
      <c r="L144" s="568">
        <f t="shared" si="158"/>
        <v>0</v>
      </c>
      <c r="M144" s="568">
        <f t="shared" si="159"/>
        <v>18443700</v>
      </c>
      <c r="N144" s="569">
        <v>16767000</v>
      </c>
      <c r="O144" s="569">
        <v>1676700</v>
      </c>
      <c r="P144" s="568">
        <v>0</v>
      </c>
      <c r="Q144" s="617">
        <f t="shared" si="160"/>
        <v>2405699.9999999981</v>
      </c>
      <c r="R144" s="618">
        <f t="shared" si="161"/>
        <v>0.13043478260869554</v>
      </c>
      <c r="S144" s="523">
        <f t="shared" si="162"/>
        <v>2405699.9999999981</v>
      </c>
      <c r="T144" s="524" t="s">
        <v>841</v>
      </c>
      <c r="U144" s="563">
        <v>0</v>
      </c>
      <c r="V144" s="525" t="s">
        <v>90</v>
      </c>
      <c r="W144" s="522" t="s">
        <v>89</v>
      </c>
      <c r="X144" s="526">
        <f t="shared" si="163"/>
        <v>450.00000000000011</v>
      </c>
      <c r="Y144" s="526">
        <f t="shared" si="164"/>
        <v>18000.000000000004</v>
      </c>
      <c r="Z144" s="568">
        <f t="shared" si="165"/>
        <v>0</v>
      </c>
      <c r="AA144" s="723">
        <v>15522334.560000001</v>
      </c>
      <c r="AB144" s="723">
        <v>1552233.4560000002</v>
      </c>
      <c r="AC144" s="723">
        <v>942334.56000000017</v>
      </c>
      <c r="AD144" s="723">
        <v>94233.45600000002</v>
      </c>
      <c r="AE144" s="723">
        <v>0</v>
      </c>
      <c r="AF144" s="619">
        <f t="shared" si="166"/>
        <v>0</v>
      </c>
      <c r="AG144" s="723">
        <v>16038000.000000002</v>
      </c>
      <c r="AH144" s="643">
        <f t="shared" si="167"/>
        <v>18000.000000000004</v>
      </c>
      <c r="AI144" s="644" t="s">
        <v>1479</v>
      </c>
    </row>
    <row r="145" spans="1:35" s="518" customFormat="1">
      <c r="B145" s="519">
        <v>10</v>
      </c>
      <c r="C145" s="750"/>
      <c r="D145" s="745"/>
      <c r="E145" s="745"/>
      <c r="F145" s="746"/>
      <c r="G145" s="751"/>
      <c r="H145" s="751" t="s">
        <v>5</v>
      </c>
      <c r="I145" s="752">
        <f>SUM(I119:I144)</f>
        <v>10882</v>
      </c>
      <c r="J145" s="531">
        <f t="shared" ref="J145:AG145" si="168">SUM(J119:J144)</f>
        <v>184317120</v>
      </c>
      <c r="K145" s="532">
        <f t="shared" si="168"/>
        <v>0</v>
      </c>
      <c r="L145" s="531">
        <f t="shared" si="168"/>
        <v>0</v>
      </c>
      <c r="M145" s="531">
        <f t="shared" si="168"/>
        <v>184317120</v>
      </c>
      <c r="N145" s="532">
        <f t="shared" si="168"/>
        <v>167561019</v>
      </c>
      <c r="O145" s="532">
        <f t="shared" si="168"/>
        <v>16756101</v>
      </c>
      <c r="P145" s="532">
        <f t="shared" si="168"/>
        <v>0</v>
      </c>
      <c r="Q145" s="589">
        <f t="shared" si="168"/>
        <v>8505384.0064000022</v>
      </c>
      <c r="R145" s="790">
        <f>Q145/J145</f>
        <v>4.6145382514657357E-2</v>
      </c>
      <c r="S145" s="590">
        <f t="shared" si="168"/>
        <v>8505384.0064000022</v>
      </c>
      <c r="T145" s="710">
        <f t="shared" si="168"/>
        <v>0</v>
      </c>
      <c r="U145" s="711">
        <f t="shared" si="168"/>
        <v>0</v>
      </c>
      <c r="V145" s="531">
        <f t="shared" si="168"/>
        <v>0</v>
      </c>
      <c r="W145" s="710">
        <f t="shared" si="168"/>
        <v>0</v>
      </c>
      <c r="X145" s="711">
        <f t="shared" si="168"/>
        <v>131047.14273333333</v>
      </c>
      <c r="Y145" s="711">
        <f t="shared" si="168"/>
        <v>595582.25919999997</v>
      </c>
      <c r="Z145" s="531">
        <f t="shared" si="168"/>
        <v>0</v>
      </c>
      <c r="AA145" s="711">
        <f t="shared" si="168"/>
        <v>162101655.30909091</v>
      </c>
      <c r="AB145" s="711">
        <f t="shared" si="168"/>
        <v>16210167.73090909</v>
      </c>
      <c r="AC145" s="711">
        <f t="shared" si="168"/>
        <v>2183968.2240000004</v>
      </c>
      <c r="AD145" s="711">
        <f t="shared" si="168"/>
        <v>218396.82240000003</v>
      </c>
      <c r="AE145" s="711">
        <f t="shared" si="168"/>
        <v>97721.999999999971</v>
      </c>
      <c r="AF145" s="712">
        <f t="shared" si="168"/>
        <v>19544.399999999998</v>
      </c>
      <c r="AG145" s="711">
        <f t="shared" si="168"/>
        <v>175811735.99360001</v>
      </c>
      <c r="AH145" s="578"/>
      <c r="AI145" s="644"/>
    </row>
    <row r="146" spans="1:35" ht="16.149999999999999" customHeight="1">
      <c r="A146" s="194"/>
      <c r="B146" s="519">
        <v>10</v>
      </c>
      <c r="C146" s="587">
        <v>28</v>
      </c>
      <c r="D146" s="769" t="s">
        <v>1089</v>
      </c>
      <c r="E146" s="521">
        <v>24</v>
      </c>
      <c r="F146" s="584" t="s">
        <v>1091</v>
      </c>
      <c r="G146" s="638">
        <f>H146/E146</f>
        <v>590</v>
      </c>
      <c r="H146" s="525">
        <v>14160</v>
      </c>
      <c r="I146" s="575">
        <v>1008</v>
      </c>
      <c r="J146" s="592">
        <f t="shared" ref="J146:J150" si="169">H146*I146</f>
        <v>14273280</v>
      </c>
      <c r="K146" s="567">
        <v>0</v>
      </c>
      <c r="L146" s="568">
        <f t="shared" ref="L146:L150" si="170">J146-M146</f>
        <v>0</v>
      </c>
      <c r="M146" s="568">
        <f t="shared" ref="M146:M150" si="171">N146+O146-P146</f>
        <v>14273280</v>
      </c>
      <c r="N146" s="569">
        <v>12975709</v>
      </c>
      <c r="O146" s="569">
        <v>1297571</v>
      </c>
      <c r="P146" s="568">
        <v>0</v>
      </c>
      <c r="Q146" s="617">
        <f t="shared" ref="Q146:Q150" si="172">J146-AG146</f>
        <v>3193344.0000000037</v>
      </c>
      <c r="R146" s="618">
        <f t="shared" ref="R146:R150" si="173">Q146/J146</f>
        <v>0.22372881355932228</v>
      </c>
      <c r="S146" s="523">
        <f t="shared" ref="S146:S150" si="174">Q146-U146</f>
        <v>3193344.0000000037</v>
      </c>
      <c r="T146" s="524" t="s">
        <v>839</v>
      </c>
      <c r="U146" s="563">
        <v>0</v>
      </c>
      <c r="V146" s="525" t="s">
        <v>90</v>
      </c>
      <c r="W146" s="522" t="s">
        <v>89</v>
      </c>
      <c r="X146" s="526">
        <f>Y146/E146</f>
        <v>457.99999999999983</v>
      </c>
      <c r="Y146" s="526">
        <f t="shared" ref="Y146:Y150" si="175">(AA146+AB146-AC146-AD146-AE146)/I146</f>
        <v>10991.999999999996</v>
      </c>
      <c r="Z146" s="568">
        <f t="shared" ref="Z146:Z150" si="176">AH146-Y146</f>
        <v>0</v>
      </c>
      <c r="AA146" s="527">
        <v>12354760.93090909</v>
      </c>
      <c r="AB146" s="527">
        <v>1235476.0930909091</v>
      </c>
      <c r="AC146" s="528">
        <v>1226111.04</v>
      </c>
      <c r="AD146" s="528">
        <v>122611.10400000001</v>
      </c>
      <c r="AE146" s="528">
        <v>1161578.8800000001</v>
      </c>
      <c r="AF146" s="619">
        <f t="shared" ref="AF146:AF150" si="177">AE146*$AF$4</f>
        <v>232315.77600000004</v>
      </c>
      <c r="AG146" s="527">
        <v>11079935.999999996</v>
      </c>
      <c r="AH146" s="643">
        <f t="shared" ref="AH146:AH150" si="178">AG146/I146</f>
        <v>10991.999999999996</v>
      </c>
      <c r="AI146" s="644" t="s">
        <v>1478</v>
      </c>
    </row>
    <row r="147" spans="1:35" ht="16.149999999999999" customHeight="1">
      <c r="A147" s="194"/>
      <c r="B147" s="519">
        <v>10</v>
      </c>
      <c r="C147" s="587">
        <v>28</v>
      </c>
      <c r="D147" s="771" t="s">
        <v>1100</v>
      </c>
      <c r="E147" s="521">
        <v>40</v>
      </c>
      <c r="F147" s="584" t="s">
        <v>1160</v>
      </c>
      <c r="G147" s="638">
        <f>H147/E147</f>
        <v>561.32500000000005</v>
      </c>
      <c r="H147" s="525">
        <v>22453</v>
      </c>
      <c r="I147" s="575">
        <v>66</v>
      </c>
      <c r="J147" s="592">
        <f t="shared" si="169"/>
        <v>1481898</v>
      </c>
      <c r="K147" s="567">
        <v>0</v>
      </c>
      <c r="L147" s="568">
        <f t="shared" si="170"/>
        <v>0</v>
      </c>
      <c r="M147" s="568">
        <f t="shared" si="171"/>
        <v>1481898</v>
      </c>
      <c r="N147" s="569">
        <v>1347180</v>
      </c>
      <c r="O147" s="569">
        <v>134718</v>
      </c>
      <c r="P147" s="568">
        <v>0</v>
      </c>
      <c r="Q147" s="617">
        <f t="shared" si="172"/>
        <v>188298.00000000023</v>
      </c>
      <c r="R147" s="618">
        <f t="shared" si="173"/>
        <v>0.12706542555560521</v>
      </c>
      <c r="S147" s="523">
        <f t="shared" si="174"/>
        <v>188298.00000000023</v>
      </c>
      <c r="T147" s="524" t="s">
        <v>841</v>
      </c>
      <c r="U147" s="563">
        <v>0</v>
      </c>
      <c r="V147" s="525" t="s">
        <v>90</v>
      </c>
      <c r="W147" s="522" t="s">
        <v>89</v>
      </c>
      <c r="X147" s="526">
        <f>Y147/E147</f>
        <v>489.99999999999989</v>
      </c>
      <c r="Y147" s="526">
        <f t="shared" si="175"/>
        <v>19599.999999999996</v>
      </c>
      <c r="Z147" s="568">
        <f t="shared" si="176"/>
        <v>0</v>
      </c>
      <c r="AA147" s="527">
        <v>1251686.3999999997</v>
      </c>
      <c r="AB147" s="527">
        <v>125168.63999999997</v>
      </c>
      <c r="AC147" s="528">
        <v>75686.399999999994</v>
      </c>
      <c r="AD147" s="528">
        <v>7568.6399999999994</v>
      </c>
      <c r="AE147" s="528">
        <v>0</v>
      </c>
      <c r="AF147" s="619">
        <f t="shared" si="177"/>
        <v>0</v>
      </c>
      <c r="AG147" s="527">
        <v>1293599.9999999998</v>
      </c>
      <c r="AH147" s="643">
        <f t="shared" si="178"/>
        <v>19599.999999999996</v>
      </c>
      <c r="AI147" s="644" t="s">
        <v>1477</v>
      </c>
    </row>
    <row r="148" spans="1:35" ht="16.149999999999999" customHeight="1">
      <c r="A148" s="194"/>
      <c r="B148" s="519">
        <v>10</v>
      </c>
      <c r="C148" s="587">
        <v>28</v>
      </c>
      <c r="D148" s="771" t="s">
        <v>1101</v>
      </c>
      <c r="E148" s="521">
        <v>40</v>
      </c>
      <c r="F148" s="584" t="s">
        <v>1160</v>
      </c>
      <c r="G148" s="638">
        <f>H148/E148</f>
        <v>594</v>
      </c>
      <c r="H148" s="525">
        <v>23760</v>
      </c>
      <c r="I148" s="575">
        <v>66</v>
      </c>
      <c r="J148" s="592">
        <f t="shared" si="169"/>
        <v>1568160</v>
      </c>
      <c r="K148" s="567">
        <v>0</v>
      </c>
      <c r="L148" s="568">
        <f t="shared" si="170"/>
        <v>0</v>
      </c>
      <c r="M148" s="568">
        <f t="shared" si="171"/>
        <v>1568160</v>
      </c>
      <c r="N148" s="569">
        <v>1425600</v>
      </c>
      <c r="O148" s="569">
        <v>142560</v>
      </c>
      <c r="P148" s="568">
        <v>0</v>
      </c>
      <c r="Q148" s="617">
        <f t="shared" si="172"/>
        <v>201960.00000000047</v>
      </c>
      <c r="R148" s="618">
        <f t="shared" si="173"/>
        <v>0.12878787878787909</v>
      </c>
      <c r="S148" s="523">
        <f t="shared" si="174"/>
        <v>201960.00000000047</v>
      </c>
      <c r="T148" s="524" t="s">
        <v>841</v>
      </c>
      <c r="U148" s="563">
        <v>0</v>
      </c>
      <c r="V148" s="525" t="s">
        <v>90</v>
      </c>
      <c r="W148" s="522" t="s">
        <v>89</v>
      </c>
      <c r="X148" s="526">
        <f>Y148/E148</f>
        <v>517.49999999999977</v>
      </c>
      <c r="Y148" s="526">
        <f t="shared" si="175"/>
        <v>20699.999999999993</v>
      </c>
      <c r="Z148" s="568">
        <f t="shared" si="176"/>
        <v>0</v>
      </c>
      <c r="AA148" s="527">
        <v>1322092.7999999996</v>
      </c>
      <c r="AB148" s="527">
        <v>132209.27999999997</v>
      </c>
      <c r="AC148" s="528">
        <v>80092.800000000003</v>
      </c>
      <c r="AD148" s="528">
        <v>8009.2800000000007</v>
      </c>
      <c r="AE148" s="528">
        <v>0</v>
      </c>
      <c r="AF148" s="619">
        <f t="shared" si="177"/>
        <v>0</v>
      </c>
      <c r="AG148" s="527">
        <v>1366199.9999999995</v>
      </c>
      <c r="AH148" s="643">
        <f t="shared" si="178"/>
        <v>20699.999999999993</v>
      </c>
      <c r="AI148" s="644" t="s">
        <v>1477</v>
      </c>
    </row>
    <row r="149" spans="1:35" ht="16.149999999999999" customHeight="1">
      <c r="A149" s="194"/>
      <c r="B149" s="519">
        <v>10</v>
      </c>
      <c r="C149" s="587">
        <v>28</v>
      </c>
      <c r="D149" s="724" t="s">
        <v>1102</v>
      </c>
      <c r="E149" s="521">
        <v>40</v>
      </c>
      <c r="F149" s="584" t="s">
        <v>1160</v>
      </c>
      <c r="G149" s="638">
        <f>H149/E149</f>
        <v>460.35</v>
      </c>
      <c r="H149" s="525">
        <v>18414</v>
      </c>
      <c r="I149" s="575">
        <v>132</v>
      </c>
      <c r="J149" s="592">
        <f t="shared" si="169"/>
        <v>2430648</v>
      </c>
      <c r="K149" s="567">
        <v>0</v>
      </c>
      <c r="L149" s="568">
        <f t="shared" si="170"/>
        <v>0</v>
      </c>
      <c r="M149" s="568">
        <f t="shared" si="171"/>
        <v>2430648</v>
      </c>
      <c r="N149" s="569">
        <v>2209680</v>
      </c>
      <c r="O149" s="569">
        <v>220968</v>
      </c>
      <c r="P149" s="568">
        <v>0</v>
      </c>
      <c r="Q149" s="617">
        <f t="shared" si="172"/>
        <v>305448</v>
      </c>
      <c r="R149" s="618">
        <f t="shared" si="173"/>
        <v>0.12566525469751277</v>
      </c>
      <c r="S149" s="523">
        <f t="shared" si="174"/>
        <v>305448</v>
      </c>
      <c r="T149" s="524" t="s">
        <v>841</v>
      </c>
      <c r="U149" s="563">
        <v>0</v>
      </c>
      <c r="V149" s="525" t="s">
        <v>90</v>
      </c>
      <c r="W149" s="522" t="s">
        <v>89</v>
      </c>
      <c r="X149" s="526">
        <f>Y149/E149</f>
        <v>402.5</v>
      </c>
      <c r="Y149" s="526">
        <f t="shared" si="175"/>
        <v>16100</v>
      </c>
      <c r="Z149" s="568">
        <f t="shared" si="176"/>
        <v>0</v>
      </c>
      <c r="AA149" s="527">
        <v>2056156.8</v>
      </c>
      <c r="AB149" s="527">
        <v>205615.68000000002</v>
      </c>
      <c r="AC149" s="528">
        <v>124156.8</v>
      </c>
      <c r="AD149" s="528">
        <v>12415.68</v>
      </c>
      <c r="AE149" s="528">
        <v>0</v>
      </c>
      <c r="AF149" s="619">
        <f t="shared" si="177"/>
        <v>0</v>
      </c>
      <c r="AG149" s="527">
        <v>2125200</v>
      </c>
      <c r="AH149" s="643">
        <f t="shared" si="178"/>
        <v>16100</v>
      </c>
      <c r="AI149" s="644" t="s">
        <v>1477</v>
      </c>
    </row>
    <row r="150" spans="1:35" ht="16.149999999999999" customHeight="1">
      <c r="A150" s="194"/>
      <c r="B150" s="519">
        <v>10</v>
      </c>
      <c r="C150" s="587">
        <v>28</v>
      </c>
      <c r="D150" s="811" t="s">
        <v>1108</v>
      </c>
      <c r="E150" s="521">
        <v>40</v>
      </c>
      <c r="F150" s="584" t="s">
        <v>1160</v>
      </c>
      <c r="G150" s="638">
        <f>H150/E150</f>
        <v>517.5</v>
      </c>
      <c r="H150" s="525">
        <v>20700</v>
      </c>
      <c r="I150" s="575">
        <v>649</v>
      </c>
      <c r="J150" s="592">
        <f t="shared" si="169"/>
        <v>13434300</v>
      </c>
      <c r="K150" s="567">
        <v>0</v>
      </c>
      <c r="L150" s="568">
        <f t="shared" si="170"/>
        <v>0</v>
      </c>
      <c r="M150" s="568">
        <f t="shared" si="171"/>
        <v>13434300</v>
      </c>
      <c r="N150" s="569">
        <v>12213000</v>
      </c>
      <c r="O150" s="569">
        <v>1221300</v>
      </c>
      <c r="P150" s="568">
        <v>0</v>
      </c>
      <c r="Q150" s="617">
        <f t="shared" si="172"/>
        <v>1752300</v>
      </c>
      <c r="R150" s="618">
        <f t="shared" si="173"/>
        <v>0.13043478260869565</v>
      </c>
      <c r="S150" s="523">
        <f t="shared" si="174"/>
        <v>1752300</v>
      </c>
      <c r="T150" s="524" t="s">
        <v>841</v>
      </c>
      <c r="U150" s="563">
        <v>0</v>
      </c>
      <c r="V150" s="525" t="s">
        <v>90</v>
      </c>
      <c r="W150" s="522" t="s">
        <v>89</v>
      </c>
      <c r="X150" s="526">
        <f>Y150/E150</f>
        <v>450</v>
      </c>
      <c r="Y150" s="526">
        <f t="shared" si="175"/>
        <v>18000</v>
      </c>
      <c r="Z150" s="568">
        <f t="shared" si="176"/>
        <v>0</v>
      </c>
      <c r="AA150" s="723">
        <v>11306391.84</v>
      </c>
      <c r="AB150" s="723">
        <v>1130639.1840000001</v>
      </c>
      <c r="AC150" s="723">
        <v>686391.84000000008</v>
      </c>
      <c r="AD150" s="723">
        <v>68639.184000000008</v>
      </c>
      <c r="AE150" s="723">
        <v>0</v>
      </c>
      <c r="AF150" s="619">
        <f t="shared" si="177"/>
        <v>0</v>
      </c>
      <c r="AG150" s="723">
        <v>11682000</v>
      </c>
      <c r="AH150" s="643">
        <f t="shared" si="178"/>
        <v>18000</v>
      </c>
      <c r="AI150" s="644" t="s">
        <v>1477</v>
      </c>
    </row>
    <row r="151" spans="1:35" s="518" customFormat="1">
      <c r="B151" s="519">
        <v>10</v>
      </c>
      <c r="C151" s="750"/>
      <c r="D151" s="745"/>
      <c r="E151" s="745"/>
      <c r="F151" s="746"/>
      <c r="G151" s="751"/>
      <c r="H151" s="751" t="s">
        <v>5</v>
      </c>
      <c r="I151" s="752">
        <f>SUM(I146:I150)</f>
        <v>1921</v>
      </c>
      <c r="J151" s="531">
        <f t="shared" ref="J151:AG151" si="179">SUM(J146:J150)</f>
        <v>33188286</v>
      </c>
      <c r="K151" s="532">
        <f t="shared" si="179"/>
        <v>0</v>
      </c>
      <c r="L151" s="531">
        <f t="shared" si="179"/>
        <v>0</v>
      </c>
      <c r="M151" s="531">
        <f t="shared" si="179"/>
        <v>33188286</v>
      </c>
      <c r="N151" s="532">
        <f t="shared" si="179"/>
        <v>30171169</v>
      </c>
      <c r="O151" s="532">
        <f t="shared" si="179"/>
        <v>3017117</v>
      </c>
      <c r="P151" s="532">
        <f t="shared" si="179"/>
        <v>0</v>
      </c>
      <c r="Q151" s="589">
        <f t="shared" si="179"/>
        <v>5641350.0000000037</v>
      </c>
      <c r="R151" s="790">
        <f>Q151/J151</f>
        <v>0.16998015504627156</v>
      </c>
      <c r="S151" s="590">
        <f t="shared" si="179"/>
        <v>5641350.0000000037</v>
      </c>
      <c r="T151" s="710">
        <f t="shared" si="179"/>
        <v>0</v>
      </c>
      <c r="U151" s="711">
        <f t="shared" si="179"/>
        <v>0</v>
      </c>
      <c r="V151" s="531">
        <f t="shared" si="179"/>
        <v>0</v>
      </c>
      <c r="W151" s="710">
        <f t="shared" si="179"/>
        <v>0</v>
      </c>
      <c r="X151" s="711">
        <f t="shared" si="179"/>
        <v>2317.9999999999995</v>
      </c>
      <c r="Y151" s="711">
        <f t="shared" si="179"/>
        <v>85391.999999999985</v>
      </c>
      <c r="Z151" s="531">
        <f t="shared" si="179"/>
        <v>0</v>
      </c>
      <c r="AA151" s="711">
        <f t="shared" si="179"/>
        <v>28291088.77090909</v>
      </c>
      <c r="AB151" s="711">
        <f t="shared" si="179"/>
        <v>2829108.8770909091</v>
      </c>
      <c r="AC151" s="711">
        <f t="shared" si="179"/>
        <v>2192438.88</v>
      </c>
      <c r="AD151" s="711">
        <f t="shared" si="179"/>
        <v>219243.88800000001</v>
      </c>
      <c r="AE151" s="711">
        <f t="shared" si="179"/>
        <v>1161578.8800000001</v>
      </c>
      <c r="AF151" s="712">
        <f t="shared" si="179"/>
        <v>232315.77600000004</v>
      </c>
      <c r="AG151" s="711">
        <f t="shared" si="179"/>
        <v>27546935.999999996</v>
      </c>
      <c r="AH151" s="578"/>
      <c r="AI151" s="644"/>
    </row>
    <row r="152" spans="1:35" ht="16.149999999999999" customHeight="1">
      <c r="A152" s="194"/>
      <c r="B152" s="519">
        <v>10</v>
      </c>
      <c r="C152" s="587">
        <v>29</v>
      </c>
      <c r="D152" s="771" t="s">
        <v>1064</v>
      </c>
      <c r="E152" s="521">
        <v>32</v>
      </c>
      <c r="F152" s="584" t="s">
        <v>1106</v>
      </c>
      <c r="G152" s="638">
        <f>H152/E152</f>
        <v>828.125</v>
      </c>
      <c r="H152" s="525">
        <v>26500</v>
      </c>
      <c r="I152" s="575">
        <v>980</v>
      </c>
      <c r="J152" s="592">
        <f t="shared" ref="J152:J154" si="180">H152*I152</f>
        <v>25970000</v>
      </c>
      <c r="K152" s="567">
        <v>0</v>
      </c>
      <c r="L152" s="568">
        <f t="shared" ref="L152:L154" si="181">J152-M152</f>
        <v>0</v>
      </c>
      <c r="M152" s="568">
        <f t="shared" ref="M152:M154" si="182">N152+O152-P152</f>
        <v>25970000</v>
      </c>
      <c r="N152" s="569">
        <v>23609091</v>
      </c>
      <c r="O152" s="569">
        <v>2360909</v>
      </c>
      <c r="P152" s="568">
        <v>0</v>
      </c>
      <c r="Q152" s="617">
        <f t="shared" ref="Q152:Q154" si="183">J152-AG152</f>
        <v>2451960</v>
      </c>
      <c r="R152" s="618">
        <f t="shared" ref="R152:R154" si="184">Q152/J152</f>
        <v>9.4415094339622641E-2</v>
      </c>
      <c r="S152" s="523">
        <f t="shared" ref="S152:S154" si="185">Q152-U152</f>
        <v>2451960</v>
      </c>
      <c r="T152" s="524" t="s">
        <v>841</v>
      </c>
      <c r="U152" s="563">
        <v>0</v>
      </c>
      <c r="V152" s="525" t="s">
        <v>90</v>
      </c>
      <c r="W152" s="522" t="s">
        <v>89</v>
      </c>
      <c r="X152" s="526">
        <f>Y152/E152</f>
        <v>749.9375</v>
      </c>
      <c r="Y152" s="526">
        <f t="shared" ref="Y152:Y154" si="186">(AA152+AB152-AC152-AD152-AE152)/I152</f>
        <v>23998</v>
      </c>
      <c r="Z152" s="568">
        <f t="shared" ref="Z152:Z154" si="187">AH152-Y152</f>
        <v>0</v>
      </c>
      <c r="AA152" s="527">
        <v>24907680</v>
      </c>
      <c r="AB152" s="527">
        <v>2490768</v>
      </c>
      <c r="AC152" s="528">
        <v>2308880</v>
      </c>
      <c r="AD152" s="528">
        <v>230888</v>
      </c>
      <c r="AE152" s="528">
        <v>1340640</v>
      </c>
      <c r="AF152" s="619">
        <f t="shared" ref="AF152:AF154" si="188">AE152*$AF$4</f>
        <v>268128</v>
      </c>
      <c r="AG152" s="527">
        <v>23518040</v>
      </c>
      <c r="AH152" s="643">
        <f t="shared" ref="AH152:AH154" si="189">AG152/I152</f>
        <v>23998</v>
      </c>
      <c r="AI152" s="644" t="s">
        <v>1479</v>
      </c>
    </row>
    <row r="153" spans="1:35" ht="16.149999999999999" customHeight="1">
      <c r="A153" s="194"/>
      <c r="B153" s="519">
        <v>10</v>
      </c>
      <c r="C153" s="587">
        <v>29</v>
      </c>
      <c r="D153" s="724" t="s">
        <v>1064</v>
      </c>
      <c r="E153" s="521">
        <v>32</v>
      </c>
      <c r="F153" s="584" t="s">
        <v>1160</v>
      </c>
      <c r="G153" s="638">
        <f>H153/E153</f>
        <v>812.5</v>
      </c>
      <c r="H153" s="525">
        <v>26000</v>
      </c>
      <c r="I153" s="575">
        <v>980</v>
      </c>
      <c r="J153" s="592">
        <f t="shared" si="180"/>
        <v>25480000</v>
      </c>
      <c r="K153" s="567">
        <v>0</v>
      </c>
      <c r="L153" s="568">
        <f t="shared" si="181"/>
        <v>0</v>
      </c>
      <c r="M153" s="568">
        <f t="shared" si="182"/>
        <v>25480000</v>
      </c>
      <c r="N153" s="569">
        <v>23163636</v>
      </c>
      <c r="O153" s="569">
        <v>2316364</v>
      </c>
      <c r="P153" s="568">
        <v>0</v>
      </c>
      <c r="Q153" s="617">
        <f t="shared" si="183"/>
        <v>1961960</v>
      </c>
      <c r="R153" s="618">
        <f t="shared" si="184"/>
        <v>7.6999999999999999E-2</v>
      </c>
      <c r="S153" s="523">
        <f t="shared" si="185"/>
        <v>1961960</v>
      </c>
      <c r="T153" s="524" t="s">
        <v>841</v>
      </c>
      <c r="U153" s="563">
        <v>0</v>
      </c>
      <c r="V153" s="525" t="s">
        <v>90</v>
      </c>
      <c r="W153" s="522" t="s">
        <v>89</v>
      </c>
      <c r="X153" s="526">
        <f>Y153/E153</f>
        <v>749.9375</v>
      </c>
      <c r="Y153" s="526">
        <f t="shared" si="186"/>
        <v>23998</v>
      </c>
      <c r="Z153" s="568">
        <f t="shared" si="187"/>
        <v>0</v>
      </c>
      <c r="AA153" s="527">
        <v>24907680</v>
      </c>
      <c r="AB153" s="527">
        <v>2490768</v>
      </c>
      <c r="AC153" s="528">
        <v>2308880</v>
      </c>
      <c r="AD153" s="528">
        <v>230888</v>
      </c>
      <c r="AE153" s="528">
        <v>1340640</v>
      </c>
      <c r="AF153" s="619">
        <f t="shared" si="188"/>
        <v>268128</v>
      </c>
      <c r="AG153" s="527">
        <v>23518040</v>
      </c>
      <c r="AH153" s="643">
        <f t="shared" si="189"/>
        <v>23998</v>
      </c>
      <c r="AI153" s="644" t="s">
        <v>1477</v>
      </c>
    </row>
    <row r="154" spans="1:35" ht="16.149999999999999" customHeight="1">
      <c r="A154" s="194"/>
      <c r="B154" s="519">
        <v>10</v>
      </c>
      <c r="C154" s="587">
        <v>29</v>
      </c>
      <c r="D154" s="724" t="s">
        <v>1064</v>
      </c>
      <c r="E154" s="521">
        <v>32</v>
      </c>
      <c r="F154" s="584" t="s">
        <v>1106</v>
      </c>
      <c r="G154" s="638">
        <f>H154/E154</f>
        <v>828.125</v>
      </c>
      <c r="H154" s="525">
        <v>26500</v>
      </c>
      <c r="I154" s="575">
        <v>980</v>
      </c>
      <c r="J154" s="592">
        <f t="shared" si="180"/>
        <v>25970000</v>
      </c>
      <c r="K154" s="567">
        <v>0</v>
      </c>
      <c r="L154" s="568">
        <f t="shared" si="181"/>
        <v>0</v>
      </c>
      <c r="M154" s="568">
        <f t="shared" si="182"/>
        <v>25970000</v>
      </c>
      <c r="N154" s="569">
        <v>23609091</v>
      </c>
      <c r="O154" s="569">
        <v>2360909</v>
      </c>
      <c r="P154" s="568">
        <v>0</v>
      </c>
      <c r="Q154" s="617">
        <f t="shared" si="183"/>
        <v>2451960</v>
      </c>
      <c r="R154" s="618">
        <f t="shared" si="184"/>
        <v>9.4415094339622641E-2</v>
      </c>
      <c r="S154" s="523">
        <f t="shared" si="185"/>
        <v>2451960</v>
      </c>
      <c r="T154" s="524" t="s">
        <v>841</v>
      </c>
      <c r="U154" s="563">
        <v>0</v>
      </c>
      <c r="V154" s="525" t="s">
        <v>90</v>
      </c>
      <c r="W154" s="522" t="s">
        <v>89</v>
      </c>
      <c r="X154" s="526">
        <f>Y154/E154</f>
        <v>749.9375</v>
      </c>
      <c r="Y154" s="526">
        <f t="shared" si="186"/>
        <v>23998</v>
      </c>
      <c r="Z154" s="568">
        <f t="shared" si="187"/>
        <v>0</v>
      </c>
      <c r="AA154" s="527">
        <v>24907680</v>
      </c>
      <c r="AB154" s="527">
        <v>2490768</v>
      </c>
      <c r="AC154" s="528">
        <v>2308880</v>
      </c>
      <c r="AD154" s="528">
        <v>230888</v>
      </c>
      <c r="AE154" s="528">
        <v>1340640</v>
      </c>
      <c r="AF154" s="619">
        <f t="shared" si="188"/>
        <v>268128</v>
      </c>
      <c r="AG154" s="527">
        <v>23518040</v>
      </c>
      <c r="AH154" s="643">
        <f t="shared" si="189"/>
        <v>23998</v>
      </c>
      <c r="AI154" s="644" t="s">
        <v>1476</v>
      </c>
    </row>
    <row r="155" spans="1:35" s="518" customFormat="1">
      <c r="B155" s="519">
        <v>10</v>
      </c>
      <c r="C155" s="750"/>
      <c r="D155" s="745"/>
      <c r="E155" s="745"/>
      <c r="F155" s="746"/>
      <c r="G155" s="751"/>
      <c r="H155" s="751" t="s">
        <v>5</v>
      </c>
      <c r="I155" s="752">
        <f>SUM(I152:I154)</f>
        <v>2940</v>
      </c>
      <c r="J155" s="531">
        <f t="shared" ref="J155:AG155" si="190">SUM(J152:J154)</f>
        <v>77420000</v>
      </c>
      <c r="K155" s="532">
        <f t="shared" si="190"/>
        <v>0</v>
      </c>
      <c r="L155" s="531">
        <f t="shared" si="190"/>
        <v>0</v>
      </c>
      <c r="M155" s="531">
        <f t="shared" si="190"/>
        <v>77420000</v>
      </c>
      <c r="N155" s="532">
        <f t="shared" si="190"/>
        <v>70381818</v>
      </c>
      <c r="O155" s="532">
        <f t="shared" si="190"/>
        <v>7038182</v>
      </c>
      <c r="P155" s="532">
        <f t="shared" si="190"/>
        <v>0</v>
      </c>
      <c r="Q155" s="589">
        <f t="shared" si="190"/>
        <v>6865880</v>
      </c>
      <c r="R155" s="790">
        <f>Q155/J155</f>
        <v>8.8683544303797462E-2</v>
      </c>
      <c r="S155" s="590">
        <f t="shared" si="190"/>
        <v>6865880</v>
      </c>
      <c r="T155" s="710">
        <f t="shared" si="190"/>
        <v>0</v>
      </c>
      <c r="U155" s="711">
        <f t="shared" si="190"/>
        <v>0</v>
      </c>
      <c r="V155" s="531">
        <f t="shared" si="190"/>
        <v>0</v>
      </c>
      <c r="W155" s="710">
        <f t="shared" si="190"/>
        <v>0</v>
      </c>
      <c r="X155" s="711">
        <f t="shared" si="190"/>
        <v>2249.8125</v>
      </c>
      <c r="Y155" s="711">
        <f t="shared" si="190"/>
        <v>71994</v>
      </c>
      <c r="Z155" s="531">
        <f t="shared" si="190"/>
        <v>0</v>
      </c>
      <c r="AA155" s="711">
        <f t="shared" si="190"/>
        <v>74723040</v>
      </c>
      <c r="AB155" s="711">
        <f t="shared" si="190"/>
        <v>7472304</v>
      </c>
      <c r="AC155" s="711">
        <f t="shared" si="190"/>
        <v>6926640</v>
      </c>
      <c r="AD155" s="711">
        <f t="shared" si="190"/>
        <v>692664</v>
      </c>
      <c r="AE155" s="711">
        <f t="shared" si="190"/>
        <v>4021920</v>
      </c>
      <c r="AF155" s="712">
        <f t="shared" si="190"/>
        <v>804384</v>
      </c>
      <c r="AG155" s="711">
        <f t="shared" si="190"/>
        <v>70554120</v>
      </c>
      <c r="AH155" s="578"/>
      <c r="AI155" s="644"/>
    </row>
    <row r="156" spans="1:35" ht="16.149999999999999" customHeight="1">
      <c r="A156" s="194"/>
      <c r="B156" s="519">
        <v>10</v>
      </c>
      <c r="C156" s="587">
        <v>31</v>
      </c>
      <c r="D156" s="786" t="s">
        <v>1089</v>
      </c>
      <c r="E156" s="521">
        <v>24</v>
      </c>
      <c r="F156" s="584" t="s">
        <v>1091</v>
      </c>
      <c r="G156" s="638">
        <f t="shared" ref="G156:G163" si="191">H156/E156</f>
        <v>0</v>
      </c>
      <c r="H156" s="525">
        <v>0</v>
      </c>
      <c r="I156" s="575">
        <v>253</v>
      </c>
      <c r="J156" s="592">
        <f t="shared" ref="J156:J163" si="192">H156*I156</f>
        <v>0</v>
      </c>
      <c r="K156" s="567">
        <v>0</v>
      </c>
      <c r="L156" s="568">
        <f t="shared" ref="L156:L163" si="193">J156-M156</f>
        <v>0</v>
      </c>
      <c r="M156" s="568">
        <f t="shared" ref="M156:M163" si="194">N156+O156-P156</f>
        <v>0</v>
      </c>
      <c r="N156" s="569">
        <v>0</v>
      </c>
      <c r="O156" s="569">
        <v>0</v>
      </c>
      <c r="P156" s="568">
        <v>0</v>
      </c>
      <c r="Q156" s="617">
        <f t="shared" ref="Q156:Q163" si="195">J156-AG156</f>
        <v>0</v>
      </c>
      <c r="R156" s="618" t="e">
        <f t="shared" ref="R156:R163" si="196">Q156/J156</f>
        <v>#DIV/0!</v>
      </c>
      <c r="S156" s="523">
        <f t="shared" ref="S156:S163" si="197">Q156-U156</f>
        <v>0</v>
      </c>
      <c r="T156" s="524" t="s">
        <v>841</v>
      </c>
      <c r="U156" s="563">
        <v>0</v>
      </c>
      <c r="V156" s="525" t="s">
        <v>90</v>
      </c>
      <c r="W156" s="522" t="s">
        <v>89</v>
      </c>
      <c r="X156" s="526">
        <f t="shared" ref="X156:X163" si="198">Y156/E156</f>
        <v>0</v>
      </c>
      <c r="Y156" s="526">
        <f t="shared" ref="Y156:Y163" si="199">(AA156+AB156-AC156-AD156-AE156)/I156</f>
        <v>0</v>
      </c>
      <c r="Z156" s="568">
        <f t="shared" ref="Z156:Z163" si="200">AH156-Y156</f>
        <v>0</v>
      </c>
      <c r="AA156" s="527">
        <v>0</v>
      </c>
      <c r="AB156" s="527">
        <v>0</v>
      </c>
      <c r="AC156" s="528">
        <v>0</v>
      </c>
      <c r="AD156" s="528">
        <v>0</v>
      </c>
      <c r="AE156" s="528">
        <v>0</v>
      </c>
      <c r="AF156" s="619">
        <f t="shared" ref="AF156:AF163" si="201">AE156*$AF$4</f>
        <v>0</v>
      </c>
      <c r="AG156" s="527">
        <v>0</v>
      </c>
      <c r="AH156" s="643">
        <f t="shared" ref="AH156:AH163" si="202">AG156/I156</f>
        <v>0</v>
      </c>
      <c r="AI156" s="644" t="s">
        <v>1476</v>
      </c>
    </row>
    <row r="157" spans="1:35" ht="16.149999999999999" customHeight="1">
      <c r="A157" s="194"/>
      <c r="B157" s="519">
        <v>10</v>
      </c>
      <c r="C157" s="587">
        <v>31</v>
      </c>
      <c r="D157" s="724" t="s">
        <v>1064</v>
      </c>
      <c r="E157" s="521">
        <v>32</v>
      </c>
      <c r="F157" s="584" t="s">
        <v>102</v>
      </c>
      <c r="G157" s="638">
        <f t="shared" si="191"/>
        <v>828.125</v>
      </c>
      <c r="H157" s="764">
        <v>26500</v>
      </c>
      <c r="I157" s="757">
        <v>1030</v>
      </c>
      <c r="J157" s="592">
        <f t="shared" si="192"/>
        <v>27295000</v>
      </c>
      <c r="K157" s="567">
        <v>0</v>
      </c>
      <c r="L157" s="568">
        <f t="shared" si="193"/>
        <v>0</v>
      </c>
      <c r="M157" s="568">
        <f t="shared" si="194"/>
        <v>27295000</v>
      </c>
      <c r="N157" s="569">
        <v>24813636</v>
      </c>
      <c r="O157" s="569">
        <v>2481364</v>
      </c>
      <c r="P157" s="568">
        <v>0</v>
      </c>
      <c r="Q157" s="617">
        <f t="shared" si="195"/>
        <v>3776960</v>
      </c>
      <c r="R157" s="618">
        <f t="shared" si="196"/>
        <v>0.13837552665323319</v>
      </c>
      <c r="S157" s="523">
        <f t="shared" si="197"/>
        <v>3776960</v>
      </c>
      <c r="T157" s="524" t="s">
        <v>841</v>
      </c>
      <c r="U157" s="563">
        <v>0</v>
      </c>
      <c r="V157" s="525" t="s">
        <v>90</v>
      </c>
      <c r="W157" s="522" t="s">
        <v>89</v>
      </c>
      <c r="X157" s="526">
        <f t="shared" si="198"/>
        <v>713.53276699029129</v>
      </c>
      <c r="Y157" s="526">
        <f t="shared" si="199"/>
        <v>22833.048543689321</v>
      </c>
      <c r="Z157" s="568">
        <f t="shared" si="200"/>
        <v>0</v>
      </c>
      <c r="AA157" s="807">
        <v>24907680</v>
      </c>
      <c r="AB157" s="807">
        <v>2490768</v>
      </c>
      <c r="AC157" s="808">
        <v>2308880</v>
      </c>
      <c r="AD157" s="808">
        <v>230888</v>
      </c>
      <c r="AE157" s="808">
        <v>1340640</v>
      </c>
      <c r="AF157" s="619">
        <f t="shared" si="201"/>
        <v>268128</v>
      </c>
      <c r="AG157" s="807">
        <v>23518040</v>
      </c>
      <c r="AH157" s="643">
        <f t="shared" si="202"/>
        <v>22833.048543689321</v>
      </c>
      <c r="AI157" s="644" t="s">
        <v>1476</v>
      </c>
    </row>
    <row r="158" spans="1:35" ht="16.149999999999999" customHeight="1">
      <c r="A158" s="194"/>
      <c r="B158" s="519">
        <v>10</v>
      </c>
      <c r="C158" s="587">
        <v>31</v>
      </c>
      <c r="D158" s="811" t="s">
        <v>1108</v>
      </c>
      <c r="E158" s="521">
        <v>40</v>
      </c>
      <c r="F158" s="584" t="s">
        <v>1161</v>
      </c>
      <c r="G158" s="638">
        <f t="shared" si="191"/>
        <v>522.5</v>
      </c>
      <c r="H158" s="525">
        <v>20900</v>
      </c>
      <c r="I158" s="575">
        <v>517</v>
      </c>
      <c r="J158" s="592">
        <f t="shared" si="192"/>
        <v>10805300</v>
      </c>
      <c r="K158" s="567">
        <v>0</v>
      </c>
      <c r="L158" s="568">
        <f t="shared" si="193"/>
        <v>0</v>
      </c>
      <c r="M158" s="568">
        <f t="shared" si="194"/>
        <v>10805300</v>
      </c>
      <c r="N158" s="569">
        <v>9823000</v>
      </c>
      <c r="O158" s="569">
        <v>982300</v>
      </c>
      <c r="P158" s="568">
        <v>0</v>
      </c>
      <c r="Q158" s="617">
        <f t="shared" si="195"/>
        <v>1499300.0000000019</v>
      </c>
      <c r="R158" s="618">
        <f t="shared" si="196"/>
        <v>0.13875598086124419</v>
      </c>
      <c r="S158" s="523">
        <f t="shared" si="197"/>
        <v>1499300.0000000019</v>
      </c>
      <c r="T158" s="524" t="s">
        <v>839</v>
      </c>
      <c r="U158" s="563">
        <v>0</v>
      </c>
      <c r="V158" s="525" t="s">
        <v>90</v>
      </c>
      <c r="W158" s="522" t="s">
        <v>89</v>
      </c>
      <c r="X158" s="526">
        <f t="shared" si="198"/>
        <v>449.99999999999989</v>
      </c>
      <c r="Y158" s="526">
        <f t="shared" si="199"/>
        <v>17999.999999999996</v>
      </c>
      <c r="Z158" s="568">
        <f t="shared" si="200"/>
        <v>0</v>
      </c>
      <c r="AA158" s="723">
        <v>9006786.7199999988</v>
      </c>
      <c r="AB158" s="723">
        <v>900678.6719999999</v>
      </c>
      <c r="AC158" s="723">
        <v>546786.72</v>
      </c>
      <c r="AD158" s="723">
        <v>54678.671999999999</v>
      </c>
      <c r="AE158" s="723">
        <v>0</v>
      </c>
      <c r="AF158" s="619">
        <f t="shared" si="201"/>
        <v>0</v>
      </c>
      <c r="AG158" s="723">
        <v>9305999.9999999981</v>
      </c>
      <c r="AH158" s="643">
        <f t="shared" si="202"/>
        <v>17999.999999999996</v>
      </c>
      <c r="AI158" s="644" t="s">
        <v>1483</v>
      </c>
    </row>
    <row r="159" spans="1:35" ht="16.149999999999999" customHeight="1">
      <c r="A159" s="194"/>
      <c r="B159" s="519">
        <v>10</v>
      </c>
      <c r="C159" s="587">
        <v>31</v>
      </c>
      <c r="D159" s="771" t="s">
        <v>1100</v>
      </c>
      <c r="E159" s="521">
        <v>40</v>
      </c>
      <c r="F159" s="584" t="s">
        <v>1161</v>
      </c>
      <c r="G159" s="638">
        <f t="shared" si="191"/>
        <v>561.32500000000005</v>
      </c>
      <c r="H159" s="525">
        <v>22453</v>
      </c>
      <c r="I159" s="575">
        <v>66</v>
      </c>
      <c r="J159" s="592">
        <f t="shared" si="192"/>
        <v>1481898</v>
      </c>
      <c r="K159" s="567">
        <v>0</v>
      </c>
      <c r="L159" s="568">
        <f t="shared" si="193"/>
        <v>0</v>
      </c>
      <c r="M159" s="568">
        <f t="shared" si="194"/>
        <v>1481898</v>
      </c>
      <c r="N159" s="569">
        <v>1347180</v>
      </c>
      <c r="O159" s="569">
        <v>134718</v>
      </c>
      <c r="P159" s="568">
        <v>0</v>
      </c>
      <c r="Q159" s="617">
        <f t="shared" si="195"/>
        <v>188298.00000000023</v>
      </c>
      <c r="R159" s="618">
        <f t="shared" si="196"/>
        <v>0.12706542555560521</v>
      </c>
      <c r="S159" s="523">
        <f t="shared" si="197"/>
        <v>188298.00000000023</v>
      </c>
      <c r="T159" s="524" t="s">
        <v>841</v>
      </c>
      <c r="U159" s="563">
        <v>0</v>
      </c>
      <c r="V159" s="525" t="s">
        <v>90</v>
      </c>
      <c r="W159" s="522" t="s">
        <v>89</v>
      </c>
      <c r="X159" s="526">
        <f t="shared" si="198"/>
        <v>489.99999999999989</v>
      </c>
      <c r="Y159" s="526">
        <f t="shared" si="199"/>
        <v>19599.999999999996</v>
      </c>
      <c r="Z159" s="568">
        <f t="shared" si="200"/>
        <v>0</v>
      </c>
      <c r="AA159" s="527">
        <v>1251686.3999999997</v>
      </c>
      <c r="AB159" s="527">
        <v>125168.63999999997</v>
      </c>
      <c r="AC159" s="528">
        <v>75686.399999999994</v>
      </c>
      <c r="AD159" s="528">
        <v>7568.6399999999994</v>
      </c>
      <c r="AE159" s="528">
        <v>0</v>
      </c>
      <c r="AF159" s="619">
        <f t="shared" si="201"/>
        <v>0</v>
      </c>
      <c r="AG159" s="527">
        <v>1293599.9999999998</v>
      </c>
      <c r="AH159" s="643">
        <f t="shared" si="202"/>
        <v>19599.999999999996</v>
      </c>
      <c r="AI159" s="644" t="s">
        <v>1162</v>
      </c>
    </row>
    <row r="160" spans="1:35" ht="16.149999999999999" customHeight="1">
      <c r="A160" s="194"/>
      <c r="B160" s="519">
        <v>10</v>
      </c>
      <c r="C160" s="587">
        <v>31</v>
      </c>
      <c r="D160" s="771" t="s">
        <v>1101</v>
      </c>
      <c r="E160" s="521">
        <v>40</v>
      </c>
      <c r="F160" s="584" t="s">
        <v>1161</v>
      </c>
      <c r="G160" s="638">
        <f t="shared" si="191"/>
        <v>594</v>
      </c>
      <c r="H160" s="525">
        <v>23760</v>
      </c>
      <c r="I160" s="575">
        <v>66</v>
      </c>
      <c r="J160" s="592">
        <f t="shared" si="192"/>
        <v>1568160</v>
      </c>
      <c r="K160" s="567">
        <v>0</v>
      </c>
      <c r="L160" s="568">
        <f t="shared" si="193"/>
        <v>0</v>
      </c>
      <c r="M160" s="568">
        <f t="shared" si="194"/>
        <v>1568160</v>
      </c>
      <c r="N160" s="569">
        <v>1425600</v>
      </c>
      <c r="O160" s="569">
        <v>142560</v>
      </c>
      <c r="P160" s="568">
        <v>0</v>
      </c>
      <c r="Q160" s="617">
        <f t="shared" si="195"/>
        <v>201960.00000000047</v>
      </c>
      <c r="R160" s="618">
        <f t="shared" si="196"/>
        <v>0.12878787878787909</v>
      </c>
      <c r="S160" s="523">
        <f t="shared" si="197"/>
        <v>201960.00000000047</v>
      </c>
      <c r="T160" s="524" t="s">
        <v>841</v>
      </c>
      <c r="U160" s="563">
        <v>0</v>
      </c>
      <c r="V160" s="525" t="s">
        <v>90</v>
      </c>
      <c r="W160" s="522" t="s">
        <v>89</v>
      </c>
      <c r="X160" s="526">
        <f t="shared" si="198"/>
        <v>517.49999999999977</v>
      </c>
      <c r="Y160" s="526">
        <f t="shared" si="199"/>
        <v>20699.999999999993</v>
      </c>
      <c r="Z160" s="568">
        <f t="shared" si="200"/>
        <v>0</v>
      </c>
      <c r="AA160" s="527">
        <v>1322092.7999999996</v>
      </c>
      <c r="AB160" s="527">
        <v>132209.27999999997</v>
      </c>
      <c r="AC160" s="528">
        <v>80092.800000000003</v>
      </c>
      <c r="AD160" s="528">
        <v>8009.2800000000007</v>
      </c>
      <c r="AE160" s="528">
        <v>0</v>
      </c>
      <c r="AF160" s="619">
        <f t="shared" si="201"/>
        <v>0</v>
      </c>
      <c r="AG160" s="527">
        <v>1366199.9999999995</v>
      </c>
      <c r="AH160" s="643">
        <f t="shared" si="202"/>
        <v>20699.999999999993</v>
      </c>
      <c r="AI160" s="644" t="s">
        <v>1162</v>
      </c>
    </row>
    <row r="161" spans="1:35" ht="16.149999999999999" customHeight="1">
      <c r="A161" s="194"/>
      <c r="B161" s="519">
        <v>10</v>
      </c>
      <c r="C161" s="587">
        <v>31</v>
      </c>
      <c r="D161" s="724" t="s">
        <v>1102</v>
      </c>
      <c r="E161" s="521">
        <v>40</v>
      </c>
      <c r="F161" s="584" t="s">
        <v>1161</v>
      </c>
      <c r="G161" s="638">
        <f t="shared" si="191"/>
        <v>460.32499999999999</v>
      </c>
      <c r="H161" s="525">
        <v>18413</v>
      </c>
      <c r="I161" s="575">
        <v>66</v>
      </c>
      <c r="J161" s="592">
        <f t="shared" ref="J161" si="203">H161*I161</f>
        <v>1215258</v>
      </c>
      <c r="K161" s="567">
        <v>0</v>
      </c>
      <c r="L161" s="568">
        <f t="shared" ref="L161" si="204">J161-M161</f>
        <v>0</v>
      </c>
      <c r="M161" s="568">
        <f t="shared" ref="M161" si="205">N161+O161-P161</f>
        <v>1215258</v>
      </c>
      <c r="N161" s="569">
        <v>1104780</v>
      </c>
      <c r="O161" s="569">
        <v>110478</v>
      </c>
      <c r="P161" s="568">
        <v>0</v>
      </c>
      <c r="Q161" s="617">
        <f t="shared" ref="Q161" si="206">J161-AG161</f>
        <v>152658</v>
      </c>
      <c r="R161" s="618">
        <f t="shared" ref="R161" si="207">Q161/J161</f>
        <v>0.12561777005376637</v>
      </c>
      <c r="S161" s="523">
        <f t="shared" ref="S161" si="208">Q161-U161</f>
        <v>152658</v>
      </c>
      <c r="T161" s="524" t="s">
        <v>841</v>
      </c>
      <c r="U161" s="563">
        <v>0</v>
      </c>
      <c r="V161" s="525" t="s">
        <v>90</v>
      </c>
      <c r="W161" s="522" t="s">
        <v>89</v>
      </c>
      <c r="X161" s="526">
        <f t="shared" si="198"/>
        <v>402.5</v>
      </c>
      <c r="Y161" s="526">
        <f t="shared" ref="Y161" si="209">(AA161+AB161-AC161-AD161-AE161)/I161</f>
        <v>16100</v>
      </c>
      <c r="Z161" s="568">
        <f t="shared" ref="Z161" si="210">AH161-Y161</f>
        <v>0</v>
      </c>
      <c r="AA161" s="527">
        <v>1028078.4</v>
      </c>
      <c r="AB161" s="527">
        <v>102807.84000000001</v>
      </c>
      <c r="AC161" s="528">
        <v>62078.400000000001</v>
      </c>
      <c r="AD161" s="528">
        <v>6207.84</v>
      </c>
      <c r="AE161" s="528">
        <v>0</v>
      </c>
      <c r="AF161" s="619">
        <f t="shared" ref="AF161" si="211">AE161*$AF$4</f>
        <v>0</v>
      </c>
      <c r="AG161" s="527">
        <v>1062600</v>
      </c>
      <c r="AH161" s="643">
        <f t="shared" ref="AH161" si="212">AG161/I161</f>
        <v>16100</v>
      </c>
      <c r="AI161" s="644" t="s">
        <v>1163</v>
      </c>
    </row>
    <row r="162" spans="1:35" ht="16.149999999999999" customHeight="1">
      <c r="A162" s="194"/>
      <c r="B162" s="519">
        <v>10</v>
      </c>
      <c r="C162" s="587">
        <v>31</v>
      </c>
      <c r="D162" s="724" t="s">
        <v>1072</v>
      </c>
      <c r="E162" s="521">
        <v>24</v>
      </c>
      <c r="F162" s="584" t="s">
        <v>1106</v>
      </c>
      <c r="G162" s="638">
        <f t="shared" si="191"/>
        <v>580</v>
      </c>
      <c r="H162" s="525">
        <v>13920</v>
      </c>
      <c r="I162" s="575">
        <v>2684</v>
      </c>
      <c r="J162" s="592">
        <f t="shared" si="192"/>
        <v>37361280</v>
      </c>
      <c r="K162" s="567">
        <v>0</v>
      </c>
      <c r="L162" s="568">
        <f t="shared" si="193"/>
        <v>0</v>
      </c>
      <c r="M162" s="568">
        <f t="shared" si="194"/>
        <v>37361280</v>
      </c>
      <c r="N162" s="569">
        <v>33964800</v>
      </c>
      <c r="O162" s="569">
        <v>3396480</v>
      </c>
      <c r="P162" s="568">
        <v>0</v>
      </c>
      <c r="Q162" s="617">
        <f t="shared" si="195"/>
        <v>7166280</v>
      </c>
      <c r="R162" s="618">
        <f t="shared" si="196"/>
        <v>0.19181034482758622</v>
      </c>
      <c r="S162" s="523">
        <f t="shared" si="197"/>
        <v>7166280</v>
      </c>
      <c r="T162" s="524" t="s">
        <v>841</v>
      </c>
      <c r="U162" s="563">
        <v>0</v>
      </c>
      <c r="V162" s="525" t="s">
        <v>90</v>
      </c>
      <c r="W162" s="522" t="s">
        <v>89</v>
      </c>
      <c r="X162" s="526">
        <f t="shared" si="198"/>
        <v>468.75</v>
      </c>
      <c r="Y162" s="526">
        <f t="shared" si="199"/>
        <v>11250</v>
      </c>
      <c r="Z162" s="568">
        <f t="shared" si="200"/>
        <v>0</v>
      </c>
      <c r="AA162" s="527">
        <v>29535790.079999998</v>
      </c>
      <c r="AB162" s="527">
        <v>2953579.0079999999</v>
      </c>
      <c r="AC162" s="528">
        <v>1792990.08</v>
      </c>
      <c r="AD162" s="528">
        <v>179299.00800000003</v>
      </c>
      <c r="AE162" s="528">
        <v>322080</v>
      </c>
      <c r="AF162" s="619">
        <f t="shared" si="201"/>
        <v>64416</v>
      </c>
      <c r="AG162" s="527">
        <v>30195000</v>
      </c>
      <c r="AH162" s="643">
        <f t="shared" si="202"/>
        <v>11250</v>
      </c>
      <c r="AI162" s="644" t="s">
        <v>1164</v>
      </c>
    </row>
    <row r="163" spans="1:35" ht="16.149999999999999" customHeight="1">
      <c r="A163" s="194"/>
      <c r="B163" s="519">
        <v>10</v>
      </c>
      <c r="C163" s="587">
        <v>31</v>
      </c>
      <c r="D163" s="724" t="s">
        <v>1071</v>
      </c>
      <c r="E163" s="521">
        <v>24</v>
      </c>
      <c r="F163" s="584" t="s">
        <v>1106</v>
      </c>
      <c r="G163" s="638">
        <f t="shared" si="191"/>
        <v>570</v>
      </c>
      <c r="H163" s="764">
        <v>13680</v>
      </c>
      <c r="I163" s="757">
        <v>760</v>
      </c>
      <c r="J163" s="592">
        <f t="shared" si="192"/>
        <v>10396800</v>
      </c>
      <c r="K163" s="567">
        <v>0</v>
      </c>
      <c r="L163" s="568">
        <f t="shared" si="193"/>
        <v>0</v>
      </c>
      <c r="M163" s="568">
        <f t="shared" si="194"/>
        <v>10396800</v>
      </c>
      <c r="N163" s="569">
        <v>9451636</v>
      </c>
      <c r="O163" s="569">
        <v>945164</v>
      </c>
      <c r="P163" s="568">
        <v>0</v>
      </c>
      <c r="Q163" s="617">
        <f t="shared" si="195"/>
        <v>1784878.8479999993</v>
      </c>
      <c r="R163" s="618">
        <f t="shared" si="196"/>
        <v>0.17167578947368414</v>
      </c>
      <c r="S163" s="523">
        <f t="shared" si="197"/>
        <v>1784878.8479999993</v>
      </c>
      <c r="T163" s="524" t="s">
        <v>841</v>
      </c>
      <c r="U163" s="563">
        <v>0</v>
      </c>
      <c r="V163" s="525" t="s">
        <v>90</v>
      </c>
      <c r="W163" s="522" t="s">
        <v>89</v>
      </c>
      <c r="X163" s="526">
        <f t="shared" si="198"/>
        <v>472.14480000000003</v>
      </c>
      <c r="Y163" s="526">
        <f t="shared" si="199"/>
        <v>11331.475200000001</v>
      </c>
      <c r="Z163" s="568">
        <f t="shared" si="200"/>
        <v>0</v>
      </c>
      <c r="AA163" s="527">
        <v>8353920</v>
      </c>
      <c r="AB163" s="527">
        <v>835392.00000000012</v>
      </c>
      <c r="AC163" s="528">
        <v>451111.68000000005</v>
      </c>
      <c r="AD163" s="528">
        <v>45111.168000000005</v>
      </c>
      <c r="AE163" s="528">
        <v>81168</v>
      </c>
      <c r="AF163" s="619">
        <f t="shared" si="201"/>
        <v>16233.6</v>
      </c>
      <c r="AG163" s="527">
        <v>8611921.1520000007</v>
      </c>
      <c r="AH163" s="643">
        <f t="shared" si="202"/>
        <v>11331.475200000001</v>
      </c>
      <c r="AI163" s="644" t="s">
        <v>1165</v>
      </c>
    </row>
    <row r="164" spans="1:35" s="518" customFormat="1">
      <c r="B164" s="519">
        <v>10</v>
      </c>
      <c r="C164" s="750"/>
      <c r="D164" s="745"/>
      <c r="E164" s="745"/>
      <c r="F164" s="746"/>
      <c r="G164" s="751"/>
      <c r="H164" s="751" t="s">
        <v>5</v>
      </c>
      <c r="I164" s="752">
        <f>SUM(I156:I163)</f>
        <v>5442</v>
      </c>
      <c r="J164" s="531">
        <f t="shared" ref="J164:AG164" si="213">SUM(J156:J163)</f>
        <v>90123696</v>
      </c>
      <c r="K164" s="532">
        <f t="shared" si="213"/>
        <v>0</v>
      </c>
      <c r="L164" s="531">
        <f t="shared" si="213"/>
        <v>0</v>
      </c>
      <c r="M164" s="531">
        <f t="shared" si="213"/>
        <v>90123696</v>
      </c>
      <c r="N164" s="532">
        <f t="shared" si="213"/>
        <v>81930632</v>
      </c>
      <c r="O164" s="532">
        <f t="shared" si="213"/>
        <v>8193064</v>
      </c>
      <c r="P164" s="532">
        <f t="shared" si="213"/>
        <v>0</v>
      </c>
      <c r="Q164" s="589">
        <f t="shared" si="213"/>
        <v>14770334.848000001</v>
      </c>
      <c r="R164" s="790">
        <f>Q164/J164</f>
        <v>0.16388958180321411</v>
      </c>
      <c r="S164" s="590">
        <f t="shared" si="213"/>
        <v>14770334.848000001</v>
      </c>
      <c r="T164" s="710">
        <f t="shared" si="213"/>
        <v>0</v>
      </c>
      <c r="U164" s="711">
        <f t="shared" si="213"/>
        <v>0</v>
      </c>
      <c r="V164" s="531">
        <f t="shared" si="213"/>
        <v>0</v>
      </c>
      <c r="W164" s="710">
        <f t="shared" si="213"/>
        <v>0</v>
      </c>
      <c r="X164" s="711">
        <f t="shared" si="213"/>
        <v>3514.4275669902909</v>
      </c>
      <c r="Y164" s="711">
        <f t="shared" si="213"/>
        <v>119814.52374368931</v>
      </c>
      <c r="Z164" s="531">
        <f t="shared" si="213"/>
        <v>0</v>
      </c>
      <c r="AA164" s="711">
        <f t="shared" si="213"/>
        <v>75406034.399999991</v>
      </c>
      <c r="AB164" s="711">
        <f t="shared" si="213"/>
        <v>7540603.4399999995</v>
      </c>
      <c r="AC164" s="711">
        <f t="shared" si="213"/>
        <v>5317626.0799999991</v>
      </c>
      <c r="AD164" s="711">
        <f t="shared" si="213"/>
        <v>531762.60800000012</v>
      </c>
      <c r="AE164" s="711">
        <f t="shared" si="213"/>
        <v>1743888</v>
      </c>
      <c r="AF164" s="712">
        <f t="shared" si="213"/>
        <v>348777.6</v>
      </c>
      <c r="AG164" s="711">
        <f t="shared" si="213"/>
        <v>75353361.151999995</v>
      </c>
      <c r="AH164" s="578"/>
      <c r="AI164" s="615"/>
    </row>
    <row r="166" spans="1:35" ht="26.25">
      <c r="B166" s="501" t="s">
        <v>1168</v>
      </c>
      <c r="F166" s="513"/>
      <c r="G166" s="513"/>
      <c r="H166" s="513"/>
      <c r="I166" s="672"/>
      <c r="N166" s="514"/>
      <c r="P166" s="830"/>
      <c r="AA166" s="658"/>
      <c r="AB166" s="658"/>
      <c r="AC166" s="658"/>
      <c r="AD166" s="658"/>
      <c r="AE166" s="658"/>
      <c r="AG166" s="658"/>
      <c r="AI166" s="678"/>
    </row>
    <row r="167" spans="1:35">
      <c r="B167" s="509"/>
      <c r="C167" s="656"/>
      <c r="D167" s="676"/>
      <c r="E167" s="677"/>
      <c r="F167" s="657"/>
      <c r="G167" s="657"/>
      <c r="H167" s="513"/>
      <c r="N167" s="514"/>
      <c r="P167" s="830"/>
      <c r="T167" s="656"/>
      <c r="U167" s="658"/>
      <c r="AA167" s="559"/>
      <c r="AB167" s="559"/>
      <c r="AC167" s="559"/>
      <c r="AD167" s="634" t="s">
        <v>942</v>
      </c>
      <c r="AE167" s="559"/>
      <c r="AF167" s="559"/>
      <c r="AG167" s="559"/>
    </row>
    <row r="168" spans="1:35" s="507" customFormat="1" ht="16.5" customHeight="1">
      <c r="B168" s="968" t="s">
        <v>107</v>
      </c>
      <c r="C168" s="970" t="s">
        <v>815</v>
      </c>
      <c r="D168" s="972" t="s">
        <v>272</v>
      </c>
      <c r="E168" s="974" t="s">
        <v>22</v>
      </c>
      <c r="F168" s="968" t="s">
        <v>3</v>
      </c>
      <c r="G168" s="993" t="s">
        <v>843</v>
      </c>
      <c r="H168" s="994"/>
      <c r="I168" s="548" t="s">
        <v>817</v>
      </c>
      <c r="J168" s="977" t="s">
        <v>946</v>
      </c>
      <c r="K168" s="995" t="s">
        <v>939</v>
      </c>
      <c r="L168" s="981" t="s">
        <v>853</v>
      </c>
      <c r="M168" s="708" t="s">
        <v>5</v>
      </c>
      <c r="N168" s="998" t="s">
        <v>819</v>
      </c>
      <c r="O168" s="999"/>
      <c r="P168" s="831" t="s">
        <v>941</v>
      </c>
      <c r="Q168" s="1000" t="s">
        <v>842</v>
      </c>
      <c r="R168" s="1001"/>
      <c r="S168" s="1002"/>
      <c r="T168" s="1003" t="s">
        <v>852</v>
      </c>
      <c r="U168" s="1004"/>
      <c r="V168" s="987" t="s">
        <v>857</v>
      </c>
      <c r="W168" s="987" t="s">
        <v>858</v>
      </c>
      <c r="X168" s="1005" t="s">
        <v>856</v>
      </c>
      <c r="Y168" s="1006"/>
      <c r="Z168" s="990" t="s">
        <v>853</v>
      </c>
      <c r="AA168" s="1008" t="s">
        <v>819</v>
      </c>
      <c r="AB168" s="1009"/>
      <c r="AC168" s="1008" t="s">
        <v>849</v>
      </c>
      <c r="AD168" s="1009"/>
      <c r="AE168" s="985" t="s">
        <v>820</v>
      </c>
      <c r="AF168" s="560" t="s">
        <v>851</v>
      </c>
      <c r="AG168" s="985" t="s">
        <v>32</v>
      </c>
      <c r="AH168" s="635" t="s">
        <v>943</v>
      </c>
      <c r="AI168" s="636" t="s">
        <v>915</v>
      </c>
    </row>
    <row r="169" spans="1:35" s="508" customFormat="1" ht="16.5" customHeight="1">
      <c r="B169" s="969"/>
      <c r="C169" s="971"/>
      <c r="D169" s="973"/>
      <c r="E169" s="975"/>
      <c r="F169" s="969"/>
      <c r="G169" s="706" t="s">
        <v>214</v>
      </c>
      <c r="H169" s="706" t="s">
        <v>213</v>
      </c>
      <c r="I169" s="706" t="s">
        <v>213</v>
      </c>
      <c r="J169" s="978"/>
      <c r="K169" s="996"/>
      <c r="L169" s="997"/>
      <c r="M169" s="737" t="s">
        <v>940</v>
      </c>
      <c r="N169" s="735" t="s">
        <v>854</v>
      </c>
      <c r="O169" s="735" t="s">
        <v>855</v>
      </c>
      <c r="P169" s="832" t="s">
        <v>820</v>
      </c>
      <c r="Q169" s="736" t="s">
        <v>64</v>
      </c>
      <c r="R169" s="738" t="s">
        <v>892</v>
      </c>
      <c r="S169" s="736" t="s">
        <v>65</v>
      </c>
      <c r="T169" s="739" t="s">
        <v>825</v>
      </c>
      <c r="U169" s="739" t="s">
        <v>837</v>
      </c>
      <c r="V169" s="988"/>
      <c r="W169" s="988"/>
      <c r="X169" s="740" t="s">
        <v>214</v>
      </c>
      <c r="Y169" s="740" t="s">
        <v>213</v>
      </c>
      <c r="Z169" s="1007"/>
      <c r="AA169" s="732" t="s">
        <v>0</v>
      </c>
      <c r="AB169" s="732" t="s">
        <v>1</v>
      </c>
      <c r="AC169" s="732" t="s">
        <v>850</v>
      </c>
      <c r="AD169" s="732" t="s">
        <v>1</v>
      </c>
      <c r="AE169" s="986"/>
      <c r="AF169" s="733">
        <v>0.2</v>
      </c>
      <c r="AG169" s="986"/>
      <c r="AH169" s="613" t="s">
        <v>896</v>
      </c>
      <c r="AI169" s="636" t="s">
        <v>897</v>
      </c>
    </row>
    <row r="170" spans="1:35" ht="16.149999999999999" customHeight="1">
      <c r="A170" s="194"/>
      <c r="B170" s="519">
        <v>10</v>
      </c>
      <c r="C170" s="587">
        <v>4</v>
      </c>
      <c r="D170" s="769" t="s">
        <v>1064</v>
      </c>
      <c r="E170" s="521">
        <v>32</v>
      </c>
      <c r="F170" s="584" t="s">
        <v>1465</v>
      </c>
      <c r="G170" s="638">
        <f>H170/E170</f>
        <v>796.875</v>
      </c>
      <c r="H170" s="525">
        <v>25500</v>
      </c>
      <c r="I170" s="575">
        <v>990</v>
      </c>
      <c r="J170" s="594">
        <f t="shared" ref="J170:J179" si="214">H170*I170</f>
        <v>25245000</v>
      </c>
      <c r="K170" s="567" t="s">
        <v>1167</v>
      </c>
      <c r="L170" s="568">
        <f t="shared" ref="L170:L179" si="215">J170-M170</f>
        <v>0</v>
      </c>
      <c r="M170" s="568">
        <f t="shared" ref="M170:M179" si="216">N170+O170-P170</f>
        <v>25245000</v>
      </c>
      <c r="N170" s="569">
        <v>22950000</v>
      </c>
      <c r="O170" s="569">
        <v>2295000</v>
      </c>
      <c r="P170" s="568">
        <v>0</v>
      </c>
      <c r="Q170" s="617">
        <f t="shared" ref="Q170:Q179" si="217">J170-AG170</f>
        <v>1726960</v>
      </c>
      <c r="R170" s="618">
        <f t="shared" ref="R170:R180" si="218">Q170/J170</f>
        <v>6.8408001584472175E-2</v>
      </c>
      <c r="S170" s="523">
        <f t="shared" ref="S170:S179" si="219">Q170-U170</f>
        <v>1726960</v>
      </c>
      <c r="T170" s="524" t="s">
        <v>839</v>
      </c>
      <c r="U170" s="563">
        <v>0</v>
      </c>
      <c r="V170" s="525" t="s">
        <v>90</v>
      </c>
      <c r="W170" s="522" t="s">
        <v>89</v>
      </c>
      <c r="X170" s="526">
        <f>Y170/E170</f>
        <v>742.36237373737379</v>
      </c>
      <c r="Y170" s="713">
        <f t="shared" ref="Y170:Y179" si="220">(AA170+AB170-AC170-AD170-AE170)/I170</f>
        <v>23755.595959595961</v>
      </c>
      <c r="Z170" s="568">
        <f t="shared" ref="Z170:Z179" si="221">AH170-Y170</f>
        <v>0</v>
      </c>
      <c r="AA170" s="527">
        <v>24907680</v>
      </c>
      <c r="AB170" s="527">
        <v>2490768</v>
      </c>
      <c r="AC170" s="528">
        <v>2308880</v>
      </c>
      <c r="AD170" s="528">
        <v>230888</v>
      </c>
      <c r="AE170" s="528">
        <v>1340640</v>
      </c>
      <c r="AF170" s="619">
        <f t="shared" ref="AF170:AF179" si="222">AE170*$AF$4</f>
        <v>268128</v>
      </c>
      <c r="AG170" s="527">
        <v>23518040</v>
      </c>
      <c r="AH170" s="643">
        <f t="shared" ref="AH170:AH179" si="223">AG170/I170</f>
        <v>23755.595959595961</v>
      </c>
      <c r="AI170" s="644" t="s">
        <v>1433</v>
      </c>
    </row>
    <row r="171" spans="1:35" ht="16.149999999999999" customHeight="1">
      <c r="A171" s="194"/>
      <c r="B171" s="519"/>
      <c r="C171" s="750"/>
      <c r="D171" s="745"/>
      <c r="E171" s="745"/>
      <c r="F171" s="746"/>
      <c r="G171" s="751"/>
      <c r="H171" s="751" t="s">
        <v>5</v>
      </c>
      <c r="I171" s="752">
        <f>SUM(I170)</f>
        <v>990</v>
      </c>
      <c r="J171" s="531">
        <f t="shared" ref="J171:AG171" si="224">SUM(J170)</f>
        <v>25245000</v>
      </c>
      <c r="K171" s="532">
        <f t="shared" si="224"/>
        <v>0</v>
      </c>
      <c r="L171" s="531">
        <f t="shared" si="224"/>
        <v>0</v>
      </c>
      <c r="M171" s="531">
        <f t="shared" si="224"/>
        <v>25245000</v>
      </c>
      <c r="N171" s="532">
        <f t="shared" si="224"/>
        <v>22950000</v>
      </c>
      <c r="O171" s="532">
        <f t="shared" si="224"/>
        <v>2295000</v>
      </c>
      <c r="P171" s="532">
        <f t="shared" si="224"/>
        <v>0</v>
      </c>
      <c r="Q171" s="589">
        <f t="shared" si="224"/>
        <v>1726960</v>
      </c>
      <c r="R171" s="790">
        <f t="shared" si="218"/>
        <v>6.8408001584472175E-2</v>
      </c>
      <c r="S171" s="590">
        <f t="shared" si="224"/>
        <v>1726960</v>
      </c>
      <c r="T171" s="710">
        <f t="shared" si="224"/>
        <v>0</v>
      </c>
      <c r="U171" s="711">
        <f t="shared" si="224"/>
        <v>0</v>
      </c>
      <c r="V171" s="531">
        <f t="shared" si="224"/>
        <v>0</v>
      </c>
      <c r="W171" s="710">
        <f t="shared" si="224"/>
        <v>0</v>
      </c>
      <c r="X171" s="711">
        <f t="shared" si="224"/>
        <v>742.36237373737379</v>
      </c>
      <c r="Y171" s="711">
        <f t="shared" si="224"/>
        <v>23755.595959595961</v>
      </c>
      <c r="Z171" s="531">
        <f t="shared" si="224"/>
        <v>0</v>
      </c>
      <c r="AA171" s="711">
        <f t="shared" si="224"/>
        <v>24907680</v>
      </c>
      <c r="AB171" s="711">
        <f t="shared" si="224"/>
        <v>2490768</v>
      </c>
      <c r="AC171" s="711">
        <f t="shared" si="224"/>
        <v>2308880</v>
      </c>
      <c r="AD171" s="711">
        <f t="shared" si="224"/>
        <v>230888</v>
      </c>
      <c r="AE171" s="711">
        <f t="shared" si="224"/>
        <v>1340640</v>
      </c>
      <c r="AF171" s="712">
        <f t="shared" si="224"/>
        <v>268128</v>
      </c>
      <c r="AG171" s="711">
        <f t="shared" si="224"/>
        <v>23518040</v>
      </c>
      <c r="AH171" s="578"/>
      <c r="AI171" s="615"/>
    </row>
    <row r="172" spans="1:35" ht="16.149999999999999" customHeight="1">
      <c r="A172" s="194"/>
      <c r="B172" s="519">
        <v>10</v>
      </c>
      <c r="C172" s="587">
        <v>25</v>
      </c>
      <c r="D172" s="771" t="s">
        <v>1070</v>
      </c>
      <c r="E172" s="521">
        <v>40</v>
      </c>
      <c r="F172" s="584" t="s">
        <v>1466</v>
      </c>
      <c r="G172" s="638">
        <f>H172/E172</f>
        <v>387.5</v>
      </c>
      <c r="H172" s="525">
        <v>15500</v>
      </c>
      <c r="I172" s="575">
        <v>891</v>
      </c>
      <c r="J172" s="594">
        <f t="shared" si="214"/>
        <v>13810500</v>
      </c>
      <c r="K172" s="567" t="s">
        <v>1167</v>
      </c>
      <c r="L172" s="568">
        <f t="shared" si="215"/>
        <v>0</v>
      </c>
      <c r="M172" s="568">
        <f t="shared" si="216"/>
        <v>13810500</v>
      </c>
      <c r="N172" s="569">
        <v>12555000</v>
      </c>
      <c r="O172" s="569">
        <v>1255500</v>
      </c>
      <c r="P172" s="568">
        <v>0</v>
      </c>
      <c r="Q172" s="617">
        <f t="shared" si="217"/>
        <v>1487970.0000000037</v>
      </c>
      <c r="R172" s="618">
        <f t="shared" si="218"/>
        <v>0.10774193548387123</v>
      </c>
      <c r="S172" s="523">
        <f t="shared" si="219"/>
        <v>1487970.0000000037</v>
      </c>
      <c r="T172" s="524" t="s">
        <v>841</v>
      </c>
      <c r="U172" s="563">
        <v>0</v>
      </c>
      <c r="V172" s="525" t="s">
        <v>90</v>
      </c>
      <c r="W172" s="522" t="s">
        <v>89</v>
      </c>
      <c r="X172" s="526">
        <f>Y172/E172</f>
        <v>345.74999999999989</v>
      </c>
      <c r="Y172" s="713">
        <f t="shared" si="220"/>
        <v>13829.999999999996</v>
      </c>
      <c r="Z172" s="568">
        <f t="shared" si="221"/>
        <v>0</v>
      </c>
      <c r="AA172" s="527">
        <v>12356180.639999997</v>
      </c>
      <c r="AB172" s="527">
        <v>1235618.0639999998</v>
      </c>
      <c r="AC172" s="528">
        <v>749528.64000000013</v>
      </c>
      <c r="AD172" s="528">
        <v>74952.864000000016</v>
      </c>
      <c r="AE172" s="528">
        <v>444787.20000000001</v>
      </c>
      <c r="AF172" s="619">
        <f t="shared" si="222"/>
        <v>88957.440000000002</v>
      </c>
      <c r="AG172" s="527">
        <v>12322529.999999996</v>
      </c>
      <c r="AH172" s="643">
        <f t="shared" si="223"/>
        <v>13829.999999999996</v>
      </c>
      <c r="AI172" s="644" t="s">
        <v>150</v>
      </c>
    </row>
    <row r="173" spans="1:35" ht="16.149999999999999" customHeight="1">
      <c r="A173" s="194"/>
      <c r="B173" s="519"/>
      <c r="C173" s="750"/>
      <c r="D173" s="745"/>
      <c r="E173" s="745"/>
      <c r="F173" s="746"/>
      <c r="G173" s="751"/>
      <c r="H173" s="751" t="s">
        <v>5</v>
      </c>
      <c r="I173" s="752">
        <f>SUM(I172)</f>
        <v>891</v>
      </c>
      <c r="J173" s="531">
        <f t="shared" ref="J173:AG173" si="225">SUM(J172)</f>
        <v>13810500</v>
      </c>
      <c r="K173" s="532">
        <f t="shared" si="225"/>
        <v>0</v>
      </c>
      <c r="L173" s="531">
        <f t="shared" si="225"/>
        <v>0</v>
      </c>
      <c r="M173" s="531">
        <f t="shared" si="225"/>
        <v>13810500</v>
      </c>
      <c r="N173" s="532">
        <f t="shared" si="225"/>
        <v>12555000</v>
      </c>
      <c r="O173" s="532">
        <f t="shared" si="225"/>
        <v>1255500</v>
      </c>
      <c r="P173" s="532">
        <f t="shared" si="225"/>
        <v>0</v>
      </c>
      <c r="Q173" s="589">
        <f t="shared" si="225"/>
        <v>1487970.0000000037</v>
      </c>
      <c r="R173" s="790">
        <f t="shared" si="218"/>
        <v>0.10774193548387123</v>
      </c>
      <c r="S173" s="590">
        <f t="shared" si="225"/>
        <v>1487970.0000000037</v>
      </c>
      <c r="T173" s="710">
        <f t="shared" si="225"/>
        <v>0</v>
      </c>
      <c r="U173" s="711">
        <f t="shared" si="225"/>
        <v>0</v>
      </c>
      <c r="V173" s="531">
        <f t="shared" si="225"/>
        <v>0</v>
      </c>
      <c r="W173" s="710">
        <f t="shared" si="225"/>
        <v>0</v>
      </c>
      <c r="X173" s="711">
        <f t="shared" si="225"/>
        <v>345.74999999999989</v>
      </c>
      <c r="Y173" s="711">
        <f t="shared" si="225"/>
        <v>13829.999999999996</v>
      </c>
      <c r="Z173" s="531">
        <f t="shared" si="225"/>
        <v>0</v>
      </c>
      <c r="AA173" s="711">
        <f t="shared" si="225"/>
        <v>12356180.639999997</v>
      </c>
      <c r="AB173" s="711">
        <f t="shared" si="225"/>
        <v>1235618.0639999998</v>
      </c>
      <c r="AC173" s="711">
        <f t="shared" si="225"/>
        <v>749528.64000000013</v>
      </c>
      <c r="AD173" s="711">
        <f t="shared" si="225"/>
        <v>74952.864000000016</v>
      </c>
      <c r="AE173" s="711">
        <f t="shared" si="225"/>
        <v>444787.20000000001</v>
      </c>
      <c r="AF173" s="712">
        <f t="shared" si="225"/>
        <v>88957.440000000002</v>
      </c>
      <c r="AG173" s="711">
        <f t="shared" si="225"/>
        <v>12322529.999999996</v>
      </c>
      <c r="AH173" s="578"/>
      <c r="AI173" s="615"/>
    </row>
    <row r="174" spans="1:35" ht="16.149999999999999" customHeight="1">
      <c r="A174" s="194"/>
      <c r="B174" s="809">
        <v>10</v>
      </c>
      <c r="C174" s="753">
        <v>26</v>
      </c>
      <c r="D174" s="771" t="s">
        <v>1089</v>
      </c>
      <c r="E174" s="521">
        <v>24</v>
      </c>
      <c r="F174" s="584" t="s">
        <v>1465</v>
      </c>
      <c r="G174" s="638">
        <f>H174/E174</f>
        <v>550</v>
      </c>
      <c r="H174" s="525">
        <v>13200</v>
      </c>
      <c r="I174" s="575">
        <v>1008</v>
      </c>
      <c r="J174" s="594">
        <f t="shared" si="214"/>
        <v>13305600</v>
      </c>
      <c r="K174" s="567" t="s">
        <v>1167</v>
      </c>
      <c r="L174" s="568">
        <f t="shared" si="215"/>
        <v>0</v>
      </c>
      <c r="M174" s="568">
        <f t="shared" si="216"/>
        <v>13305600</v>
      </c>
      <c r="N174" s="569">
        <v>12096000</v>
      </c>
      <c r="O174" s="569">
        <v>1209600</v>
      </c>
      <c r="P174" s="568">
        <v>0</v>
      </c>
      <c r="Q174" s="617">
        <f t="shared" si="217"/>
        <v>2225664.0000000037</v>
      </c>
      <c r="R174" s="618">
        <f t="shared" si="218"/>
        <v>0.16727272727272754</v>
      </c>
      <c r="S174" s="523">
        <f t="shared" si="219"/>
        <v>2225664.0000000037</v>
      </c>
      <c r="T174" s="524" t="s">
        <v>841</v>
      </c>
      <c r="U174" s="563">
        <v>0</v>
      </c>
      <c r="V174" s="525" t="s">
        <v>90</v>
      </c>
      <c r="W174" s="522" t="s">
        <v>89</v>
      </c>
      <c r="X174" s="526">
        <f>Y174/E174</f>
        <v>457.99999999999983</v>
      </c>
      <c r="Y174" s="713">
        <f t="shared" si="220"/>
        <v>10991.999999999996</v>
      </c>
      <c r="Z174" s="568">
        <f t="shared" si="221"/>
        <v>0</v>
      </c>
      <c r="AA174" s="805">
        <v>12354760.93090909</v>
      </c>
      <c r="AB174" s="805">
        <v>1235476.0930909091</v>
      </c>
      <c r="AC174" s="806">
        <v>1226111.04</v>
      </c>
      <c r="AD174" s="806">
        <v>122611.10400000001</v>
      </c>
      <c r="AE174" s="806">
        <v>1161578.8800000001</v>
      </c>
      <c r="AF174" s="785">
        <f t="shared" si="222"/>
        <v>232315.77600000004</v>
      </c>
      <c r="AG174" s="805">
        <v>11079935.999999996</v>
      </c>
      <c r="AH174" s="643">
        <f t="shared" si="223"/>
        <v>10991.999999999996</v>
      </c>
      <c r="AI174" s="644" t="s">
        <v>1431</v>
      </c>
    </row>
    <row r="175" spans="1:35" ht="16.149999999999999" customHeight="1">
      <c r="A175" s="194"/>
      <c r="B175" s="519"/>
      <c r="C175" s="750"/>
      <c r="D175" s="745"/>
      <c r="E175" s="745"/>
      <c r="F175" s="746"/>
      <c r="G175" s="751"/>
      <c r="H175" s="751" t="s">
        <v>5</v>
      </c>
      <c r="I175" s="752">
        <f>SUM(I174)</f>
        <v>1008</v>
      </c>
      <c r="J175" s="531">
        <f t="shared" ref="J175:AG175" si="226">SUM(J174)</f>
        <v>13305600</v>
      </c>
      <c r="K175" s="532">
        <f t="shared" si="226"/>
        <v>0</v>
      </c>
      <c r="L175" s="531">
        <f t="shared" si="226"/>
        <v>0</v>
      </c>
      <c r="M175" s="531">
        <f t="shared" si="226"/>
        <v>13305600</v>
      </c>
      <c r="N175" s="532">
        <f t="shared" si="226"/>
        <v>12096000</v>
      </c>
      <c r="O175" s="532">
        <f t="shared" si="226"/>
        <v>1209600</v>
      </c>
      <c r="P175" s="532">
        <f t="shared" si="226"/>
        <v>0</v>
      </c>
      <c r="Q175" s="589">
        <f t="shared" si="226"/>
        <v>2225664.0000000037</v>
      </c>
      <c r="R175" s="790">
        <f t="shared" si="218"/>
        <v>0.16727272727272754</v>
      </c>
      <c r="S175" s="590">
        <f t="shared" si="226"/>
        <v>2225664.0000000037</v>
      </c>
      <c r="T175" s="710">
        <f t="shared" si="226"/>
        <v>0</v>
      </c>
      <c r="U175" s="711">
        <f t="shared" si="226"/>
        <v>0</v>
      </c>
      <c r="V175" s="531">
        <f t="shared" si="226"/>
        <v>0</v>
      </c>
      <c r="W175" s="710">
        <f t="shared" si="226"/>
        <v>0</v>
      </c>
      <c r="X175" s="711">
        <f t="shared" si="226"/>
        <v>457.99999999999983</v>
      </c>
      <c r="Y175" s="711">
        <f t="shared" si="226"/>
        <v>10991.999999999996</v>
      </c>
      <c r="Z175" s="531">
        <f t="shared" si="226"/>
        <v>0</v>
      </c>
      <c r="AA175" s="711">
        <f t="shared" si="226"/>
        <v>12354760.93090909</v>
      </c>
      <c r="AB175" s="711">
        <f t="shared" si="226"/>
        <v>1235476.0930909091</v>
      </c>
      <c r="AC175" s="711">
        <f t="shared" si="226"/>
        <v>1226111.04</v>
      </c>
      <c r="AD175" s="711">
        <f t="shared" si="226"/>
        <v>122611.10400000001</v>
      </c>
      <c r="AE175" s="711">
        <f t="shared" si="226"/>
        <v>1161578.8800000001</v>
      </c>
      <c r="AF175" s="712">
        <f t="shared" si="226"/>
        <v>232315.77600000004</v>
      </c>
      <c r="AG175" s="711">
        <f t="shared" si="226"/>
        <v>11079935.999999996</v>
      </c>
      <c r="AH175" s="578"/>
      <c r="AI175" s="615"/>
    </row>
    <row r="176" spans="1:35" ht="16.149999999999999" customHeight="1">
      <c r="A176" s="194"/>
      <c r="B176" s="519">
        <v>10</v>
      </c>
      <c r="C176" s="587">
        <v>27</v>
      </c>
      <c r="D176" s="817" t="s">
        <v>1108</v>
      </c>
      <c r="E176" s="521">
        <v>40</v>
      </c>
      <c r="F176" s="584" t="s">
        <v>1465</v>
      </c>
      <c r="G176" s="638">
        <f>H176/E176</f>
        <v>500</v>
      </c>
      <c r="H176" s="525">
        <v>20000</v>
      </c>
      <c r="I176" s="575">
        <v>891</v>
      </c>
      <c r="J176" s="594">
        <f t="shared" si="214"/>
        <v>17820000</v>
      </c>
      <c r="K176" s="567" t="s">
        <v>1167</v>
      </c>
      <c r="L176" s="568">
        <f t="shared" si="215"/>
        <v>0</v>
      </c>
      <c r="M176" s="568">
        <f t="shared" si="216"/>
        <v>17820000</v>
      </c>
      <c r="N176" s="569">
        <v>16200000</v>
      </c>
      <c r="O176" s="569">
        <v>1620000</v>
      </c>
      <c r="P176" s="568">
        <v>0</v>
      </c>
      <c r="Q176" s="617">
        <f t="shared" si="217"/>
        <v>1782000.0000000019</v>
      </c>
      <c r="R176" s="618">
        <f t="shared" si="218"/>
        <v>0.1000000000000001</v>
      </c>
      <c r="S176" s="523">
        <f t="shared" si="219"/>
        <v>1782000.0000000019</v>
      </c>
      <c r="T176" s="524" t="s">
        <v>841</v>
      </c>
      <c r="U176" s="563">
        <v>0</v>
      </c>
      <c r="V176" s="525" t="s">
        <v>90</v>
      </c>
      <c r="W176" s="522" t="s">
        <v>89</v>
      </c>
      <c r="X176" s="526">
        <f>Y176/E176</f>
        <v>449.99999999999989</v>
      </c>
      <c r="Y176" s="713">
        <f t="shared" si="220"/>
        <v>17999.999999999996</v>
      </c>
      <c r="Z176" s="568">
        <f t="shared" si="221"/>
        <v>0</v>
      </c>
      <c r="AA176" s="818">
        <v>15522334.559999999</v>
      </c>
      <c r="AB176" s="818">
        <v>1552233.456</v>
      </c>
      <c r="AC176" s="818">
        <v>942334.56</v>
      </c>
      <c r="AD176" s="818">
        <v>94233.456000000006</v>
      </c>
      <c r="AE176" s="818">
        <v>0</v>
      </c>
      <c r="AF176" s="619">
        <f t="shared" si="222"/>
        <v>0</v>
      </c>
      <c r="AG176" s="819">
        <v>16037999.999999998</v>
      </c>
      <c r="AH176" s="643">
        <f t="shared" si="223"/>
        <v>17999.999999999996</v>
      </c>
      <c r="AI176" s="814" t="s">
        <v>1476</v>
      </c>
    </row>
    <row r="177" spans="1:16380" ht="16.149999999999999" customHeight="1">
      <c r="A177" s="194"/>
      <c r="B177" s="519"/>
      <c r="C177" s="750"/>
      <c r="D177" s="745"/>
      <c r="E177" s="745"/>
      <c r="F177" s="746"/>
      <c r="G177" s="751"/>
      <c r="H177" s="751" t="s">
        <v>5</v>
      </c>
      <c r="I177" s="752">
        <f>SUM(I176)</f>
        <v>891</v>
      </c>
      <c r="J177" s="531">
        <f t="shared" ref="J177:AG177" si="227">SUM(J176)</f>
        <v>17820000</v>
      </c>
      <c r="K177" s="532">
        <f t="shared" si="227"/>
        <v>0</v>
      </c>
      <c r="L177" s="531">
        <f t="shared" si="227"/>
        <v>0</v>
      </c>
      <c r="M177" s="531">
        <f t="shared" si="227"/>
        <v>17820000</v>
      </c>
      <c r="N177" s="532">
        <f t="shared" si="227"/>
        <v>16200000</v>
      </c>
      <c r="O177" s="532">
        <f t="shared" si="227"/>
        <v>1620000</v>
      </c>
      <c r="P177" s="532">
        <f t="shared" si="227"/>
        <v>0</v>
      </c>
      <c r="Q177" s="589">
        <f t="shared" si="227"/>
        <v>1782000.0000000019</v>
      </c>
      <c r="R177" s="790">
        <f t="shared" si="218"/>
        <v>0.1000000000000001</v>
      </c>
      <c r="S177" s="590">
        <f t="shared" si="227"/>
        <v>1782000.0000000019</v>
      </c>
      <c r="T177" s="710">
        <f t="shared" si="227"/>
        <v>0</v>
      </c>
      <c r="U177" s="711">
        <f t="shared" si="227"/>
        <v>0</v>
      </c>
      <c r="V177" s="531">
        <f t="shared" si="227"/>
        <v>0</v>
      </c>
      <c r="W177" s="710">
        <f t="shared" si="227"/>
        <v>0</v>
      </c>
      <c r="X177" s="711">
        <f t="shared" si="227"/>
        <v>449.99999999999989</v>
      </c>
      <c r="Y177" s="711">
        <f t="shared" si="227"/>
        <v>17999.999999999996</v>
      </c>
      <c r="Z177" s="531">
        <f t="shared" si="227"/>
        <v>0</v>
      </c>
      <c r="AA177" s="711">
        <f t="shared" si="227"/>
        <v>15522334.559999999</v>
      </c>
      <c r="AB177" s="711">
        <f t="shared" si="227"/>
        <v>1552233.456</v>
      </c>
      <c r="AC177" s="711">
        <f t="shared" si="227"/>
        <v>942334.56</v>
      </c>
      <c r="AD177" s="711">
        <f t="shared" si="227"/>
        <v>94233.456000000006</v>
      </c>
      <c r="AE177" s="711">
        <f t="shared" si="227"/>
        <v>0</v>
      </c>
      <c r="AF177" s="712">
        <f t="shared" si="227"/>
        <v>0</v>
      </c>
      <c r="AG177" s="711">
        <f t="shared" si="227"/>
        <v>16037999.999999998</v>
      </c>
      <c r="AH177" s="578"/>
      <c r="AI177" s="615"/>
    </row>
    <row r="178" spans="1:16380" ht="16.149999999999999" customHeight="1">
      <c r="A178" s="194"/>
      <c r="B178" s="519">
        <v>10</v>
      </c>
      <c r="C178" s="587">
        <v>29</v>
      </c>
      <c r="D178" s="724" t="s">
        <v>1064</v>
      </c>
      <c r="E178" s="521">
        <v>32</v>
      </c>
      <c r="F178" s="584" t="s">
        <v>1465</v>
      </c>
      <c r="G178" s="638">
        <f>H178/E178</f>
        <v>796.875</v>
      </c>
      <c r="H178" s="525">
        <v>25500</v>
      </c>
      <c r="I178" s="575">
        <v>980</v>
      </c>
      <c r="J178" s="594">
        <f t="shared" si="214"/>
        <v>24990000</v>
      </c>
      <c r="K178" s="567" t="s">
        <v>1167</v>
      </c>
      <c r="L178" s="568">
        <f t="shared" si="215"/>
        <v>0</v>
      </c>
      <c r="M178" s="568">
        <f t="shared" si="216"/>
        <v>24990000</v>
      </c>
      <c r="N178" s="569">
        <v>22718182</v>
      </c>
      <c r="O178" s="569">
        <v>2271818</v>
      </c>
      <c r="P178" s="568">
        <v>0</v>
      </c>
      <c r="Q178" s="617">
        <f t="shared" si="217"/>
        <v>1471960</v>
      </c>
      <c r="R178" s="618">
        <f t="shared" si="218"/>
        <v>5.8901960784313728E-2</v>
      </c>
      <c r="S178" s="523">
        <f t="shared" si="219"/>
        <v>1471960</v>
      </c>
      <c r="T178" s="524" t="s">
        <v>841</v>
      </c>
      <c r="U178" s="563">
        <v>0</v>
      </c>
      <c r="V178" s="525" t="s">
        <v>90</v>
      </c>
      <c r="W178" s="522" t="s">
        <v>89</v>
      </c>
      <c r="X178" s="526">
        <f>Y178/E178</f>
        <v>749.9375</v>
      </c>
      <c r="Y178" s="713">
        <f t="shared" si="220"/>
        <v>23998</v>
      </c>
      <c r="Z178" s="568">
        <f t="shared" si="221"/>
        <v>0</v>
      </c>
      <c r="AA178" s="527">
        <v>24907680</v>
      </c>
      <c r="AB178" s="527">
        <v>2490768</v>
      </c>
      <c r="AC178" s="528">
        <v>2308880</v>
      </c>
      <c r="AD178" s="528">
        <v>230888</v>
      </c>
      <c r="AE178" s="528">
        <v>1340640</v>
      </c>
      <c r="AF178" s="619">
        <f t="shared" si="222"/>
        <v>268128</v>
      </c>
      <c r="AG178" s="527">
        <v>23518040</v>
      </c>
      <c r="AH178" s="643">
        <f t="shared" si="223"/>
        <v>23998</v>
      </c>
      <c r="AI178" s="644" t="s">
        <v>1433</v>
      </c>
    </row>
    <row r="179" spans="1:16380" s="709" customFormat="1" ht="16.149999999999999" customHeight="1">
      <c r="A179" s="715"/>
      <c r="B179" s="810">
        <v>10</v>
      </c>
      <c r="C179" s="587">
        <v>29</v>
      </c>
      <c r="D179" s="724" t="s">
        <v>1089</v>
      </c>
      <c r="E179" s="521">
        <v>24</v>
      </c>
      <c r="F179" s="584" t="s">
        <v>1465</v>
      </c>
      <c r="G179" s="638">
        <f>H179/E179</f>
        <v>550</v>
      </c>
      <c r="H179" s="525">
        <v>13200</v>
      </c>
      <c r="I179" s="575">
        <v>1043</v>
      </c>
      <c r="J179" s="594">
        <f t="shared" si="214"/>
        <v>13767600</v>
      </c>
      <c r="K179" s="567" t="s">
        <v>1464</v>
      </c>
      <c r="L179" s="568">
        <f t="shared" si="215"/>
        <v>0</v>
      </c>
      <c r="M179" s="568">
        <f t="shared" si="216"/>
        <v>13767600</v>
      </c>
      <c r="N179" s="569">
        <v>12516000</v>
      </c>
      <c r="O179" s="569">
        <v>1251600</v>
      </c>
      <c r="P179" s="568">
        <v>0</v>
      </c>
      <c r="Q179" s="617">
        <f t="shared" si="217"/>
        <v>2302944</v>
      </c>
      <c r="R179" s="618">
        <f t="shared" si="218"/>
        <v>0.16727272727272727</v>
      </c>
      <c r="S179" s="523">
        <f t="shared" si="219"/>
        <v>2302944</v>
      </c>
      <c r="T179" s="526" t="s">
        <v>841</v>
      </c>
      <c r="U179" s="713">
        <v>0</v>
      </c>
      <c r="V179" s="568" t="s">
        <v>90</v>
      </c>
      <c r="W179" s="527" t="s">
        <v>89</v>
      </c>
      <c r="X179" s="527">
        <f>Y179/E179</f>
        <v>457.99999999999915</v>
      </c>
      <c r="Y179" s="528">
        <f t="shared" si="220"/>
        <v>10991.99999999998</v>
      </c>
      <c r="Z179" s="637">
        <f t="shared" si="221"/>
        <v>2.0008883439004421E-11</v>
      </c>
      <c r="AA179" s="774">
        <f>25138506.6163636/2051*1043</f>
        <v>12783745.685454527</v>
      </c>
      <c r="AB179" s="774">
        <f>2513850.66163636/2051*1043</f>
        <v>1278374.5685454528</v>
      </c>
      <c r="AC179" s="828">
        <f>2494795.38/2051*1043</f>
        <v>1268684.3399999999</v>
      </c>
      <c r="AD179" s="828">
        <f>249479.538/2051*1043</f>
        <v>126868.43400000001</v>
      </c>
      <c r="AE179" s="828">
        <f>2363490.36/2051*1043</f>
        <v>1201911.48</v>
      </c>
      <c r="AF179" s="778">
        <f t="shared" si="222"/>
        <v>240382.296</v>
      </c>
      <c r="AG179" s="774">
        <f>22544592/2051*1043</f>
        <v>11464656</v>
      </c>
      <c r="AH179" s="643">
        <f t="shared" si="223"/>
        <v>10992</v>
      </c>
      <c r="AI179" s="644" t="s">
        <v>1463</v>
      </c>
      <c r="AJ179" s="717"/>
      <c r="AK179" s="717"/>
      <c r="AL179" s="717"/>
      <c r="AM179" s="717"/>
      <c r="AN179" s="717"/>
      <c r="AO179" s="717"/>
      <c r="AP179" s="717"/>
      <c r="AQ179" s="717"/>
      <c r="AR179" s="717"/>
      <c r="AS179" s="717"/>
      <c r="AT179" s="717"/>
      <c r="AU179" s="717"/>
      <c r="AV179" s="717"/>
      <c r="AW179" s="717"/>
      <c r="AX179" s="717"/>
      <c r="AY179" s="717"/>
      <c r="AZ179" s="717"/>
      <c r="BA179" s="717"/>
      <c r="BB179" s="717"/>
      <c r="BC179" s="717"/>
      <c r="BD179" s="717"/>
      <c r="BE179" s="717"/>
      <c r="BF179" s="717"/>
      <c r="BG179" s="717"/>
      <c r="BH179" s="717"/>
      <c r="BI179" s="717"/>
      <c r="BJ179" s="717"/>
      <c r="BK179" s="717"/>
      <c r="BL179" s="717"/>
      <c r="BM179" s="717"/>
      <c r="BN179" s="717"/>
      <c r="BO179" s="717"/>
      <c r="BP179" s="717"/>
      <c r="BQ179" s="717"/>
      <c r="BR179" s="717"/>
      <c r="BS179" s="717"/>
      <c r="BT179" s="717"/>
      <c r="BU179" s="717"/>
      <c r="BV179" s="717"/>
      <c r="BW179" s="717"/>
      <c r="BX179" s="717"/>
      <c r="BY179" s="717"/>
      <c r="BZ179" s="717"/>
      <c r="CA179" s="717"/>
      <c r="CB179" s="717"/>
      <c r="CC179" s="717"/>
      <c r="CD179" s="717"/>
      <c r="CE179" s="717"/>
      <c r="CF179" s="717"/>
      <c r="CG179" s="717"/>
      <c r="CH179" s="717"/>
      <c r="CI179" s="717"/>
      <c r="CJ179" s="717"/>
      <c r="CK179" s="717"/>
      <c r="CL179" s="717"/>
      <c r="CM179" s="717"/>
      <c r="CN179" s="717"/>
      <c r="CO179" s="717"/>
      <c r="CP179" s="717"/>
      <c r="CQ179" s="717"/>
      <c r="CR179" s="717"/>
      <c r="CS179" s="717"/>
      <c r="CT179" s="717"/>
      <c r="CU179" s="717"/>
      <c r="CV179" s="717"/>
      <c r="CW179" s="717"/>
      <c r="CX179" s="717"/>
      <c r="CY179" s="717"/>
      <c r="CZ179" s="717"/>
      <c r="DA179" s="717"/>
      <c r="DB179" s="717"/>
      <c r="DC179" s="717"/>
      <c r="DD179" s="717"/>
      <c r="DE179" s="717"/>
      <c r="DF179" s="717"/>
      <c r="DG179" s="717"/>
      <c r="DH179" s="717"/>
      <c r="DI179" s="717"/>
      <c r="DJ179" s="717"/>
      <c r="DK179" s="717"/>
      <c r="DL179" s="717"/>
      <c r="DM179" s="717"/>
      <c r="DN179" s="717"/>
      <c r="DO179" s="717"/>
      <c r="DP179" s="717"/>
      <c r="DQ179" s="717"/>
      <c r="DR179" s="717"/>
      <c r="DS179" s="717"/>
      <c r="DT179" s="717"/>
      <c r="DU179" s="717"/>
      <c r="DV179" s="717"/>
      <c r="DW179" s="717"/>
      <c r="DX179" s="717"/>
      <c r="DY179" s="717"/>
      <c r="DZ179" s="717"/>
      <c r="EA179" s="717"/>
      <c r="EB179" s="717"/>
      <c r="EC179" s="717"/>
      <c r="ED179" s="717"/>
      <c r="EE179" s="717"/>
      <c r="EF179" s="717"/>
      <c r="EG179" s="717"/>
      <c r="EH179" s="717"/>
      <c r="EI179" s="717"/>
      <c r="EJ179" s="717"/>
      <c r="EK179" s="717"/>
      <c r="EL179" s="717"/>
      <c r="EM179" s="717"/>
      <c r="EN179" s="717"/>
      <c r="EO179" s="717"/>
      <c r="EP179" s="717"/>
      <c r="EQ179" s="717"/>
      <c r="ER179" s="717"/>
      <c r="ES179" s="717"/>
      <c r="ET179" s="717"/>
      <c r="EU179" s="717"/>
      <c r="EV179" s="717"/>
      <c r="EW179" s="717"/>
      <c r="EX179" s="717"/>
      <c r="EY179" s="717"/>
      <c r="EZ179" s="717"/>
      <c r="FA179" s="717"/>
      <c r="FB179" s="717"/>
      <c r="FC179" s="717"/>
      <c r="FD179" s="717"/>
      <c r="FE179" s="717"/>
      <c r="FF179" s="717"/>
      <c r="FG179" s="717"/>
      <c r="FH179" s="717"/>
      <c r="FI179" s="717"/>
      <c r="FJ179" s="717"/>
      <c r="FK179" s="717"/>
      <c r="FL179" s="717"/>
      <c r="FM179" s="717"/>
      <c r="FN179" s="717"/>
      <c r="FO179" s="717"/>
      <c r="FP179" s="717"/>
      <c r="FQ179" s="717"/>
      <c r="FR179" s="717"/>
      <c r="FS179" s="717"/>
      <c r="FT179" s="717"/>
      <c r="FU179" s="717"/>
      <c r="FV179" s="717"/>
      <c r="FW179" s="717"/>
      <c r="FX179" s="717"/>
      <c r="FY179" s="717"/>
      <c r="FZ179" s="717"/>
      <c r="GA179" s="717"/>
      <c r="GB179" s="717"/>
      <c r="GC179" s="717"/>
      <c r="GD179" s="717"/>
      <c r="GE179" s="717"/>
      <c r="GF179" s="717"/>
      <c r="GG179" s="717"/>
      <c r="GH179" s="717"/>
      <c r="GI179" s="717"/>
      <c r="GJ179" s="717"/>
      <c r="GK179" s="717"/>
      <c r="GL179" s="717"/>
      <c r="GM179" s="717"/>
      <c r="GN179" s="717"/>
      <c r="GO179" s="717"/>
      <c r="GP179" s="717"/>
      <c r="GQ179" s="717"/>
      <c r="GR179" s="717"/>
      <c r="GS179" s="717"/>
      <c r="GT179" s="717"/>
      <c r="GU179" s="717"/>
      <c r="GV179" s="717"/>
      <c r="GW179" s="717"/>
      <c r="GX179" s="717"/>
      <c r="GY179" s="717"/>
      <c r="GZ179" s="717"/>
      <c r="HA179" s="717"/>
      <c r="HB179" s="717"/>
      <c r="HC179" s="717"/>
      <c r="HD179" s="717"/>
      <c r="HE179" s="717"/>
      <c r="HF179" s="717"/>
      <c r="HG179" s="717"/>
      <c r="HH179" s="717"/>
      <c r="HI179" s="717"/>
      <c r="HJ179" s="717"/>
      <c r="HK179" s="717"/>
      <c r="HL179" s="717"/>
      <c r="HM179" s="717"/>
      <c r="HN179" s="717"/>
      <c r="HO179" s="717"/>
      <c r="HP179" s="717"/>
      <c r="HQ179" s="717"/>
      <c r="HR179" s="717"/>
      <c r="HS179" s="717"/>
      <c r="HT179" s="717"/>
      <c r="HU179" s="717"/>
      <c r="HV179" s="717"/>
      <c r="HW179" s="717"/>
      <c r="HX179" s="717"/>
      <c r="HY179" s="717"/>
      <c r="HZ179" s="717"/>
      <c r="IA179" s="717"/>
      <c r="IB179" s="717"/>
      <c r="IC179" s="717"/>
      <c r="ID179" s="717"/>
      <c r="IE179" s="717"/>
      <c r="IF179" s="717"/>
      <c r="IG179" s="717"/>
      <c r="IH179" s="717"/>
      <c r="II179" s="717"/>
      <c r="IJ179" s="717"/>
      <c r="IK179" s="717"/>
      <c r="IL179" s="717"/>
      <c r="IM179" s="717"/>
      <c r="IN179" s="717"/>
      <c r="IO179" s="717"/>
      <c r="IP179" s="717"/>
      <c r="IQ179" s="717"/>
      <c r="IR179" s="717"/>
      <c r="IS179" s="717"/>
      <c r="IT179" s="717"/>
      <c r="IU179" s="717"/>
      <c r="IV179" s="717"/>
      <c r="IW179" s="717"/>
      <c r="IX179" s="717"/>
      <c r="IY179" s="717"/>
      <c r="IZ179" s="717"/>
      <c r="JA179" s="717"/>
      <c r="JB179" s="717"/>
      <c r="JC179" s="717"/>
      <c r="JD179" s="717"/>
      <c r="JE179" s="717"/>
      <c r="JF179" s="717"/>
      <c r="JG179" s="717"/>
      <c r="JH179" s="717"/>
      <c r="JI179" s="717"/>
      <c r="JJ179" s="717"/>
      <c r="JK179" s="717"/>
      <c r="JL179" s="717"/>
      <c r="JM179" s="717"/>
      <c r="JN179" s="717"/>
      <c r="JO179" s="717"/>
      <c r="JP179" s="717"/>
      <c r="JQ179" s="717"/>
      <c r="JR179" s="717"/>
      <c r="JS179" s="717"/>
      <c r="JT179" s="717"/>
      <c r="JU179" s="717"/>
      <c r="JV179" s="717"/>
      <c r="JW179" s="717"/>
      <c r="JX179" s="717"/>
      <c r="JY179" s="717"/>
      <c r="JZ179" s="717"/>
      <c r="KA179" s="717"/>
      <c r="KB179" s="717"/>
      <c r="KC179" s="717"/>
      <c r="KD179" s="717"/>
      <c r="KE179" s="717"/>
      <c r="KF179" s="717"/>
      <c r="KG179" s="717"/>
      <c r="KH179" s="717"/>
      <c r="KI179" s="717"/>
      <c r="KJ179" s="717"/>
      <c r="KK179" s="717"/>
      <c r="KL179" s="717"/>
      <c r="KM179" s="717"/>
      <c r="KN179" s="717"/>
      <c r="KO179" s="717"/>
      <c r="KP179" s="717"/>
      <c r="KQ179" s="717"/>
      <c r="KR179" s="717"/>
      <c r="KS179" s="717"/>
      <c r="KT179" s="717"/>
      <c r="KU179" s="717"/>
      <c r="KV179" s="717"/>
      <c r="KW179" s="717"/>
      <c r="KX179" s="717"/>
      <c r="KY179" s="717"/>
      <c r="KZ179" s="717"/>
      <c r="LA179" s="717"/>
      <c r="LB179" s="717"/>
      <c r="LC179" s="717"/>
      <c r="LD179" s="717"/>
      <c r="LE179" s="717"/>
      <c r="LF179" s="717"/>
      <c r="LG179" s="717"/>
      <c r="LH179" s="717"/>
      <c r="LI179" s="717"/>
      <c r="LJ179" s="717"/>
      <c r="LK179" s="717"/>
      <c r="LL179" s="717"/>
      <c r="LM179" s="717"/>
      <c r="LN179" s="717"/>
      <c r="LO179" s="717"/>
      <c r="LP179" s="717"/>
      <c r="LQ179" s="717"/>
      <c r="LR179" s="717"/>
      <c r="LS179" s="717"/>
      <c r="LT179" s="717"/>
      <c r="LU179" s="717"/>
      <c r="LV179" s="717"/>
      <c r="LW179" s="717"/>
      <c r="LX179" s="717"/>
      <c r="LY179" s="717"/>
      <c r="LZ179" s="717"/>
      <c r="MA179" s="717"/>
      <c r="MB179" s="717"/>
      <c r="MC179" s="717"/>
      <c r="MD179" s="717"/>
      <c r="ME179" s="717"/>
      <c r="MF179" s="717"/>
      <c r="MG179" s="717"/>
      <c r="MH179" s="717"/>
      <c r="MI179" s="717"/>
      <c r="MJ179" s="717"/>
      <c r="MK179" s="717"/>
      <c r="ML179" s="717"/>
      <c r="MM179" s="717"/>
      <c r="MN179" s="717"/>
      <c r="MO179" s="717"/>
      <c r="MP179" s="717"/>
      <c r="MQ179" s="717"/>
      <c r="MR179" s="717"/>
      <c r="MS179" s="717"/>
      <c r="MT179" s="717"/>
      <c r="MU179" s="717"/>
      <c r="MV179" s="717"/>
      <c r="MW179" s="717"/>
      <c r="MX179" s="717"/>
      <c r="MY179" s="717"/>
      <c r="MZ179" s="717"/>
      <c r="NA179" s="717"/>
      <c r="NB179" s="717"/>
      <c r="NC179" s="717"/>
      <c r="ND179" s="717"/>
      <c r="NE179" s="717"/>
      <c r="NF179" s="717"/>
      <c r="NG179" s="717"/>
      <c r="NH179" s="717"/>
      <c r="NI179" s="717"/>
      <c r="NJ179" s="717"/>
      <c r="NK179" s="717"/>
      <c r="NL179" s="717"/>
      <c r="NM179" s="717"/>
      <c r="NN179" s="717"/>
      <c r="NO179" s="717"/>
      <c r="NP179" s="717"/>
      <c r="NQ179" s="717"/>
      <c r="NR179" s="717"/>
      <c r="NS179" s="717"/>
      <c r="NT179" s="717"/>
      <c r="NU179" s="717"/>
      <c r="NV179" s="717"/>
      <c r="NW179" s="717"/>
      <c r="NX179" s="717"/>
      <c r="NY179" s="717"/>
      <c r="NZ179" s="717"/>
      <c r="OA179" s="717"/>
      <c r="OB179" s="717"/>
      <c r="OC179" s="717"/>
      <c r="OD179" s="717"/>
      <c r="OE179" s="717"/>
      <c r="OF179" s="717"/>
      <c r="OG179" s="717"/>
      <c r="OH179" s="717"/>
      <c r="OI179" s="717"/>
      <c r="OJ179" s="717"/>
      <c r="OK179" s="717"/>
      <c r="OL179" s="717"/>
      <c r="OM179" s="717"/>
      <c r="ON179" s="717"/>
      <c r="OO179" s="717"/>
      <c r="OP179" s="717"/>
      <c r="OQ179" s="717"/>
      <c r="OR179" s="717"/>
      <c r="OS179" s="717"/>
      <c r="OT179" s="717"/>
      <c r="OU179" s="717"/>
      <c r="OV179" s="717"/>
      <c r="OW179" s="717"/>
      <c r="OX179" s="717"/>
      <c r="OY179" s="717"/>
      <c r="OZ179" s="717"/>
      <c r="PA179" s="717"/>
      <c r="PB179" s="717"/>
      <c r="PC179" s="717"/>
      <c r="PD179" s="717"/>
      <c r="PE179" s="717"/>
      <c r="PF179" s="717"/>
      <c r="PG179" s="717"/>
      <c r="PH179" s="717"/>
      <c r="PI179" s="717"/>
      <c r="PJ179" s="717"/>
      <c r="PK179" s="717"/>
      <c r="PL179" s="717"/>
      <c r="PM179" s="717"/>
      <c r="PN179" s="717"/>
      <c r="PO179" s="717"/>
      <c r="PP179" s="717"/>
      <c r="PQ179" s="717"/>
      <c r="PR179" s="717"/>
      <c r="PS179" s="717"/>
      <c r="PT179" s="717"/>
      <c r="PU179" s="717"/>
      <c r="PV179" s="717"/>
      <c r="PW179" s="717"/>
      <c r="PX179" s="717"/>
      <c r="PY179" s="717"/>
      <c r="PZ179" s="717"/>
      <c r="QA179" s="717"/>
      <c r="QB179" s="717"/>
      <c r="QC179" s="717"/>
      <c r="QD179" s="717"/>
      <c r="QE179" s="717"/>
      <c r="QF179" s="717"/>
      <c r="QG179" s="717"/>
      <c r="QH179" s="717"/>
      <c r="QI179" s="717"/>
      <c r="QJ179" s="717"/>
      <c r="QK179" s="717"/>
      <c r="QL179" s="717"/>
      <c r="QM179" s="717"/>
      <c r="QN179" s="717"/>
      <c r="QO179" s="717"/>
      <c r="QP179" s="717"/>
      <c r="QQ179" s="717"/>
      <c r="QR179" s="717"/>
      <c r="QS179" s="717"/>
      <c r="QT179" s="717"/>
      <c r="QU179" s="717"/>
      <c r="QV179" s="717"/>
      <c r="QW179" s="717"/>
      <c r="QX179" s="717"/>
      <c r="QY179" s="717"/>
      <c r="QZ179" s="717"/>
      <c r="RA179" s="717"/>
      <c r="RB179" s="717"/>
      <c r="RC179" s="717"/>
      <c r="RD179" s="717"/>
      <c r="RE179" s="717"/>
      <c r="RF179" s="717"/>
      <c r="RG179" s="717"/>
      <c r="RH179" s="717"/>
      <c r="RI179" s="717"/>
      <c r="RJ179" s="717"/>
      <c r="RK179" s="717"/>
      <c r="RL179" s="717"/>
      <c r="RM179" s="717"/>
      <c r="RN179" s="717"/>
      <c r="RO179" s="717"/>
      <c r="RP179" s="717"/>
      <c r="RQ179" s="717"/>
      <c r="RR179" s="717"/>
      <c r="RS179" s="717"/>
      <c r="RT179" s="717"/>
      <c r="RU179" s="717"/>
      <c r="RV179" s="717"/>
      <c r="RW179" s="717"/>
      <c r="RX179" s="717"/>
      <c r="RY179" s="717"/>
      <c r="RZ179" s="717"/>
      <c r="SA179" s="717"/>
      <c r="SB179" s="717"/>
      <c r="SC179" s="717"/>
      <c r="SD179" s="717"/>
      <c r="SE179" s="717"/>
      <c r="SF179" s="717"/>
      <c r="SG179" s="717"/>
      <c r="SH179" s="717"/>
      <c r="SI179" s="717"/>
      <c r="SJ179" s="717"/>
      <c r="SK179" s="717"/>
      <c r="SL179" s="717"/>
      <c r="SM179" s="717"/>
      <c r="SN179" s="717"/>
      <c r="SO179" s="717"/>
      <c r="SP179" s="717"/>
      <c r="SQ179" s="717"/>
      <c r="SR179" s="717"/>
      <c r="SS179" s="717"/>
      <c r="ST179" s="717"/>
      <c r="SU179" s="717"/>
      <c r="SV179" s="717"/>
      <c r="SW179" s="717"/>
      <c r="SX179" s="717"/>
      <c r="SY179" s="717"/>
      <c r="SZ179" s="717"/>
      <c r="TA179" s="717"/>
      <c r="TB179" s="717"/>
      <c r="TC179" s="717"/>
      <c r="TD179" s="717"/>
      <c r="TE179" s="717"/>
      <c r="TF179" s="717"/>
      <c r="TG179" s="717"/>
      <c r="TH179" s="717"/>
      <c r="TI179" s="717"/>
      <c r="TJ179" s="717"/>
      <c r="TK179" s="717"/>
      <c r="TL179" s="717"/>
      <c r="TM179" s="717"/>
      <c r="TN179" s="717"/>
      <c r="TO179" s="717"/>
      <c r="TP179" s="717"/>
      <c r="TQ179" s="717"/>
      <c r="TR179" s="717"/>
      <c r="TS179" s="717"/>
      <c r="TT179" s="717"/>
      <c r="TU179" s="717"/>
      <c r="TV179" s="717"/>
      <c r="TW179" s="717"/>
      <c r="TX179" s="717"/>
      <c r="TY179" s="717"/>
      <c r="TZ179" s="717"/>
      <c r="UA179" s="717"/>
      <c r="UB179" s="717"/>
      <c r="UC179" s="717"/>
      <c r="UD179" s="717"/>
      <c r="UE179" s="717"/>
      <c r="UF179" s="717"/>
      <c r="UG179" s="717"/>
      <c r="UH179" s="717"/>
      <c r="UI179" s="717"/>
      <c r="UJ179" s="717"/>
      <c r="UK179" s="717"/>
      <c r="UL179" s="717"/>
      <c r="UM179" s="717"/>
      <c r="UN179" s="717"/>
      <c r="UO179" s="717"/>
      <c r="UP179" s="717"/>
      <c r="UQ179" s="717"/>
      <c r="UR179" s="717"/>
      <c r="US179" s="717"/>
      <c r="UT179" s="717"/>
      <c r="UU179" s="717"/>
      <c r="UV179" s="717"/>
      <c r="UW179" s="717"/>
      <c r="UX179" s="717"/>
      <c r="UY179" s="717"/>
      <c r="UZ179" s="717"/>
      <c r="VA179" s="717"/>
      <c r="VB179" s="717"/>
      <c r="VC179" s="717"/>
      <c r="VD179" s="717"/>
      <c r="VE179" s="717"/>
      <c r="VF179" s="717"/>
      <c r="VG179" s="717"/>
      <c r="VH179" s="717"/>
      <c r="VI179" s="717"/>
      <c r="VJ179" s="717"/>
      <c r="VK179" s="717"/>
      <c r="VL179" s="717"/>
      <c r="VM179" s="717"/>
      <c r="VN179" s="717"/>
      <c r="VO179" s="717"/>
      <c r="VP179" s="717"/>
      <c r="VQ179" s="717"/>
      <c r="VR179" s="717"/>
      <c r="VS179" s="717"/>
      <c r="VT179" s="717"/>
      <c r="VU179" s="717"/>
      <c r="VV179" s="717"/>
      <c r="VW179" s="717"/>
      <c r="VX179" s="717"/>
      <c r="VY179" s="717"/>
      <c r="VZ179" s="717"/>
      <c r="WA179" s="717"/>
      <c r="WB179" s="717"/>
      <c r="WC179" s="717"/>
      <c r="WD179" s="717"/>
      <c r="WE179" s="717"/>
      <c r="WF179" s="717"/>
      <c r="WG179" s="717"/>
      <c r="WH179" s="717"/>
      <c r="WI179" s="717"/>
      <c r="WJ179" s="717"/>
      <c r="WK179" s="717"/>
      <c r="WL179" s="717"/>
      <c r="WM179" s="717"/>
      <c r="WN179" s="717"/>
      <c r="WO179" s="717"/>
      <c r="WP179" s="717"/>
      <c r="WQ179" s="717"/>
      <c r="WR179" s="717"/>
      <c r="WS179" s="717"/>
      <c r="WT179" s="717"/>
      <c r="WU179" s="717"/>
      <c r="WV179" s="717"/>
      <c r="WW179" s="717"/>
      <c r="WX179" s="717"/>
      <c r="WY179" s="717"/>
      <c r="WZ179" s="717"/>
      <c r="XA179" s="717"/>
      <c r="XB179" s="717"/>
      <c r="XC179" s="717"/>
      <c r="XD179" s="717"/>
      <c r="XE179" s="717"/>
      <c r="XF179" s="717"/>
      <c r="XG179" s="717"/>
      <c r="XH179" s="717"/>
      <c r="XI179" s="717"/>
      <c r="XJ179" s="717"/>
      <c r="XK179" s="717"/>
      <c r="XL179" s="717"/>
      <c r="XM179" s="717"/>
      <c r="XN179" s="717"/>
      <c r="XO179" s="717"/>
      <c r="XP179" s="717"/>
      <c r="XQ179" s="717"/>
      <c r="XR179" s="717"/>
      <c r="XS179" s="717"/>
      <c r="XT179" s="717"/>
      <c r="XU179" s="717"/>
      <c r="XV179" s="717"/>
      <c r="XW179" s="717"/>
      <c r="XX179" s="717"/>
      <c r="XY179" s="717"/>
      <c r="XZ179" s="717"/>
      <c r="YA179" s="717"/>
      <c r="YB179" s="717"/>
      <c r="YC179" s="717"/>
      <c r="YD179" s="717"/>
      <c r="YE179" s="717"/>
      <c r="YF179" s="717"/>
      <c r="YG179" s="717"/>
      <c r="YH179" s="717"/>
      <c r="YI179" s="717"/>
      <c r="YJ179" s="717"/>
      <c r="YK179" s="717"/>
      <c r="YL179" s="717"/>
      <c r="YM179" s="717"/>
      <c r="YN179" s="717"/>
      <c r="YO179" s="717"/>
      <c r="YP179" s="717"/>
      <c r="YQ179" s="717"/>
      <c r="YR179" s="717"/>
      <c r="YS179" s="717"/>
      <c r="YT179" s="717"/>
      <c r="YU179" s="717"/>
      <c r="YV179" s="717"/>
      <c r="YW179" s="717"/>
      <c r="YX179" s="717"/>
      <c r="YY179" s="717"/>
      <c r="YZ179" s="717"/>
      <c r="ZA179" s="717"/>
      <c r="ZB179" s="717"/>
      <c r="ZC179" s="717"/>
      <c r="ZD179" s="717"/>
      <c r="ZE179" s="717"/>
      <c r="ZF179" s="717"/>
      <c r="ZG179" s="717"/>
      <c r="ZH179" s="717"/>
      <c r="ZI179" s="717"/>
      <c r="ZJ179" s="717"/>
      <c r="ZK179" s="717"/>
      <c r="ZL179" s="717"/>
      <c r="ZM179" s="717"/>
      <c r="ZN179" s="717"/>
      <c r="ZO179" s="717"/>
      <c r="ZP179" s="717"/>
      <c r="ZQ179" s="717"/>
      <c r="ZR179" s="717"/>
      <c r="ZS179" s="717"/>
      <c r="ZT179" s="717"/>
      <c r="ZU179" s="717"/>
      <c r="ZV179" s="717"/>
      <c r="ZW179" s="717"/>
      <c r="ZX179" s="717"/>
      <c r="ZY179" s="717"/>
      <c r="ZZ179" s="717"/>
      <c r="AAA179" s="717"/>
      <c r="AAB179" s="717"/>
      <c r="AAC179" s="717"/>
      <c r="AAD179" s="717"/>
      <c r="AAE179" s="717"/>
      <c r="AAF179" s="717"/>
      <c r="AAG179" s="717"/>
      <c r="AAH179" s="717"/>
      <c r="AAI179" s="717"/>
      <c r="AAJ179" s="717"/>
      <c r="AAK179" s="717"/>
      <c r="AAL179" s="717"/>
      <c r="AAM179" s="717"/>
      <c r="AAN179" s="717"/>
      <c r="AAO179" s="717"/>
      <c r="AAP179" s="717"/>
      <c r="AAQ179" s="717"/>
      <c r="AAR179" s="717"/>
      <c r="AAS179" s="717"/>
      <c r="AAT179" s="717"/>
      <c r="AAU179" s="717"/>
      <c r="AAV179" s="717"/>
      <c r="AAW179" s="717"/>
      <c r="AAX179" s="717"/>
      <c r="AAY179" s="717"/>
      <c r="AAZ179" s="717"/>
      <c r="ABA179" s="717"/>
      <c r="ABB179" s="717"/>
      <c r="ABC179" s="717"/>
      <c r="ABD179" s="717"/>
      <c r="ABE179" s="717"/>
      <c r="ABF179" s="717"/>
      <c r="ABG179" s="717"/>
      <c r="ABH179" s="717"/>
      <c r="ABI179" s="717"/>
      <c r="ABJ179" s="717"/>
      <c r="ABK179" s="717"/>
      <c r="ABL179" s="717"/>
      <c r="ABM179" s="717"/>
      <c r="ABN179" s="717"/>
      <c r="ABO179" s="717"/>
      <c r="ABP179" s="717"/>
      <c r="ABQ179" s="717"/>
      <c r="ABR179" s="717"/>
      <c r="ABS179" s="717"/>
      <c r="ABT179" s="717"/>
      <c r="ABU179" s="717"/>
      <c r="ABV179" s="717"/>
      <c r="ABW179" s="717"/>
      <c r="ABX179" s="717"/>
      <c r="ABY179" s="717"/>
      <c r="ABZ179" s="717"/>
      <c r="ACA179" s="717"/>
      <c r="ACB179" s="717"/>
      <c r="ACC179" s="717"/>
      <c r="ACD179" s="717"/>
      <c r="ACE179" s="717"/>
      <c r="ACF179" s="717"/>
      <c r="ACG179" s="717"/>
      <c r="ACH179" s="717"/>
      <c r="ACI179" s="717"/>
      <c r="ACJ179" s="717"/>
      <c r="ACK179" s="717"/>
      <c r="ACL179" s="717"/>
      <c r="ACM179" s="717"/>
      <c r="ACN179" s="717"/>
      <c r="ACO179" s="717"/>
      <c r="ACP179" s="717"/>
      <c r="ACQ179" s="717"/>
      <c r="ACR179" s="717"/>
      <c r="ACS179" s="717"/>
      <c r="ACT179" s="717"/>
      <c r="ACU179" s="717"/>
      <c r="ACV179" s="717"/>
      <c r="ACW179" s="717"/>
      <c r="ACX179" s="717"/>
      <c r="ACY179" s="717"/>
      <c r="ACZ179" s="717"/>
      <c r="ADA179" s="717"/>
      <c r="ADB179" s="717"/>
      <c r="ADC179" s="717"/>
      <c r="ADD179" s="717"/>
      <c r="ADE179" s="717"/>
      <c r="ADF179" s="717"/>
      <c r="ADG179" s="717"/>
      <c r="ADH179" s="717"/>
      <c r="ADI179" s="717"/>
      <c r="ADJ179" s="717"/>
      <c r="ADK179" s="717"/>
      <c r="ADL179" s="717"/>
      <c r="ADM179" s="717"/>
      <c r="ADN179" s="717"/>
      <c r="ADO179" s="717"/>
      <c r="ADP179" s="717"/>
      <c r="ADQ179" s="717"/>
      <c r="ADR179" s="717"/>
      <c r="ADS179" s="717"/>
      <c r="ADT179" s="717"/>
      <c r="ADU179" s="717"/>
      <c r="ADV179" s="717"/>
      <c r="ADW179" s="717"/>
      <c r="ADX179" s="717"/>
      <c r="ADY179" s="717"/>
      <c r="ADZ179" s="717"/>
      <c r="AEA179" s="717"/>
      <c r="AEB179" s="717"/>
      <c r="AEC179" s="717"/>
      <c r="AED179" s="717"/>
      <c r="AEE179" s="717"/>
      <c r="AEF179" s="717"/>
      <c r="AEG179" s="717"/>
      <c r="AEH179" s="717"/>
      <c r="AEI179" s="717"/>
      <c r="AEJ179" s="717"/>
      <c r="AEK179" s="717"/>
      <c r="AEL179" s="717"/>
      <c r="AEM179" s="717"/>
      <c r="AEN179" s="717"/>
      <c r="AEO179" s="717"/>
      <c r="AEP179" s="717"/>
      <c r="AEQ179" s="717"/>
      <c r="AER179" s="717"/>
      <c r="AES179" s="717"/>
      <c r="AET179" s="717"/>
      <c r="AEU179" s="717"/>
      <c r="AEV179" s="717"/>
      <c r="AEW179" s="717"/>
      <c r="AEX179" s="717"/>
      <c r="AEY179" s="717"/>
      <c r="AEZ179" s="717"/>
      <c r="AFA179" s="717"/>
      <c r="AFB179" s="717"/>
      <c r="AFC179" s="717"/>
      <c r="AFD179" s="717"/>
      <c r="AFE179" s="717"/>
      <c r="AFF179" s="717"/>
      <c r="AFG179" s="717"/>
      <c r="AFH179" s="717"/>
      <c r="AFI179" s="717"/>
      <c r="AFJ179" s="717"/>
      <c r="AFK179" s="717"/>
      <c r="AFL179" s="717"/>
      <c r="AFM179" s="717"/>
      <c r="AFN179" s="717"/>
      <c r="AFO179" s="717"/>
      <c r="AFP179" s="717"/>
      <c r="AFQ179" s="717"/>
      <c r="AFR179" s="717"/>
      <c r="AFS179" s="717"/>
      <c r="AFT179" s="717"/>
      <c r="AFU179" s="717"/>
      <c r="AFV179" s="717"/>
      <c r="AFW179" s="717"/>
      <c r="AFX179" s="717"/>
      <c r="AFY179" s="717"/>
      <c r="AFZ179" s="717"/>
      <c r="AGA179" s="717"/>
      <c r="AGB179" s="717"/>
      <c r="AGC179" s="717"/>
      <c r="AGD179" s="717"/>
      <c r="AGE179" s="717"/>
      <c r="AGF179" s="717"/>
      <c r="AGG179" s="717"/>
      <c r="AGH179" s="717"/>
      <c r="AGI179" s="717"/>
      <c r="AGJ179" s="717"/>
      <c r="AGK179" s="717"/>
      <c r="AGL179" s="717"/>
      <c r="AGM179" s="717"/>
      <c r="AGN179" s="717"/>
      <c r="AGO179" s="717"/>
      <c r="AGP179" s="717"/>
      <c r="AGQ179" s="717"/>
      <c r="AGR179" s="717"/>
      <c r="AGS179" s="717"/>
      <c r="AGT179" s="717"/>
      <c r="AGU179" s="717"/>
      <c r="AGV179" s="717"/>
      <c r="AGW179" s="717"/>
      <c r="AGX179" s="717"/>
      <c r="AGY179" s="717"/>
      <c r="AGZ179" s="717"/>
      <c r="AHA179" s="717"/>
      <c r="AHB179" s="717"/>
      <c r="AHC179" s="717"/>
      <c r="AHD179" s="717"/>
      <c r="AHE179" s="717"/>
      <c r="AHF179" s="717"/>
      <c r="AHG179" s="717"/>
      <c r="AHH179" s="717"/>
      <c r="AHI179" s="717"/>
      <c r="AHJ179" s="717"/>
      <c r="AHK179" s="717"/>
      <c r="AHL179" s="717"/>
      <c r="AHM179" s="717"/>
      <c r="AHN179" s="717"/>
      <c r="AHO179" s="717"/>
      <c r="AHP179" s="717"/>
      <c r="AHQ179" s="717"/>
      <c r="AHR179" s="717"/>
      <c r="AHS179" s="717"/>
      <c r="AHT179" s="717"/>
      <c r="AHU179" s="717"/>
      <c r="AHV179" s="717"/>
      <c r="AHW179" s="717"/>
      <c r="AHX179" s="717"/>
      <c r="AHY179" s="717"/>
      <c r="AHZ179" s="717"/>
      <c r="AIA179" s="717"/>
      <c r="AIB179" s="717"/>
      <c r="AIC179" s="717"/>
      <c r="AID179" s="717"/>
      <c r="AIE179" s="717"/>
      <c r="AIF179" s="717"/>
      <c r="AIG179" s="717"/>
      <c r="AIH179" s="717"/>
      <c r="AII179" s="717"/>
      <c r="AIJ179" s="717"/>
      <c r="AIK179" s="717"/>
      <c r="AIL179" s="717"/>
      <c r="AIM179" s="717"/>
      <c r="AIN179" s="717"/>
      <c r="AIO179" s="717"/>
      <c r="AIP179" s="717"/>
      <c r="AIQ179" s="717"/>
      <c r="AIR179" s="717"/>
      <c r="AIS179" s="717"/>
      <c r="AIT179" s="717"/>
      <c r="AIU179" s="717"/>
      <c r="AIV179" s="717"/>
      <c r="AIW179" s="717"/>
      <c r="AIX179" s="717"/>
      <c r="AIY179" s="717"/>
      <c r="AIZ179" s="717"/>
      <c r="AJA179" s="717"/>
      <c r="AJB179" s="717"/>
      <c r="AJC179" s="717"/>
      <c r="AJD179" s="717"/>
      <c r="AJE179" s="717"/>
      <c r="AJF179" s="717"/>
      <c r="AJG179" s="717"/>
      <c r="AJH179" s="717"/>
      <c r="AJI179" s="717"/>
      <c r="AJJ179" s="717"/>
      <c r="AJK179" s="717"/>
      <c r="AJL179" s="717"/>
      <c r="AJM179" s="717"/>
      <c r="AJN179" s="717"/>
      <c r="AJO179" s="717"/>
      <c r="AJP179" s="717"/>
      <c r="AJQ179" s="717"/>
      <c r="AJR179" s="717"/>
      <c r="AJS179" s="717"/>
      <c r="AJT179" s="717"/>
      <c r="AJU179" s="717"/>
      <c r="AJV179" s="717"/>
      <c r="AJW179" s="717"/>
      <c r="AJX179" s="717"/>
      <c r="AJY179" s="717"/>
      <c r="AJZ179" s="717"/>
      <c r="AKA179" s="717"/>
      <c r="AKB179" s="717"/>
      <c r="AKC179" s="717"/>
      <c r="AKD179" s="717"/>
      <c r="AKE179" s="717"/>
      <c r="AKF179" s="717"/>
      <c r="AKG179" s="717"/>
      <c r="AKH179" s="717"/>
      <c r="AKI179" s="717"/>
      <c r="AKJ179" s="717"/>
      <c r="AKK179" s="717"/>
      <c r="AKL179" s="717"/>
      <c r="AKM179" s="717"/>
      <c r="AKN179" s="717"/>
      <c r="AKO179" s="717"/>
      <c r="AKP179" s="717"/>
      <c r="AKQ179" s="717"/>
      <c r="AKR179" s="717"/>
      <c r="AKS179" s="717"/>
      <c r="AKT179" s="717"/>
      <c r="AKU179" s="717"/>
      <c r="AKV179" s="717"/>
      <c r="AKW179" s="717"/>
      <c r="AKX179" s="717"/>
      <c r="AKY179" s="717"/>
      <c r="AKZ179" s="717"/>
      <c r="ALA179" s="717"/>
      <c r="ALB179" s="717"/>
      <c r="ALC179" s="717"/>
      <c r="ALD179" s="717"/>
      <c r="ALE179" s="717"/>
      <c r="ALF179" s="717"/>
      <c r="ALG179" s="717"/>
      <c r="ALH179" s="717"/>
      <c r="ALI179" s="717"/>
      <c r="ALJ179" s="717"/>
      <c r="ALK179" s="717"/>
      <c r="ALL179" s="717"/>
      <c r="ALM179" s="717"/>
      <c r="ALN179" s="717"/>
      <c r="ALO179" s="717"/>
      <c r="ALP179" s="717"/>
      <c r="ALQ179" s="717"/>
      <c r="ALR179" s="717"/>
      <c r="ALS179" s="717"/>
      <c r="ALT179" s="717"/>
      <c r="ALU179" s="717"/>
      <c r="ALV179" s="717"/>
      <c r="ALW179" s="717"/>
      <c r="ALX179" s="717"/>
      <c r="ALY179" s="717"/>
      <c r="ALZ179" s="717"/>
      <c r="AMA179" s="717"/>
      <c r="AMB179" s="717"/>
      <c r="AMC179" s="717"/>
      <c r="AMD179" s="717"/>
      <c r="AME179" s="717"/>
      <c r="AMF179" s="717"/>
      <c r="AMG179" s="717"/>
      <c r="AMH179" s="717"/>
      <c r="AMI179" s="717"/>
      <c r="AMJ179" s="717"/>
      <c r="AMK179" s="717"/>
      <c r="AML179" s="717"/>
      <c r="AMM179" s="717"/>
      <c r="AMN179" s="717"/>
      <c r="AMO179" s="717"/>
      <c r="AMP179" s="717"/>
      <c r="AMQ179" s="717"/>
      <c r="AMR179" s="717"/>
      <c r="AMS179" s="717"/>
      <c r="AMT179" s="717"/>
      <c r="AMU179" s="717"/>
      <c r="AMV179" s="717"/>
      <c r="AMW179" s="717"/>
      <c r="AMX179" s="717"/>
      <c r="AMY179" s="717"/>
      <c r="AMZ179" s="717"/>
      <c r="ANA179" s="717"/>
      <c r="ANB179" s="717"/>
      <c r="ANC179" s="717"/>
      <c r="AND179" s="717"/>
      <c r="ANE179" s="717"/>
      <c r="ANF179" s="717"/>
      <c r="ANG179" s="717"/>
      <c r="ANH179" s="717"/>
      <c r="ANI179" s="717"/>
      <c r="ANJ179" s="717"/>
      <c r="ANK179" s="717"/>
      <c r="ANL179" s="717"/>
      <c r="ANM179" s="717"/>
      <c r="ANN179" s="717"/>
      <c r="ANO179" s="717"/>
      <c r="ANP179" s="717"/>
      <c r="ANQ179" s="717"/>
      <c r="ANR179" s="717"/>
      <c r="ANS179" s="717"/>
      <c r="ANT179" s="717"/>
      <c r="ANU179" s="717"/>
      <c r="ANV179" s="717"/>
      <c r="ANW179" s="717"/>
      <c r="ANX179" s="717"/>
      <c r="ANY179" s="717"/>
      <c r="ANZ179" s="717"/>
      <c r="AOA179" s="717"/>
      <c r="AOB179" s="717"/>
      <c r="AOC179" s="717"/>
      <c r="AOD179" s="717"/>
      <c r="AOE179" s="717"/>
      <c r="AOF179" s="717"/>
      <c r="AOG179" s="717"/>
      <c r="AOH179" s="717"/>
      <c r="AOI179" s="717"/>
      <c r="AOJ179" s="717"/>
      <c r="AOK179" s="717"/>
      <c r="AOL179" s="717"/>
      <c r="AOM179" s="717"/>
      <c r="AON179" s="717"/>
      <c r="AOO179" s="717"/>
      <c r="AOP179" s="717"/>
      <c r="AOQ179" s="717"/>
      <c r="AOR179" s="717"/>
      <c r="AOS179" s="717"/>
      <c r="AOT179" s="717"/>
      <c r="AOU179" s="717"/>
      <c r="AOV179" s="717"/>
      <c r="AOW179" s="717"/>
      <c r="AOX179" s="717"/>
      <c r="AOY179" s="717"/>
      <c r="AOZ179" s="717"/>
      <c r="APA179" s="717"/>
      <c r="APB179" s="717"/>
      <c r="APC179" s="717"/>
      <c r="APD179" s="717"/>
      <c r="APE179" s="717"/>
      <c r="APF179" s="717"/>
      <c r="APG179" s="717"/>
      <c r="APH179" s="717"/>
      <c r="API179" s="717"/>
      <c r="APJ179" s="717"/>
      <c r="APK179" s="717"/>
      <c r="APL179" s="717"/>
      <c r="APM179" s="717"/>
      <c r="APN179" s="717"/>
      <c r="APO179" s="717"/>
      <c r="APP179" s="717"/>
      <c r="APQ179" s="717"/>
      <c r="APR179" s="717"/>
      <c r="APS179" s="717"/>
      <c r="APT179" s="717"/>
      <c r="APU179" s="717"/>
      <c r="APV179" s="717"/>
      <c r="APW179" s="717"/>
      <c r="APX179" s="717"/>
      <c r="APY179" s="717"/>
      <c r="APZ179" s="717"/>
      <c r="AQA179" s="717"/>
      <c r="AQB179" s="717"/>
      <c r="AQC179" s="717"/>
      <c r="AQD179" s="717"/>
      <c r="AQE179" s="717"/>
      <c r="AQF179" s="717"/>
      <c r="AQG179" s="717"/>
      <c r="AQH179" s="717"/>
      <c r="AQI179" s="717"/>
      <c r="AQJ179" s="717"/>
      <c r="AQK179" s="717"/>
      <c r="AQL179" s="717"/>
      <c r="AQM179" s="717"/>
      <c r="AQN179" s="717"/>
      <c r="AQO179" s="717"/>
      <c r="AQP179" s="717"/>
      <c r="AQQ179" s="717"/>
      <c r="AQR179" s="717"/>
      <c r="AQS179" s="717"/>
      <c r="AQT179" s="717"/>
      <c r="AQU179" s="717"/>
      <c r="AQV179" s="717"/>
      <c r="AQW179" s="717"/>
      <c r="AQX179" s="717"/>
      <c r="AQY179" s="717"/>
      <c r="AQZ179" s="717"/>
      <c r="ARA179" s="717"/>
      <c r="ARB179" s="717"/>
      <c r="ARC179" s="717"/>
      <c r="ARD179" s="717"/>
      <c r="ARE179" s="717"/>
      <c r="ARF179" s="717"/>
      <c r="ARG179" s="717"/>
      <c r="ARH179" s="717"/>
      <c r="ARI179" s="717"/>
      <c r="ARJ179" s="717"/>
      <c r="ARK179" s="717"/>
      <c r="ARL179" s="717"/>
      <c r="ARM179" s="717"/>
      <c r="ARN179" s="717"/>
      <c r="ARO179" s="717"/>
      <c r="ARP179" s="717"/>
      <c r="ARQ179" s="717"/>
      <c r="ARR179" s="717"/>
      <c r="ARS179" s="717"/>
      <c r="ART179" s="717"/>
      <c r="ARU179" s="717"/>
      <c r="ARV179" s="717"/>
      <c r="ARW179" s="717"/>
      <c r="ARX179" s="717"/>
      <c r="ARY179" s="717"/>
      <c r="ARZ179" s="717"/>
      <c r="ASA179" s="717"/>
      <c r="ASB179" s="717"/>
      <c r="ASC179" s="717"/>
      <c r="ASD179" s="717"/>
      <c r="ASE179" s="717"/>
      <c r="ASF179" s="717"/>
      <c r="ASG179" s="717"/>
      <c r="ASH179" s="717"/>
      <c r="ASI179" s="717"/>
      <c r="ASJ179" s="717"/>
      <c r="ASK179" s="717"/>
      <c r="ASL179" s="717"/>
      <c r="ASM179" s="717"/>
      <c r="ASN179" s="717"/>
      <c r="ASO179" s="717"/>
      <c r="ASP179" s="717"/>
      <c r="ASQ179" s="717"/>
      <c r="ASR179" s="717"/>
      <c r="ASS179" s="717"/>
      <c r="AST179" s="717"/>
      <c r="ASU179" s="717"/>
      <c r="ASV179" s="717"/>
      <c r="ASW179" s="717"/>
      <c r="ASX179" s="717"/>
      <c r="ASY179" s="717"/>
      <c r="ASZ179" s="717"/>
      <c r="ATA179" s="717"/>
      <c r="ATB179" s="717"/>
      <c r="ATC179" s="717"/>
      <c r="ATD179" s="717"/>
      <c r="ATE179" s="717"/>
      <c r="ATF179" s="717"/>
      <c r="ATG179" s="717"/>
      <c r="ATH179" s="717"/>
      <c r="ATI179" s="717"/>
      <c r="ATJ179" s="717"/>
      <c r="ATK179" s="717"/>
      <c r="ATL179" s="717"/>
      <c r="ATM179" s="717"/>
      <c r="ATN179" s="717"/>
      <c r="ATO179" s="717"/>
      <c r="ATP179" s="717"/>
      <c r="ATQ179" s="717"/>
      <c r="ATR179" s="717"/>
      <c r="ATS179" s="717"/>
      <c r="ATT179" s="717"/>
      <c r="ATU179" s="717"/>
      <c r="ATV179" s="717"/>
      <c r="ATW179" s="717"/>
      <c r="ATX179" s="717"/>
      <c r="ATY179" s="717"/>
      <c r="ATZ179" s="717"/>
      <c r="AUA179" s="717"/>
      <c r="AUB179" s="717"/>
      <c r="AUC179" s="717"/>
      <c r="AUD179" s="717"/>
      <c r="AUE179" s="717"/>
      <c r="AUF179" s="717"/>
      <c r="AUG179" s="717"/>
      <c r="AUH179" s="717"/>
      <c r="AUI179" s="717"/>
      <c r="AUJ179" s="717"/>
      <c r="AUK179" s="717"/>
      <c r="AUL179" s="717"/>
      <c r="AUM179" s="717"/>
      <c r="AUN179" s="717"/>
      <c r="AUO179" s="717"/>
      <c r="AUP179" s="717"/>
      <c r="AUQ179" s="717"/>
      <c r="AUR179" s="717"/>
      <c r="AUS179" s="717"/>
      <c r="AUT179" s="717"/>
      <c r="AUU179" s="717"/>
      <c r="AUV179" s="717"/>
      <c r="AUW179" s="717"/>
      <c r="AUX179" s="717"/>
      <c r="AUY179" s="717"/>
      <c r="AUZ179" s="717"/>
      <c r="AVA179" s="717"/>
      <c r="AVB179" s="717"/>
      <c r="AVC179" s="717"/>
      <c r="AVD179" s="717"/>
      <c r="AVE179" s="717"/>
      <c r="AVF179" s="717"/>
      <c r="AVG179" s="717"/>
      <c r="AVH179" s="717"/>
      <c r="AVI179" s="717"/>
      <c r="AVJ179" s="717"/>
      <c r="AVK179" s="717"/>
      <c r="AVL179" s="717"/>
      <c r="AVM179" s="717"/>
      <c r="AVN179" s="717"/>
      <c r="AVO179" s="717"/>
      <c r="AVP179" s="717"/>
      <c r="AVQ179" s="717"/>
      <c r="AVR179" s="717"/>
      <c r="AVS179" s="717"/>
      <c r="AVT179" s="717"/>
      <c r="AVU179" s="717"/>
      <c r="AVV179" s="717"/>
      <c r="AVW179" s="717"/>
      <c r="AVX179" s="717"/>
      <c r="AVY179" s="717"/>
      <c r="AVZ179" s="717"/>
      <c r="AWA179" s="717"/>
      <c r="AWB179" s="717"/>
      <c r="AWC179" s="717"/>
      <c r="AWD179" s="717"/>
      <c r="AWE179" s="717"/>
      <c r="AWF179" s="717"/>
      <c r="AWG179" s="717"/>
      <c r="AWH179" s="717"/>
      <c r="AWI179" s="717"/>
      <c r="AWJ179" s="717"/>
      <c r="AWK179" s="717"/>
      <c r="AWL179" s="717"/>
      <c r="AWM179" s="717"/>
      <c r="AWN179" s="717"/>
      <c r="AWO179" s="717"/>
      <c r="AWP179" s="717"/>
      <c r="AWQ179" s="717"/>
      <c r="AWR179" s="717"/>
      <c r="AWS179" s="717"/>
      <c r="AWT179" s="717"/>
      <c r="AWU179" s="717"/>
      <c r="AWV179" s="717"/>
      <c r="AWW179" s="717"/>
      <c r="AWX179" s="717"/>
      <c r="AWY179" s="717"/>
      <c r="AWZ179" s="717"/>
      <c r="AXA179" s="717"/>
      <c r="AXB179" s="717"/>
      <c r="AXC179" s="717"/>
      <c r="AXD179" s="717"/>
      <c r="AXE179" s="717"/>
      <c r="AXF179" s="717"/>
      <c r="AXG179" s="717"/>
      <c r="AXH179" s="717"/>
      <c r="AXI179" s="717"/>
      <c r="AXJ179" s="717"/>
      <c r="AXK179" s="717"/>
      <c r="AXL179" s="717"/>
      <c r="AXM179" s="717"/>
      <c r="AXN179" s="717"/>
      <c r="AXO179" s="717"/>
      <c r="AXP179" s="717"/>
      <c r="AXQ179" s="717"/>
      <c r="AXR179" s="717"/>
      <c r="AXS179" s="717"/>
      <c r="AXT179" s="717"/>
      <c r="AXU179" s="717"/>
      <c r="AXV179" s="717"/>
      <c r="AXW179" s="717"/>
      <c r="AXX179" s="717"/>
      <c r="AXY179" s="717"/>
      <c r="AXZ179" s="717"/>
      <c r="AYA179" s="717"/>
      <c r="AYB179" s="717"/>
      <c r="AYC179" s="717"/>
      <c r="AYD179" s="717"/>
      <c r="AYE179" s="717"/>
      <c r="AYF179" s="717"/>
      <c r="AYG179" s="717"/>
      <c r="AYH179" s="717"/>
      <c r="AYI179" s="717"/>
      <c r="AYJ179" s="717"/>
      <c r="AYK179" s="717"/>
      <c r="AYL179" s="717"/>
      <c r="AYM179" s="717"/>
      <c r="AYN179" s="717"/>
      <c r="AYO179" s="717"/>
      <c r="AYP179" s="717"/>
      <c r="AYQ179" s="717"/>
      <c r="AYR179" s="717"/>
      <c r="AYS179" s="717"/>
      <c r="AYT179" s="717"/>
      <c r="AYU179" s="717"/>
      <c r="AYV179" s="717"/>
      <c r="AYW179" s="717"/>
      <c r="AYX179" s="717"/>
      <c r="AYY179" s="717"/>
      <c r="AYZ179" s="717"/>
      <c r="AZA179" s="717"/>
      <c r="AZB179" s="717"/>
      <c r="AZC179" s="717"/>
      <c r="AZD179" s="717"/>
      <c r="AZE179" s="717"/>
      <c r="AZF179" s="717"/>
      <c r="AZG179" s="717"/>
      <c r="AZH179" s="717"/>
      <c r="AZI179" s="717"/>
      <c r="AZJ179" s="717"/>
      <c r="AZK179" s="717"/>
      <c r="AZL179" s="717"/>
      <c r="AZM179" s="717"/>
      <c r="AZN179" s="717"/>
      <c r="AZO179" s="717"/>
      <c r="AZP179" s="717"/>
      <c r="AZQ179" s="717"/>
      <c r="AZR179" s="717"/>
      <c r="AZS179" s="717"/>
      <c r="AZT179" s="717"/>
      <c r="AZU179" s="717"/>
      <c r="AZV179" s="717"/>
      <c r="AZW179" s="717"/>
      <c r="AZX179" s="717"/>
      <c r="AZY179" s="717"/>
      <c r="AZZ179" s="717"/>
      <c r="BAA179" s="717"/>
      <c r="BAB179" s="717"/>
      <c r="BAC179" s="717"/>
      <c r="BAD179" s="717"/>
      <c r="BAE179" s="717"/>
      <c r="BAF179" s="717"/>
      <c r="BAG179" s="717"/>
      <c r="BAH179" s="717"/>
      <c r="BAI179" s="717"/>
      <c r="BAJ179" s="717"/>
      <c r="BAK179" s="717"/>
      <c r="BAL179" s="717"/>
      <c r="BAM179" s="717"/>
      <c r="BAN179" s="717"/>
      <c r="BAO179" s="717"/>
      <c r="BAP179" s="717"/>
      <c r="BAQ179" s="717"/>
      <c r="BAR179" s="717"/>
      <c r="BAS179" s="717"/>
      <c r="BAT179" s="717"/>
      <c r="BAU179" s="717"/>
      <c r="BAV179" s="717"/>
      <c r="BAW179" s="717"/>
      <c r="BAX179" s="717"/>
      <c r="BAY179" s="717"/>
      <c r="BAZ179" s="717"/>
      <c r="BBA179" s="717"/>
      <c r="BBB179" s="717"/>
      <c r="BBC179" s="717"/>
      <c r="BBD179" s="717"/>
      <c r="BBE179" s="717"/>
      <c r="BBF179" s="717"/>
      <c r="BBG179" s="717"/>
      <c r="BBH179" s="717"/>
      <c r="BBI179" s="717"/>
      <c r="BBJ179" s="717"/>
      <c r="BBK179" s="717"/>
      <c r="BBL179" s="717"/>
      <c r="BBM179" s="717"/>
      <c r="BBN179" s="717"/>
      <c r="BBO179" s="717"/>
      <c r="BBP179" s="717"/>
      <c r="BBQ179" s="717"/>
      <c r="BBR179" s="717"/>
      <c r="BBS179" s="717"/>
      <c r="BBT179" s="717"/>
      <c r="BBU179" s="717"/>
      <c r="BBV179" s="717"/>
      <c r="BBW179" s="717"/>
      <c r="BBX179" s="717"/>
      <c r="BBY179" s="717"/>
      <c r="BBZ179" s="717"/>
      <c r="BCA179" s="717"/>
      <c r="BCB179" s="717"/>
      <c r="BCC179" s="717"/>
      <c r="BCD179" s="717"/>
      <c r="BCE179" s="717"/>
      <c r="BCF179" s="717"/>
      <c r="BCG179" s="717"/>
      <c r="BCH179" s="717"/>
      <c r="BCI179" s="717"/>
      <c r="BCJ179" s="717"/>
      <c r="BCK179" s="717"/>
      <c r="BCL179" s="717"/>
      <c r="BCM179" s="717"/>
      <c r="BCN179" s="717"/>
      <c r="BCO179" s="717"/>
      <c r="BCP179" s="717"/>
      <c r="BCQ179" s="717"/>
      <c r="BCR179" s="717"/>
      <c r="BCS179" s="717"/>
      <c r="BCT179" s="717"/>
      <c r="BCU179" s="717"/>
      <c r="BCV179" s="717"/>
      <c r="BCW179" s="717"/>
      <c r="BCX179" s="717"/>
      <c r="BCY179" s="717"/>
      <c r="BCZ179" s="717"/>
      <c r="BDA179" s="717"/>
      <c r="BDB179" s="717"/>
      <c r="BDC179" s="717"/>
      <c r="BDD179" s="717"/>
      <c r="BDE179" s="717"/>
      <c r="BDF179" s="717"/>
      <c r="BDG179" s="717"/>
      <c r="BDH179" s="717"/>
      <c r="BDI179" s="717"/>
      <c r="BDJ179" s="717"/>
      <c r="BDK179" s="717"/>
      <c r="BDL179" s="717"/>
      <c r="BDM179" s="717"/>
      <c r="BDN179" s="717"/>
      <c r="BDO179" s="717"/>
      <c r="BDP179" s="717"/>
      <c r="BDQ179" s="717"/>
      <c r="BDR179" s="717"/>
      <c r="BDS179" s="717"/>
      <c r="BDT179" s="717"/>
      <c r="BDU179" s="717"/>
      <c r="BDV179" s="717"/>
      <c r="BDW179" s="717"/>
      <c r="BDX179" s="717"/>
      <c r="BDY179" s="717"/>
      <c r="BDZ179" s="717"/>
      <c r="BEA179" s="717"/>
      <c r="BEB179" s="717"/>
      <c r="BEC179" s="717"/>
      <c r="BED179" s="717"/>
      <c r="BEE179" s="717"/>
      <c r="BEF179" s="717"/>
      <c r="BEG179" s="717"/>
      <c r="BEH179" s="717"/>
      <c r="BEI179" s="717"/>
      <c r="BEJ179" s="717"/>
      <c r="BEK179" s="717"/>
      <c r="BEL179" s="717"/>
      <c r="BEM179" s="717"/>
      <c r="BEN179" s="717"/>
      <c r="BEO179" s="717"/>
      <c r="BEP179" s="717"/>
      <c r="BEQ179" s="717"/>
      <c r="BER179" s="717"/>
      <c r="BES179" s="717"/>
      <c r="BET179" s="717"/>
      <c r="BEU179" s="717"/>
      <c r="BEV179" s="717"/>
      <c r="BEW179" s="717"/>
      <c r="BEX179" s="717"/>
      <c r="BEY179" s="717"/>
      <c r="BEZ179" s="717"/>
      <c r="BFA179" s="717"/>
      <c r="BFB179" s="717"/>
      <c r="BFC179" s="717"/>
      <c r="BFD179" s="717"/>
      <c r="BFE179" s="717"/>
      <c r="BFF179" s="717"/>
      <c r="BFG179" s="717"/>
      <c r="BFH179" s="717"/>
      <c r="BFI179" s="717"/>
      <c r="BFJ179" s="717"/>
      <c r="BFK179" s="717"/>
      <c r="BFL179" s="717"/>
      <c r="BFM179" s="717"/>
      <c r="BFN179" s="717"/>
      <c r="BFO179" s="717"/>
      <c r="BFP179" s="717"/>
      <c r="BFQ179" s="717"/>
      <c r="BFR179" s="717"/>
      <c r="BFS179" s="717"/>
      <c r="BFT179" s="717"/>
      <c r="BFU179" s="717"/>
      <c r="BFV179" s="717"/>
      <c r="BFW179" s="717"/>
      <c r="BFX179" s="717"/>
      <c r="BFY179" s="717"/>
      <c r="BFZ179" s="717"/>
      <c r="BGA179" s="717"/>
      <c r="BGB179" s="717"/>
      <c r="BGC179" s="717"/>
      <c r="BGD179" s="717"/>
      <c r="BGE179" s="717"/>
      <c r="BGF179" s="717"/>
      <c r="BGG179" s="717"/>
      <c r="BGH179" s="717"/>
      <c r="BGI179" s="717"/>
      <c r="BGJ179" s="717"/>
      <c r="BGK179" s="717"/>
      <c r="BGL179" s="717"/>
      <c r="BGM179" s="717"/>
      <c r="BGN179" s="717"/>
      <c r="BGO179" s="717"/>
      <c r="BGP179" s="717"/>
      <c r="BGQ179" s="717"/>
      <c r="BGR179" s="717"/>
      <c r="BGS179" s="717"/>
      <c r="BGT179" s="717"/>
      <c r="BGU179" s="717"/>
      <c r="BGV179" s="717"/>
      <c r="BGW179" s="717"/>
      <c r="BGX179" s="717"/>
      <c r="BGY179" s="717"/>
      <c r="BGZ179" s="717"/>
      <c r="BHA179" s="717"/>
      <c r="BHB179" s="717"/>
      <c r="BHC179" s="717"/>
      <c r="BHD179" s="717"/>
      <c r="BHE179" s="717"/>
      <c r="BHF179" s="717"/>
      <c r="BHG179" s="717"/>
      <c r="BHH179" s="717"/>
      <c r="BHI179" s="717"/>
      <c r="BHJ179" s="717"/>
      <c r="BHK179" s="717"/>
      <c r="BHL179" s="717"/>
      <c r="BHM179" s="717"/>
      <c r="BHN179" s="717"/>
      <c r="BHO179" s="717"/>
      <c r="BHP179" s="717"/>
      <c r="BHQ179" s="717"/>
      <c r="BHR179" s="717"/>
      <c r="BHS179" s="717"/>
      <c r="BHT179" s="717"/>
      <c r="BHU179" s="717"/>
      <c r="BHV179" s="717"/>
      <c r="BHW179" s="717"/>
      <c r="BHX179" s="717"/>
      <c r="BHY179" s="717"/>
      <c r="BHZ179" s="717"/>
      <c r="BIA179" s="717"/>
      <c r="BIB179" s="717"/>
      <c r="BIC179" s="717"/>
      <c r="BID179" s="717"/>
      <c r="BIE179" s="717"/>
      <c r="BIF179" s="717"/>
      <c r="BIG179" s="717"/>
      <c r="BIH179" s="717"/>
      <c r="BII179" s="717"/>
      <c r="BIJ179" s="717"/>
      <c r="BIK179" s="717"/>
      <c r="BIL179" s="717"/>
      <c r="BIM179" s="717"/>
      <c r="BIN179" s="717"/>
      <c r="BIO179" s="717"/>
      <c r="BIP179" s="717"/>
      <c r="BIQ179" s="717"/>
      <c r="BIR179" s="717"/>
      <c r="BIS179" s="717"/>
      <c r="BIT179" s="717"/>
      <c r="BIU179" s="717"/>
      <c r="BIV179" s="717"/>
      <c r="BIW179" s="717"/>
      <c r="BIX179" s="717"/>
      <c r="BIY179" s="717"/>
      <c r="BIZ179" s="717"/>
      <c r="BJA179" s="717"/>
      <c r="BJB179" s="717"/>
      <c r="BJC179" s="717"/>
      <c r="BJD179" s="717"/>
      <c r="BJE179" s="717"/>
      <c r="BJF179" s="717"/>
      <c r="BJG179" s="717"/>
      <c r="BJH179" s="717"/>
      <c r="BJI179" s="717"/>
      <c r="BJJ179" s="717"/>
      <c r="BJK179" s="717"/>
      <c r="BJL179" s="717"/>
      <c r="BJM179" s="717"/>
      <c r="BJN179" s="717"/>
      <c r="BJO179" s="717"/>
      <c r="BJP179" s="717"/>
      <c r="BJQ179" s="717"/>
      <c r="BJR179" s="717"/>
      <c r="BJS179" s="717"/>
      <c r="BJT179" s="717"/>
      <c r="BJU179" s="717"/>
      <c r="BJV179" s="717"/>
      <c r="BJW179" s="717"/>
      <c r="BJX179" s="717"/>
      <c r="BJY179" s="717"/>
      <c r="BJZ179" s="717"/>
      <c r="BKA179" s="717"/>
      <c r="BKB179" s="717"/>
      <c r="BKC179" s="717"/>
      <c r="BKD179" s="717"/>
      <c r="BKE179" s="717"/>
      <c r="BKF179" s="717"/>
      <c r="BKG179" s="717"/>
      <c r="BKH179" s="717"/>
      <c r="BKI179" s="717"/>
      <c r="BKJ179" s="717"/>
      <c r="BKK179" s="717"/>
      <c r="BKL179" s="717"/>
      <c r="BKM179" s="717"/>
      <c r="BKN179" s="717"/>
      <c r="BKO179" s="717"/>
      <c r="BKP179" s="717"/>
      <c r="BKQ179" s="717"/>
      <c r="BKR179" s="717"/>
      <c r="BKS179" s="717"/>
      <c r="BKT179" s="717"/>
      <c r="BKU179" s="717"/>
      <c r="BKV179" s="717"/>
      <c r="BKW179" s="717"/>
      <c r="BKX179" s="717"/>
      <c r="BKY179" s="717"/>
      <c r="BKZ179" s="717"/>
      <c r="BLA179" s="717"/>
      <c r="BLB179" s="717"/>
      <c r="BLC179" s="717"/>
      <c r="BLD179" s="717"/>
      <c r="BLE179" s="717"/>
      <c r="BLF179" s="717"/>
      <c r="BLG179" s="717"/>
      <c r="BLH179" s="717"/>
      <c r="BLI179" s="717"/>
      <c r="BLJ179" s="717"/>
      <c r="BLK179" s="717"/>
      <c r="BLL179" s="717"/>
      <c r="BLM179" s="717"/>
      <c r="BLN179" s="717"/>
      <c r="BLO179" s="717"/>
      <c r="BLP179" s="717"/>
      <c r="BLQ179" s="717"/>
      <c r="BLR179" s="717"/>
      <c r="BLS179" s="717"/>
      <c r="BLT179" s="717"/>
      <c r="BLU179" s="717"/>
      <c r="BLV179" s="717"/>
      <c r="BLW179" s="717"/>
      <c r="BLX179" s="717"/>
      <c r="BLY179" s="717"/>
      <c r="BLZ179" s="717"/>
      <c r="BMA179" s="717"/>
      <c r="BMB179" s="717"/>
      <c r="BMC179" s="717"/>
      <c r="BMD179" s="717"/>
      <c r="BME179" s="717"/>
      <c r="BMF179" s="717"/>
      <c r="BMG179" s="717"/>
      <c r="BMH179" s="717"/>
      <c r="BMI179" s="717"/>
      <c r="BMJ179" s="717"/>
      <c r="BMK179" s="717"/>
      <c r="BML179" s="717"/>
      <c r="BMM179" s="717"/>
      <c r="BMN179" s="717"/>
      <c r="BMO179" s="717"/>
      <c r="BMP179" s="717"/>
      <c r="BMQ179" s="717"/>
      <c r="BMR179" s="717"/>
      <c r="BMS179" s="717"/>
      <c r="BMT179" s="717"/>
      <c r="BMU179" s="717"/>
      <c r="BMV179" s="717"/>
      <c r="BMW179" s="717"/>
      <c r="BMX179" s="717"/>
      <c r="BMY179" s="717"/>
      <c r="BMZ179" s="717"/>
      <c r="BNA179" s="717"/>
      <c r="BNB179" s="717"/>
      <c r="BNC179" s="717"/>
      <c r="BND179" s="717"/>
      <c r="BNE179" s="717"/>
      <c r="BNF179" s="717"/>
      <c r="BNG179" s="717"/>
      <c r="BNH179" s="717"/>
      <c r="BNI179" s="717"/>
      <c r="BNJ179" s="717"/>
      <c r="BNK179" s="717"/>
      <c r="BNL179" s="717"/>
      <c r="BNM179" s="717"/>
      <c r="BNN179" s="717"/>
      <c r="BNO179" s="717"/>
      <c r="BNP179" s="717"/>
      <c r="BNQ179" s="717"/>
      <c r="BNR179" s="717"/>
      <c r="BNS179" s="717"/>
      <c r="BNT179" s="717"/>
      <c r="BNU179" s="717"/>
      <c r="BNV179" s="717"/>
      <c r="BNW179" s="717"/>
      <c r="BNX179" s="717"/>
      <c r="BNY179" s="717"/>
      <c r="BNZ179" s="717"/>
      <c r="BOA179" s="717"/>
      <c r="BOB179" s="717"/>
      <c r="BOC179" s="717"/>
      <c r="BOD179" s="717"/>
      <c r="BOE179" s="717"/>
      <c r="BOF179" s="717"/>
      <c r="BOG179" s="717"/>
      <c r="BOH179" s="717"/>
      <c r="BOI179" s="717"/>
      <c r="BOJ179" s="717"/>
      <c r="BOK179" s="717"/>
      <c r="BOL179" s="717"/>
      <c r="BOM179" s="717"/>
      <c r="BON179" s="717"/>
      <c r="BOO179" s="717"/>
      <c r="BOP179" s="717"/>
      <c r="BOQ179" s="717"/>
      <c r="BOR179" s="717"/>
      <c r="BOS179" s="717"/>
      <c r="BOT179" s="717"/>
      <c r="BOU179" s="717"/>
      <c r="BOV179" s="717"/>
      <c r="BOW179" s="717"/>
      <c r="BOX179" s="717"/>
      <c r="BOY179" s="717"/>
      <c r="BOZ179" s="717"/>
      <c r="BPA179" s="717"/>
      <c r="BPB179" s="717"/>
      <c r="BPC179" s="717"/>
      <c r="BPD179" s="717"/>
      <c r="BPE179" s="717"/>
      <c r="BPF179" s="717"/>
      <c r="BPG179" s="717"/>
      <c r="BPH179" s="717"/>
      <c r="BPI179" s="717"/>
      <c r="BPJ179" s="717"/>
      <c r="BPK179" s="717"/>
      <c r="BPL179" s="717"/>
      <c r="BPM179" s="717"/>
      <c r="BPN179" s="717"/>
      <c r="BPO179" s="717"/>
      <c r="BPP179" s="717"/>
      <c r="BPQ179" s="717"/>
      <c r="BPR179" s="717"/>
      <c r="BPS179" s="717"/>
      <c r="BPT179" s="717"/>
      <c r="BPU179" s="717"/>
      <c r="BPV179" s="717"/>
      <c r="BPW179" s="717"/>
      <c r="BPX179" s="717"/>
      <c r="BPY179" s="717"/>
      <c r="BPZ179" s="717"/>
      <c r="BQA179" s="717"/>
      <c r="BQB179" s="717"/>
      <c r="BQC179" s="717"/>
      <c r="BQD179" s="717"/>
      <c r="BQE179" s="717"/>
      <c r="BQF179" s="717"/>
      <c r="BQG179" s="717"/>
      <c r="BQH179" s="717"/>
      <c r="BQI179" s="717"/>
      <c r="BQJ179" s="717"/>
      <c r="BQK179" s="717"/>
      <c r="BQL179" s="717"/>
      <c r="BQM179" s="717"/>
      <c r="BQN179" s="717"/>
      <c r="BQO179" s="717"/>
      <c r="BQP179" s="717"/>
      <c r="BQQ179" s="717"/>
      <c r="BQR179" s="717"/>
      <c r="BQS179" s="717"/>
      <c r="BQT179" s="717"/>
      <c r="BQU179" s="717"/>
      <c r="BQV179" s="717"/>
      <c r="BQW179" s="717"/>
      <c r="BQX179" s="717"/>
      <c r="BQY179" s="717"/>
      <c r="BQZ179" s="717"/>
      <c r="BRA179" s="717"/>
      <c r="BRB179" s="717"/>
      <c r="BRC179" s="717"/>
      <c r="BRD179" s="717"/>
      <c r="BRE179" s="717"/>
      <c r="BRF179" s="717"/>
      <c r="BRG179" s="717"/>
      <c r="BRH179" s="717"/>
      <c r="BRI179" s="717"/>
      <c r="BRJ179" s="717"/>
      <c r="BRK179" s="717"/>
      <c r="BRL179" s="717"/>
      <c r="BRM179" s="717"/>
      <c r="BRN179" s="717"/>
      <c r="BRO179" s="717"/>
      <c r="BRP179" s="717"/>
      <c r="BRQ179" s="717"/>
      <c r="BRR179" s="717"/>
      <c r="BRS179" s="717"/>
      <c r="BRT179" s="717"/>
      <c r="BRU179" s="717"/>
      <c r="BRV179" s="717"/>
      <c r="BRW179" s="717"/>
      <c r="BRX179" s="717"/>
      <c r="BRY179" s="717"/>
      <c r="BRZ179" s="717"/>
      <c r="BSA179" s="717"/>
      <c r="BSB179" s="717"/>
      <c r="BSC179" s="717"/>
      <c r="BSD179" s="717"/>
      <c r="BSE179" s="717"/>
      <c r="BSF179" s="717"/>
      <c r="BSG179" s="717"/>
      <c r="BSH179" s="717"/>
      <c r="BSI179" s="717"/>
      <c r="BSJ179" s="717"/>
      <c r="BSK179" s="717"/>
      <c r="BSL179" s="717"/>
      <c r="BSM179" s="717"/>
      <c r="BSN179" s="717"/>
      <c r="BSO179" s="717"/>
      <c r="BSP179" s="717"/>
      <c r="BSQ179" s="717"/>
      <c r="BSR179" s="717"/>
      <c r="BSS179" s="717"/>
      <c r="BST179" s="717"/>
      <c r="BSU179" s="717"/>
      <c r="BSV179" s="717"/>
      <c r="BSW179" s="717"/>
      <c r="BSX179" s="717"/>
      <c r="BSY179" s="717"/>
      <c r="BSZ179" s="717"/>
      <c r="BTA179" s="717"/>
      <c r="BTB179" s="717"/>
      <c r="BTC179" s="717"/>
      <c r="BTD179" s="717"/>
      <c r="BTE179" s="717"/>
      <c r="BTF179" s="717"/>
      <c r="BTG179" s="717"/>
      <c r="BTH179" s="717"/>
      <c r="BTI179" s="717"/>
      <c r="BTJ179" s="717"/>
      <c r="BTK179" s="717"/>
      <c r="BTL179" s="717"/>
      <c r="BTM179" s="717"/>
      <c r="BTN179" s="717"/>
      <c r="BTO179" s="717"/>
      <c r="BTP179" s="717"/>
      <c r="BTQ179" s="717"/>
      <c r="BTR179" s="717"/>
      <c r="BTS179" s="717"/>
      <c r="BTT179" s="717"/>
      <c r="BTU179" s="717"/>
      <c r="BTV179" s="717"/>
      <c r="BTW179" s="717"/>
      <c r="BTX179" s="717"/>
      <c r="BTY179" s="717"/>
      <c r="BTZ179" s="717"/>
      <c r="BUA179" s="717"/>
      <c r="BUB179" s="717"/>
      <c r="BUC179" s="717"/>
      <c r="BUD179" s="717"/>
      <c r="BUE179" s="717"/>
      <c r="BUF179" s="717"/>
      <c r="BUG179" s="717"/>
      <c r="BUH179" s="717"/>
      <c r="BUI179" s="717"/>
      <c r="BUJ179" s="717"/>
      <c r="BUK179" s="717"/>
      <c r="BUL179" s="717"/>
      <c r="BUM179" s="717"/>
      <c r="BUN179" s="717"/>
      <c r="BUO179" s="717"/>
      <c r="BUP179" s="717"/>
      <c r="BUQ179" s="717"/>
      <c r="BUR179" s="717"/>
      <c r="BUS179" s="717"/>
      <c r="BUT179" s="717"/>
      <c r="BUU179" s="717"/>
      <c r="BUV179" s="717"/>
      <c r="BUW179" s="717"/>
      <c r="BUX179" s="717"/>
      <c r="BUY179" s="717"/>
      <c r="BUZ179" s="717"/>
      <c r="BVA179" s="717"/>
      <c r="BVB179" s="717"/>
      <c r="BVC179" s="717"/>
      <c r="BVD179" s="717"/>
      <c r="BVE179" s="717"/>
      <c r="BVF179" s="717"/>
      <c r="BVG179" s="717"/>
      <c r="BVH179" s="717"/>
      <c r="BVI179" s="717"/>
      <c r="BVJ179" s="717"/>
      <c r="BVK179" s="717"/>
      <c r="BVL179" s="717"/>
      <c r="BVM179" s="717"/>
      <c r="BVN179" s="717"/>
      <c r="BVO179" s="717"/>
      <c r="BVP179" s="717"/>
      <c r="BVQ179" s="717"/>
      <c r="BVR179" s="717"/>
      <c r="BVS179" s="717"/>
      <c r="BVT179" s="717"/>
      <c r="BVU179" s="717"/>
      <c r="BVV179" s="717"/>
      <c r="BVW179" s="717"/>
      <c r="BVX179" s="717"/>
      <c r="BVY179" s="717"/>
      <c r="BVZ179" s="717"/>
      <c r="BWA179" s="717"/>
      <c r="BWB179" s="717"/>
      <c r="BWC179" s="717"/>
      <c r="BWD179" s="717"/>
      <c r="BWE179" s="717"/>
      <c r="BWF179" s="717"/>
      <c r="BWG179" s="717"/>
      <c r="BWH179" s="717"/>
      <c r="BWI179" s="717"/>
      <c r="BWJ179" s="717"/>
      <c r="BWK179" s="717"/>
      <c r="BWL179" s="717"/>
      <c r="BWM179" s="717"/>
      <c r="BWN179" s="717"/>
      <c r="BWO179" s="717"/>
      <c r="BWP179" s="717"/>
      <c r="BWQ179" s="717"/>
      <c r="BWR179" s="717"/>
      <c r="BWS179" s="717"/>
      <c r="BWT179" s="717"/>
      <c r="BWU179" s="717"/>
      <c r="BWV179" s="717"/>
      <c r="BWW179" s="717"/>
      <c r="BWX179" s="717"/>
      <c r="BWY179" s="717"/>
      <c r="BWZ179" s="717"/>
      <c r="BXA179" s="717"/>
      <c r="BXB179" s="717"/>
      <c r="BXC179" s="717"/>
      <c r="BXD179" s="717"/>
      <c r="BXE179" s="717"/>
      <c r="BXF179" s="717"/>
      <c r="BXG179" s="717"/>
      <c r="BXH179" s="717"/>
      <c r="BXI179" s="717"/>
      <c r="BXJ179" s="717"/>
      <c r="BXK179" s="717"/>
      <c r="BXL179" s="717"/>
      <c r="BXM179" s="717"/>
      <c r="BXN179" s="717"/>
      <c r="BXO179" s="717"/>
      <c r="BXP179" s="717"/>
      <c r="BXQ179" s="717"/>
      <c r="BXR179" s="717"/>
      <c r="BXS179" s="717"/>
      <c r="BXT179" s="717"/>
      <c r="BXU179" s="717"/>
      <c r="BXV179" s="717"/>
      <c r="BXW179" s="717"/>
      <c r="BXX179" s="717"/>
      <c r="BXY179" s="717"/>
      <c r="BXZ179" s="717"/>
      <c r="BYA179" s="717"/>
      <c r="BYB179" s="717"/>
      <c r="BYC179" s="717"/>
      <c r="BYD179" s="717"/>
      <c r="BYE179" s="717"/>
      <c r="BYF179" s="717"/>
      <c r="BYG179" s="717"/>
      <c r="BYH179" s="717"/>
      <c r="BYI179" s="717"/>
      <c r="BYJ179" s="717"/>
      <c r="BYK179" s="717"/>
      <c r="BYL179" s="717"/>
      <c r="BYM179" s="717"/>
      <c r="BYN179" s="717"/>
      <c r="BYO179" s="717"/>
      <c r="BYP179" s="717"/>
      <c r="BYQ179" s="717"/>
      <c r="BYR179" s="717"/>
      <c r="BYS179" s="717"/>
      <c r="BYT179" s="717"/>
      <c r="BYU179" s="717"/>
      <c r="BYV179" s="717"/>
      <c r="BYW179" s="717"/>
      <c r="BYX179" s="717"/>
      <c r="BYY179" s="717"/>
      <c r="BYZ179" s="717"/>
      <c r="BZA179" s="717"/>
      <c r="BZB179" s="717"/>
      <c r="BZC179" s="717"/>
      <c r="BZD179" s="717"/>
      <c r="BZE179" s="717"/>
      <c r="BZF179" s="717"/>
      <c r="BZG179" s="717"/>
      <c r="BZH179" s="717"/>
      <c r="BZI179" s="717"/>
      <c r="BZJ179" s="717"/>
      <c r="BZK179" s="717"/>
      <c r="BZL179" s="717"/>
      <c r="BZM179" s="717"/>
      <c r="BZN179" s="717"/>
      <c r="BZO179" s="717"/>
      <c r="BZP179" s="717"/>
      <c r="BZQ179" s="717"/>
      <c r="BZR179" s="717"/>
      <c r="BZS179" s="717"/>
      <c r="BZT179" s="717"/>
      <c r="BZU179" s="717"/>
      <c r="BZV179" s="717"/>
      <c r="BZW179" s="717"/>
      <c r="BZX179" s="717"/>
      <c r="BZY179" s="717"/>
      <c r="BZZ179" s="717"/>
      <c r="CAA179" s="717"/>
      <c r="CAB179" s="717"/>
      <c r="CAC179" s="717"/>
      <c r="CAD179" s="717"/>
      <c r="CAE179" s="717"/>
      <c r="CAF179" s="717"/>
      <c r="CAG179" s="717"/>
      <c r="CAH179" s="717"/>
      <c r="CAI179" s="717"/>
      <c r="CAJ179" s="717"/>
      <c r="CAK179" s="717"/>
      <c r="CAL179" s="717"/>
      <c r="CAM179" s="717"/>
      <c r="CAN179" s="717"/>
      <c r="CAO179" s="717"/>
      <c r="CAP179" s="717"/>
      <c r="CAQ179" s="717"/>
      <c r="CAR179" s="717"/>
      <c r="CAS179" s="717"/>
      <c r="CAT179" s="717"/>
      <c r="CAU179" s="717"/>
      <c r="CAV179" s="717"/>
      <c r="CAW179" s="717"/>
      <c r="CAX179" s="717"/>
      <c r="CAY179" s="717"/>
      <c r="CAZ179" s="717"/>
      <c r="CBA179" s="717"/>
      <c r="CBB179" s="717"/>
      <c r="CBC179" s="717"/>
      <c r="CBD179" s="717"/>
      <c r="CBE179" s="717"/>
      <c r="CBF179" s="717"/>
      <c r="CBG179" s="717"/>
      <c r="CBH179" s="717"/>
      <c r="CBI179" s="717"/>
      <c r="CBJ179" s="717"/>
      <c r="CBK179" s="717"/>
      <c r="CBL179" s="717"/>
      <c r="CBM179" s="717"/>
      <c r="CBN179" s="717"/>
      <c r="CBO179" s="717"/>
      <c r="CBP179" s="717"/>
      <c r="CBQ179" s="717"/>
      <c r="CBR179" s="717"/>
      <c r="CBS179" s="717"/>
      <c r="CBT179" s="717"/>
      <c r="CBU179" s="717"/>
      <c r="CBV179" s="717"/>
      <c r="CBW179" s="717"/>
      <c r="CBX179" s="717"/>
      <c r="CBY179" s="717"/>
      <c r="CBZ179" s="717"/>
      <c r="CCA179" s="717"/>
      <c r="CCB179" s="717"/>
      <c r="CCC179" s="717"/>
      <c r="CCD179" s="717"/>
      <c r="CCE179" s="717"/>
      <c r="CCF179" s="717"/>
      <c r="CCG179" s="717"/>
      <c r="CCH179" s="717"/>
      <c r="CCI179" s="717"/>
      <c r="CCJ179" s="717"/>
      <c r="CCK179" s="717"/>
      <c r="CCL179" s="717"/>
      <c r="CCM179" s="717"/>
      <c r="CCN179" s="717"/>
      <c r="CCO179" s="717"/>
      <c r="CCP179" s="717"/>
      <c r="CCQ179" s="717"/>
      <c r="CCR179" s="717"/>
      <c r="CCS179" s="717"/>
      <c r="CCT179" s="717"/>
      <c r="CCU179" s="717"/>
      <c r="CCV179" s="717"/>
      <c r="CCW179" s="717"/>
      <c r="CCX179" s="717"/>
      <c r="CCY179" s="717"/>
      <c r="CCZ179" s="717"/>
      <c r="CDA179" s="717"/>
      <c r="CDB179" s="717"/>
      <c r="CDC179" s="717"/>
      <c r="CDD179" s="717"/>
      <c r="CDE179" s="717"/>
      <c r="CDF179" s="717"/>
      <c r="CDG179" s="717"/>
      <c r="CDH179" s="717"/>
      <c r="CDI179" s="717"/>
      <c r="CDJ179" s="717"/>
      <c r="CDK179" s="717"/>
      <c r="CDL179" s="717"/>
      <c r="CDM179" s="717"/>
      <c r="CDN179" s="717"/>
      <c r="CDO179" s="717"/>
      <c r="CDP179" s="717"/>
      <c r="CDQ179" s="717"/>
      <c r="CDR179" s="717"/>
      <c r="CDS179" s="717"/>
      <c r="CDT179" s="717"/>
      <c r="CDU179" s="717"/>
      <c r="CDV179" s="717"/>
      <c r="CDW179" s="717"/>
      <c r="CDX179" s="717"/>
      <c r="CDY179" s="717"/>
      <c r="CDZ179" s="717"/>
      <c r="CEA179" s="717"/>
      <c r="CEB179" s="717"/>
      <c r="CEC179" s="717"/>
      <c r="CED179" s="717"/>
      <c r="CEE179" s="717"/>
      <c r="CEF179" s="717"/>
      <c r="CEG179" s="717"/>
      <c r="CEH179" s="717"/>
      <c r="CEI179" s="717"/>
      <c r="CEJ179" s="717"/>
      <c r="CEK179" s="717"/>
      <c r="CEL179" s="717"/>
      <c r="CEM179" s="717"/>
      <c r="CEN179" s="717"/>
      <c r="CEO179" s="717"/>
      <c r="CEP179" s="717"/>
      <c r="CEQ179" s="717"/>
      <c r="CER179" s="717"/>
      <c r="CES179" s="717"/>
      <c r="CET179" s="717"/>
      <c r="CEU179" s="717"/>
      <c r="CEV179" s="717"/>
      <c r="CEW179" s="717"/>
      <c r="CEX179" s="717"/>
      <c r="CEY179" s="717"/>
      <c r="CEZ179" s="717"/>
      <c r="CFA179" s="717"/>
      <c r="CFB179" s="717"/>
      <c r="CFC179" s="717"/>
      <c r="CFD179" s="717"/>
      <c r="CFE179" s="717"/>
      <c r="CFF179" s="717"/>
      <c r="CFG179" s="717"/>
      <c r="CFH179" s="717"/>
      <c r="CFI179" s="717"/>
      <c r="CFJ179" s="717"/>
      <c r="CFK179" s="717"/>
      <c r="CFL179" s="717"/>
      <c r="CFM179" s="717"/>
      <c r="CFN179" s="717"/>
      <c r="CFO179" s="717"/>
      <c r="CFP179" s="717"/>
      <c r="CFQ179" s="717"/>
      <c r="CFR179" s="717"/>
      <c r="CFS179" s="717"/>
      <c r="CFT179" s="717"/>
      <c r="CFU179" s="717"/>
      <c r="CFV179" s="717"/>
      <c r="CFW179" s="717"/>
      <c r="CFX179" s="717"/>
      <c r="CFY179" s="717"/>
      <c r="CFZ179" s="717"/>
      <c r="CGA179" s="717"/>
      <c r="CGB179" s="717"/>
      <c r="CGC179" s="717"/>
      <c r="CGD179" s="717"/>
      <c r="CGE179" s="717"/>
      <c r="CGF179" s="717"/>
      <c r="CGG179" s="717"/>
      <c r="CGH179" s="717"/>
      <c r="CGI179" s="717"/>
      <c r="CGJ179" s="717"/>
      <c r="CGK179" s="717"/>
      <c r="CGL179" s="717"/>
      <c r="CGM179" s="717"/>
      <c r="CGN179" s="717"/>
      <c r="CGO179" s="717"/>
      <c r="CGP179" s="717"/>
      <c r="CGQ179" s="717"/>
      <c r="CGR179" s="717"/>
      <c r="CGS179" s="717"/>
      <c r="CGT179" s="717"/>
      <c r="CGU179" s="717"/>
      <c r="CGV179" s="717"/>
      <c r="CGW179" s="717"/>
      <c r="CGX179" s="717"/>
      <c r="CGY179" s="717"/>
      <c r="CGZ179" s="717"/>
      <c r="CHA179" s="717"/>
      <c r="CHB179" s="717"/>
      <c r="CHC179" s="717"/>
      <c r="CHD179" s="717"/>
      <c r="CHE179" s="717"/>
      <c r="CHF179" s="717"/>
      <c r="CHG179" s="717"/>
      <c r="CHH179" s="717"/>
      <c r="CHI179" s="717"/>
      <c r="CHJ179" s="717"/>
      <c r="CHK179" s="717"/>
      <c r="CHL179" s="717"/>
      <c r="CHM179" s="717"/>
      <c r="CHN179" s="717"/>
      <c r="CHO179" s="717"/>
      <c r="CHP179" s="717"/>
      <c r="CHQ179" s="717"/>
      <c r="CHR179" s="717"/>
      <c r="CHS179" s="717"/>
      <c r="CHT179" s="717"/>
      <c r="CHU179" s="717"/>
      <c r="CHV179" s="717"/>
      <c r="CHW179" s="717"/>
      <c r="CHX179" s="717"/>
      <c r="CHY179" s="717"/>
      <c r="CHZ179" s="717"/>
      <c r="CIA179" s="717"/>
      <c r="CIB179" s="717"/>
      <c r="CIC179" s="717"/>
      <c r="CID179" s="717"/>
      <c r="CIE179" s="717"/>
      <c r="CIF179" s="717"/>
      <c r="CIG179" s="717"/>
      <c r="CIH179" s="717"/>
      <c r="CII179" s="717"/>
      <c r="CIJ179" s="717"/>
      <c r="CIK179" s="717"/>
      <c r="CIL179" s="717"/>
      <c r="CIM179" s="717"/>
      <c r="CIN179" s="717"/>
      <c r="CIO179" s="717"/>
      <c r="CIP179" s="717"/>
      <c r="CIQ179" s="717"/>
      <c r="CIR179" s="717"/>
      <c r="CIS179" s="717"/>
      <c r="CIT179" s="717"/>
      <c r="CIU179" s="717"/>
      <c r="CIV179" s="717"/>
      <c r="CIW179" s="717"/>
      <c r="CIX179" s="717"/>
      <c r="CIY179" s="717"/>
      <c r="CIZ179" s="717"/>
      <c r="CJA179" s="717"/>
      <c r="CJB179" s="717"/>
      <c r="CJC179" s="717"/>
      <c r="CJD179" s="717"/>
      <c r="CJE179" s="717"/>
      <c r="CJF179" s="717"/>
      <c r="CJG179" s="717"/>
      <c r="CJH179" s="717"/>
      <c r="CJI179" s="717"/>
      <c r="CJJ179" s="717"/>
      <c r="CJK179" s="717"/>
      <c r="CJL179" s="717"/>
      <c r="CJM179" s="717"/>
      <c r="CJN179" s="717"/>
      <c r="CJO179" s="717"/>
      <c r="CJP179" s="717"/>
      <c r="CJQ179" s="717"/>
      <c r="CJR179" s="717"/>
      <c r="CJS179" s="717"/>
      <c r="CJT179" s="717"/>
      <c r="CJU179" s="717"/>
      <c r="CJV179" s="717"/>
      <c r="CJW179" s="717"/>
      <c r="CJX179" s="717"/>
      <c r="CJY179" s="717"/>
      <c r="CJZ179" s="717"/>
      <c r="CKA179" s="717"/>
      <c r="CKB179" s="717"/>
      <c r="CKC179" s="717"/>
      <c r="CKD179" s="717"/>
      <c r="CKE179" s="717"/>
      <c r="CKF179" s="717"/>
      <c r="CKG179" s="717"/>
      <c r="CKH179" s="717"/>
      <c r="CKI179" s="717"/>
      <c r="CKJ179" s="717"/>
      <c r="CKK179" s="717"/>
      <c r="CKL179" s="717"/>
      <c r="CKM179" s="717"/>
      <c r="CKN179" s="717"/>
      <c r="CKO179" s="717"/>
      <c r="CKP179" s="717"/>
      <c r="CKQ179" s="717"/>
      <c r="CKR179" s="717"/>
      <c r="CKS179" s="717"/>
      <c r="CKT179" s="717"/>
      <c r="CKU179" s="717"/>
      <c r="CKV179" s="717"/>
      <c r="CKW179" s="717"/>
      <c r="CKX179" s="717"/>
      <c r="CKY179" s="717"/>
      <c r="CKZ179" s="717"/>
      <c r="CLA179" s="717"/>
      <c r="CLB179" s="717"/>
      <c r="CLC179" s="717"/>
      <c r="CLD179" s="717"/>
      <c r="CLE179" s="717"/>
      <c r="CLF179" s="717"/>
      <c r="CLG179" s="717"/>
      <c r="CLH179" s="717"/>
      <c r="CLI179" s="717"/>
      <c r="CLJ179" s="717"/>
      <c r="CLK179" s="717"/>
      <c r="CLL179" s="717"/>
      <c r="CLM179" s="717"/>
      <c r="CLN179" s="717"/>
      <c r="CLO179" s="717"/>
      <c r="CLP179" s="717"/>
      <c r="CLQ179" s="717"/>
      <c r="CLR179" s="717"/>
      <c r="CLS179" s="717"/>
      <c r="CLT179" s="717"/>
      <c r="CLU179" s="717"/>
      <c r="CLV179" s="717"/>
      <c r="CLW179" s="717"/>
      <c r="CLX179" s="717"/>
      <c r="CLY179" s="717"/>
      <c r="CLZ179" s="717"/>
      <c r="CMA179" s="717"/>
      <c r="CMB179" s="717"/>
      <c r="CMC179" s="717"/>
      <c r="CMD179" s="717"/>
      <c r="CME179" s="717"/>
      <c r="CMF179" s="717"/>
      <c r="CMG179" s="717"/>
      <c r="CMH179" s="717"/>
      <c r="CMI179" s="717"/>
      <c r="CMJ179" s="717"/>
      <c r="CMK179" s="717"/>
      <c r="CML179" s="717"/>
      <c r="CMM179" s="717"/>
      <c r="CMN179" s="717"/>
      <c r="CMO179" s="717"/>
      <c r="CMP179" s="717"/>
      <c r="CMQ179" s="717"/>
      <c r="CMR179" s="717"/>
      <c r="CMS179" s="717"/>
      <c r="CMT179" s="717"/>
      <c r="CMU179" s="717"/>
      <c r="CMV179" s="717"/>
      <c r="CMW179" s="717"/>
      <c r="CMX179" s="717"/>
      <c r="CMY179" s="717"/>
      <c r="CMZ179" s="717"/>
      <c r="CNA179" s="717"/>
      <c r="CNB179" s="717"/>
      <c r="CNC179" s="717"/>
      <c r="CND179" s="717"/>
      <c r="CNE179" s="717"/>
      <c r="CNF179" s="717"/>
      <c r="CNG179" s="717"/>
      <c r="CNH179" s="717"/>
      <c r="CNI179" s="717"/>
      <c r="CNJ179" s="717"/>
      <c r="CNK179" s="717"/>
      <c r="CNL179" s="717"/>
      <c r="CNM179" s="717"/>
      <c r="CNN179" s="717"/>
      <c r="CNO179" s="717"/>
      <c r="CNP179" s="717"/>
      <c r="CNQ179" s="717"/>
      <c r="CNR179" s="717"/>
      <c r="CNS179" s="717"/>
      <c r="CNT179" s="717"/>
      <c r="CNU179" s="717"/>
      <c r="CNV179" s="717"/>
      <c r="CNW179" s="717"/>
      <c r="CNX179" s="717"/>
      <c r="CNY179" s="717"/>
      <c r="CNZ179" s="717"/>
      <c r="COA179" s="717"/>
      <c r="COB179" s="717"/>
      <c r="COC179" s="717"/>
      <c r="COD179" s="717"/>
      <c r="COE179" s="717"/>
      <c r="COF179" s="717"/>
      <c r="COG179" s="717"/>
      <c r="COH179" s="717"/>
      <c r="COI179" s="717"/>
      <c r="COJ179" s="717"/>
      <c r="COK179" s="717"/>
      <c r="COL179" s="717"/>
      <c r="COM179" s="717"/>
      <c r="CON179" s="717"/>
      <c r="COO179" s="717"/>
      <c r="COP179" s="717"/>
      <c r="COQ179" s="717"/>
      <c r="COR179" s="717"/>
      <c r="COS179" s="717"/>
      <c r="COT179" s="717"/>
      <c r="COU179" s="717"/>
      <c r="COV179" s="717"/>
      <c r="COW179" s="717"/>
      <c r="COX179" s="717"/>
      <c r="COY179" s="717"/>
      <c r="COZ179" s="717"/>
      <c r="CPA179" s="717"/>
      <c r="CPB179" s="717"/>
      <c r="CPC179" s="717"/>
      <c r="CPD179" s="717"/>
      <c r="CPE179" s="717"/>
      <c r="CPF179" s="717"/>
      <c r="CPG179" s="717"/>
      <c r="CPH179" s="717"/>
      <c r="CPI179" s="717"/>
      <c r="CPJ179" s="717"/>
      <c r="CPK179" s="717"/>
      <c r="CPL179" s="717"/>
      <c r="CPM179" s="717"/>
      <c r="CPN179" s="717"/>
      <c r="CPO179" s="717"/>
      <c r="CPP179" s="717"/>
      <c r="CPQ179" s="717"/>
      <c r="CPR179" s="717"/>
      <c r="CPS179" s="717"/>
      <c r="CPT179" s="717"/>
      <c r="CPU179" s="717"/>
      <c r="CPV179" s="717"/>
      <c r="CPW179" s="717"/>
      <c r="CPX179" s="717"/>
      <c r="CPY179" s="717"/>
      <c r="CPZ179" s="717"/>
      <c r="CQA179" s="717"/>
      <c r="CQB179" s="717"/>
      <c r="CQC179" s="717"/>
      <c r="CQD179" s="717"/>
      <c r="CQE179" s="717"/>
      <c r="CQF179" s="717"/>
      <c r="CQG179" s="717"/>
      <c r="CQH179" s="717"/>
      <c r="CQI179" s="717"/>
      <c r="CQJ179" s="717"/>
      <c r="CQK179" s="717"/>
      <c r="CQL179" s="717"/>
      <c r="CQM179" s="717"/>
      <c r="CQN179" s="717"/>
      <c r="CQO179" s="717"/>
      <c r="CQP179" s="717"/>
      <c r="CQQ179" s="717"/>
      <c r="CQR179" s="717"/>
      <c r="CQS179" s="717"/>
      <c r="CQT179" s="717"/>
      <c r="CQU179" s="717"/>
      <c r="CQV179" s="717"/>
      <c r="CQW179" s="717"/>
      <c r="CQX179" s="717"/>
      <c r="CQY179" s="717"/>
      <c r="CQZ179" s="717"/>
      <c r="CRA179" s="717"/>
      <c r="CRB179" s="717"/>
      <c r="CRC179" s="717"/>
      <c r="CRD179" s="717"/>
      <c r="CRE179" s="717"/>
      <c r="CRF179" s="717"/>
      <c r="CRG179" s="717"/>
      <c r="CRH179" s="717"/>
      <c r="CRI179" s="717"/>
      <c r="CRJ179" s="717"/>
      <c r="CRK179" s="717"/>
      <c r="CRL179" s="717"/>
      <c r="CRM179" s="717"/>
      <c r="CRN179" s="717"/>
      <c r="CRO179" s="717"/>
      <c r="CRP179" s="717"/>
      <c r="CRQ179" s="717"/>
      <c r="CRR179" s="717"/>
      <c r="CRS179" s="717"/>
      <c r="CRT179" s="717"/>
      <c r="CRU179" s="717"/>
      <c r="CRV179" s="717"/>
      <c r="CRW179" s="717"/>
      <c r="CRX179" s="717"/>
      <c r="CRY179" s="717"/>
      <c r="CRZ179" s="717"/>
      <c r="CSA179" s="717"/>
      <c r="CSB179" s="717"/>
      <c r="CSC179" s="717"/>
      <c r="CSD179" s="717"/>
      <c r="CSE179" s="717"/>
      <c r="CSF179" s="717"/>
      <c r="CSG179" s="717"/>
      <c r="CSH179" s="717"/>
      <c r="CSI179" s="717"/>
      <c r="CSJ179" s="717"/>
      <c r="CSK179" s="717"/>
      <c r="CSL179" s="717"/>
      <c r="CSM179" s="717"/>
      <c r="CSN179" s="717"/>
      <c r="CSO179" s="717"/>
      <c r="CSP179" s="717"/>
      <c r="CSQ179" s="717"/>
      <c r="CSR179" s="717"/>
      <c r="CSS179" s="717"/>
      <c r="CST179" s="717"/>
      <c r="CSU179" s="717"/>
      <c r="CSV179" s="717"/>
      <c r="CSW179" s="717"/>
      <c r="CSX179" s="717"/>
      <c r="CSY179" s="717"/>
      <c r="CSZ179" s="717"/>
      <c r="CTA179" s="717"/>
      <c r="CTB179" s="717"/>
      <c r="CTC179" s="717"/>
      <c r="CTD179" s="717"/>
      <c r="CTE179" s="717"/>
      <c r="CTF179" s="717"/>
      <c r="CTG179" s="717"/>
      <c r="CTH179" s="717"/>
      <c r="CTI179" s="717"/>
      <c r="CTJ179" s="717"/>
      <c r="CTK179" s="717"/>
      <c r="CTL179" s="717"/>
      <c r="CTM179" s="717"/>
      <c r="CTN179" s="717"/>
      <c r="CTO179" s="717"/>
      <c r="CTP179" s="717"/>
      <c r="CTQ179" s="717"/>
      <c r="CTR179" s="717"/>
      <c r="CTS179" s="717"/>
      <c r="CTT179" s="717"/>
      <c r="CTU179" s="717"/>
      <c r="CTV179" s="717"/>
      <c r="CTW179" s="717"/>
      <c r="CTX179" s="717"/>
      <c r="CTY179" s="717"/>
      <c r="CTZ179" s="717"/>
      <c r="CUA179" s="717"/>
      <c r="CUB179" s="717"/>
      <c r="CUC179" s="717"/>
      <c r="CUD179" s="717"/>
      <c r="CUE179" s="717"/>
      <c r="CUF179" s="717"/>
      <c r="CUG179" s="717"/>
      <c r="CUH179" s="717"/>
      <c r="CUI179" s="717"/>
      <c r="CUJ179" s="717"/>
      <c r="CUK179" s="717"/>
      <c r="CUL179" s="717"/>
      <c r="CUM179" s="717"/>
      <c r="CUN179" s="717"/>
      <c r="CUO179" s="717"/>
      <c r="CUP179" s="717"/>
      <c r="CUQ179" s="717"/>
      <c r="CUR179" s="717"/>
      <c r="CUS179" s="717"/>
      <c r="CUT179" s="717"/>
      <c r="CUU179" s="717"/>
      <c r="CUV179" s="717"/>
      <c r="CUW179" s="717"/>
      <c r="CUX179" s="717"/>
      <c r="CUY179" s="717"/>
      <c r="CUZ179" s="717"/>
      <c r="CVA179" s="717"/>
      <c r="CVB179" s="717"/>
      <c r="CVC179" s="717"/>
      <c r="CVD179" s="717"/>
      <c r="CVE179" s="717"/>
      <c r="CVF179" s="717"/>
      <c r="CVG179" s="717"/>
      <c r="CVH179" s="717"/>
      <c r="CVI179" s="717"/>
      <c r="CVJ179" s="717"/>
      <c r="CVK179" s="717"/>
      <c r="CVL179" s="717"/>
      <c r="CVM179" s="717"/>
      <c r="CVN179" s="717"/>
      <c r="CVO179" s="717"/>
      <c r="CVP179" s="717"/>
      <c r="CVQ179" s="717"/>
      <c r="CVR179" s="717"/>
      <c r="CVS179" s="717"/>
      <c r="CVT179" s="717"/>
      <c r="CVU179" s="717"/>
      <c r="CVV179" s="717"/>
      <c r="CVW179" s="717"/>
      <c r="CVX179" s="717"/>
      <c r="CVY179" s="717"/>
      <c r="CVZ179" s="717"/>
      <c r="CWA179" s="717"/>
      <c r="CWB179" s="717"/>
      <c r="CWC179" s="717"/>
      <c r="CWD179" s="717"/>
      <c r="CWE179" s="717"/>
      <c r="CWF179" s="717"/>
      <c r="CWG179" s="717"/>
      <c r="CWH179" s="717"/>
      <c r="CWI179" s="717"/>
      <c r="CWJ179" s="717"/>
      <c r="CWK179" s="717"/>
      <c r="CWL179" s="717"/>
      <c r="CWM179" s="717"/>
      <c r="CWN179" s="717"/>
      <c r="CWO179" s="717"/>
      <c r="CWP179" s="717"/>
      <c r="CWQ179" s="717"/>
      <c r="CWR179" s="717"/>
      <c r="CWS179" s="717"/>
      <c r="CWT179" s="717"/>
      <c r="CWU179" s="717"/>
      <c r="CWV179" s="717"/>
      <c r="CWW179" s="717"/>
      <c r="CWX179" s="717"/>
      <c r="CWY179" s="717"/>
      <c r="CWZ179" s="717"/>
      <c r="CXA179" s="717"/>
      <c r="CXB179" s="717"/>
      <c r="CXC179" s="717"/>
      <c r="CXD179" s="717"/>
      <c r="CXE179" s="717"/>
      <c r="CXF179" s="717"/>
      <c r="CXG179" s="717"/>
      <c r="CXH179" s="717"/>
      <c r="CXI179" s="717"/>
      <c r="CXJ179" s="717"/>
      <c r="CXK179" s="717"/>
      <c r="CXL179" s="717"/>
      <c r="CXM179" s="717"/>
      <c r="CXN179" s="717"/>
      <c r="CXO179" s="717"/>
      <c r="CXP179" s="717"/>
      <c r="CXQ179" s="717"/>
      <c r="CXR179" s="717"/>
      <c r="CXS179" s="717"/>
      <c r="CXT179" s="717"/>
      <c r="CXU179" s="717"/>
      <c r="CXV179" s="717"/>
      <c r="CXW179" s="717"/>
      <c r="CXX179" s="717"/>
      <c r="CXY179" s="717"/>
      <c r="CXZ179" s="717"/>
      <c r="CYA179" s="717"/>
      <c r="CYB179" s="717"/>
      <c r="CYC179" s="717"/>
      <c r="CYD179" s="717"/>
      <c r="CYE179" s="717"/>
      <c r="CYF179" s="717"/>
      <c r="CYG179" s="717"/>
      <c r="CYH179" s="717"/>
      <c r="CYI179" s="717"/>
      <c r="CYJ179" s="717"/>
      <c r="CYK179" s="717"/>
      <c r="CYL179" s="717"/>
      <c r="CYM179" s="717"/>
      <c r="CYN179" s="717"/>
      <c r="CYO179" s="717"/>
      <c r="CYP179" s="717"/>
      <c r="CYQ179" s="717"/>
      <c r="CYR179" s="717"/>
      <c r="CYS179" s="717"/>
      <c r="CYT179" s="717"/>
      <c r="CYU179" s="717"/>
      <c r="CYV179" s="717"/>
      <c r="CYW179" s="717"/>
      <c r="CYX179" s="717"/>
      <c r="CYY179" s="717"/>
      <c r="CYZ179" s="717"/>
      <c r="CZA179" s="717"/>
      <c r="CZB179" s="717"/>
      <c r="CZC179" s="717"/>
      <c r="CZD179" s="717"/>
      <c r="CZE179" s="717"/>
      <c r="CZF179" s="717"/>
      <c r="CZG179" s="717"/>
      <c r="CZH179" s="717"/>
      <c r="CZI179" s="717"/>
      <c r="CZJ179" s="717"/>
      <c r="CZK179" s="717"/>
      <c r="CZL179" s="717"/>
      <c r="CZM179" s="717"/>
      <c r="CZN179" s="717"/>
      <c r="CZO179" s="717"/>
      <c r="CZP179" s="717"/>
      <c r="CZQ179" s="717"/>
      <c r="CZR179" s="717"/>
      <c r="CZS179" s="717"/>
      <c r="CZT179" s="717"/>
      <c r="CZU179" s="717"/>
      <c r="CZV179" s="717"/>
      <c r="CZW179" s="717"/>
      <c r="CZX179" s="717"/>
      <c r="CZY179" s="717"/>
      <c r="CZZ179" s="717"/>
      <c r="DAA179" s="717"/>
      <c r="DAB179" s="717"/>
      <c r="DAC179" s="717"/>
      <c r="DAD179" s="717"/>
      <c r="DAE179" s="717"/>
      <c r="DAF179" s="717"/>
      <c r="DAG179" s="717"/>
      <c r="DAH179" s="717"/>
      <c r="DAI179" s="717"/>
      <c r="DAJ179" s="717"/>
      <c r="DAK179" s="717"/>
      <c r="DAL179" s="717"/>
      <c r="DAM179" s="717"/>
      <c r="DAN179" s="717"/>
      <c r="DAO179" s="717"/>
      <c r="DAP179" s="717"/>
      <c r="DAQ179" s="717"/>
      <c r="DAR179" s="717"/>
      <c r="DAS179" s="717"/>
      <c r="DAT179" s="717"/>
      <c r="DAU179" s="717"/>
      <c r="DAV179" s="717"/>
      <c r="DAW179" s="717"/>
      <c r="DAX179" s="717"/>
      <c r="DAY179" s="717"/>
      <c r="DAZ179" s="717"/>
      <c r="DBA179" s="717"/>
      <c r="DBB179" s="717"/>
      <c r="DBC179" s="717"/>
      <c r="DBD179" s="717"/>
      <c r="DBE179" s="717"/>
      <c r="DBF179" s="717"/>
      <c r="DBG179" s="717"/>
      <c r="DBH179" s="717"/>
      <c r="DBI179" s="717"/>
      <c r="DBJ179" s="717"/>
      <c r="DBK179" s="717"/>
      <c r="DBL179" s="717"/>
      <c r="DBM179" s="717"/>
      <c r="DBN179" s="717"/>
      <c r="DBO179" s="717"/>
      <c r="DBP179" s="717"/>
      <c r="DBQ179" s="717"/>
      <c r="DBR179" s="717"/>
      <c r="DBS179" s="717"/>
      <c r="DBT179" s="717"/>
      <c r="DBU179" s="717"/>
      <c r="DBV179" s="717"/>
      <c r="DBW179" s="717"/>
      <c r="DBX179" s="717"/>
      <c r="DBY179" s="717"/>
      <c r="DBZ179" s="717"/>
      <c r="DCA179" s="717"/>
      <c r="DCB179" s="717"/>
      <c r="DCC179" s="717"/>
      <c r="DCD179" s="717"/>
      <c r="DCE179" s="717"/>
      <c r="DCF179" s="717"/>
      <c r="DCG179" s="717"/>
      <c r="DCH179" s="717"/>
      <c r="DCI179" s="717"/>
      <c r="DCJ179" s="717"/>
      <c r="DCK179" s="717"/>
      <c r="DCL179" s="717"/>
      <c r="DCM179" s="717"/>
      <c r="DCN179" s="717"/>
      <c r="DCO179" s="717"/>
      <c r="DCP179" s="717"/>
      <c r="DCQ179" s="717"/>
      <c r="DCR179" s="717"/>
      <c r="DCS179" s="717"/>
      <c r="DCT179" s="717"/>
      <c r="DCU179" s="717"/>
      <c r="DCV179" s="717"/>
      <c r="DCW179" s="717"/>
      <c r="DCX179" s="717"/>
      <c r="DCY179" s="717"/>
      <c r="DCZ179" s="717"/>
      <c r="DDA179" s="717"/>
      <c r="DDB179" s="717"/>
      <c r="DDC179" s="717"/>
      <c r="DDD179" s="717"/>
      <c r="DDE179" s="717"/>
      <c r="DDF179" s="717"/>
      <c r="DDG179" s="717"/>
      <c r="DDH179" s="717"/>
      <c r="DDI179" s="717"/>
      <c r="DDJ179" s="717"/>
      <c r="DDK179" s="717"/>
      <c r="DDL179" s="717"/>
      <c r="DDM179" s="717"/>
      <c r="DDN179" s="717"/>
      <c r="DDO179" s="717"/>
      <c r="DDP179" s="717"/>
      <c r="DDQ179" s="717"/>
      <c r="DDR179" s="717"/>
      <c r="DDS179" s="717"/>
      <c r="DDT179" s="717"/>
      <c r="DDU179" s="717"/>
      <c r="DDV179" s="717"/>
      <c r="DDW179" s="717"/>
      <c r="DDX179" s="717"/>
      <c r="DDY179" s="717"/>
      <c r="DDZ179" s="717"/>
      <c r="DEA179" s="717"/>
      <c r="DEB179" s="717"/>
      <c r="DEC179" s="717"/>
      <c r="DED179" s="717"/>
      <c r="DEE179" s="717"/>
      <c r="DEF179" s="717"/>
      <c r="DEG179" s="717"/>
      <c r="DEH179" s="717"/>
      <c r="DEI179" s="717"/>
      <c r="DEJ179" s="717"/>
      <c r="DEK179" s="717"/>
      <c r="DEL179" s="717"/>
      <c r="DEM179" s="717"/>
      <c r="DEN179" s="717"/>
      <c r="DEO179" s="717"/>
      <c r="DEP179" s="717"/>
      <c r="DEQ179" s="717"/>
      <c r="DER179" s="717"/>
      <c r="DES179" s="717"/>
      <c r="DET179" s="717"/>
      <c r="DEU179" s="717"/>
      <c r="DEV179" s="717"/>
      <c r="DEW179" s="717"/>
      <c r="DEX179" s="717"/>
      <c r="DEY179" s="717"/>
      <c r="DEZ179" s="717"/>
      <c r="DFA179" s="717"/>
      <c r="DFB179" s="717"/>
      <c r="DFC179" s="717"/>
      <c r="DFD179" s="717"/>
      <c r="DFE179" s="717"/>
      <c r="DFF179" s="717"/>
      <c r="DFG179" s="717"/>
      <c r="DFH179" s="717"/>
      <c r="DFI179" s="717"/>
      <c r="DFJ179" s="717"/>
      <c r="DFK179" s="717"/>
      <c r="DFL179" s="717"/>
      <c r="DFM179" s="717"/>
      <c r="DFN179" s="717"/>
      <c r="DFO179" s="717"/>
      <c r="DFP179" s="717"/>
      <c r="DFQ179" s="717"/>
      <c r="DFR179" s="717"/>
      <c r="DFS179" s="717"/>
      <c r="DFT179" s="717"/>
      <c r="DFU179" s="717"/>
      <c r="DFV179" s="717"/>
      <c r="DFW179" s="717"/>
      <c r="DFX179" s="717"/>
      <c r="DFY179" s="717"/>
      <c r="DFZ179" s="717"/>
      <c r="DGA179" s="717"/>
      <c r="DGB179" s="717"/>
      <c r="DGC179" s="717"/>
      <c r="DGD179" s="717"/>
      <c r="DGE179" s="717"/>
      <c r="DGF179" s="717"/>
      <c r="DGG179" s="717"/>
      <c r="DGH179" s="717"/>
      <c r="DGI179" s="717"/>
      <c r="DGJ179" s="717"/>
      <c r="DGK179" s="717"/>
      <c r="DGL179" s="717"/>
      <c r="DGM179" s="717"/>
      <c r="DGN179" s="717"/>
      <c r="DGO179" s="717"/>
      <c r="DGP179" s="717"/>
      <c r="DGQ179" s="717"/>
      <c r="DGR179" s="717"/>
      <c r="DGS179" s="717"/>
      <c r="DGT179" s="717"/>
      <c r="DGU179" s="717"/>
      <c r="DGV179" s="717"/>
      <c r="DGW179" s="717"/>
      <c r="DGX179" s="717"/>
      <c r="DGY179" s="717"/>
      <c r="DGZ179" s="717"/>
      <c r="DHA179" s="717"/>
      <c r="DHB179" s="717"/>
      <c r="DHC179" s="717"/>
      <c r="DHD179" s="717"/>
      <c r="DHE179" s="717"/>
      <c r="DHF179" s="717"/>
      <c r="DHG179" s="717"/>
      <c r="DHH179" s="717"/>
      <c r="DHI179" s="717"/>
      <c r="DHJ179" s="717"/>
      <c r="DHK179" s="717"/>
      <c r="DHL179" s="717"/>
      <c r="DHM179" s="717"/>
      <c r="DHN179" s="717"/>
      <c r="DHO179" s="717"/>
      <c r="DHP179" s="717"/>
      <c r="DHQ179" s="717"/>
      <c r="DHR179" s="717"/>
      <c r="DHS179" s="717"/>
      <c r="DHT179" s="717"/>
      <c r="DHU179" s="717"/>
      <c r="DHV179" s="717"/>
      <c r="DHW179" s="717"/>
      <c r="DHX179" s="717"/>
      <c r="DHY179" s="717"/>
      <c r="DHZ179" s="717"/>
      <c r="DIA179" s="717"/>
      <c r="DIB179" s="717"/>
      <c r="DIC179" s="717"/>
      <c r="DID179" s="717"/>
      <c r="DIE179" s="717"/>
      <c r="DIF179" s="717"/>
      <c r="DIG179" s="717"/>
      <c r="DIH179" s="717"/>
      <c r="DII179" s="717"/>
      <c r="DIJ179" s="717"/>
      <c r="DIK179" s="717"/>
      <c r="DIL179" s="717"/>
      <c r="DIM179" s="717"/>
      <c r="DIN179" s="717"/>
      <c r="DIO179" s="717"/>
      <c r="DIP179" s="717"/>
      <c r="DIQ179" s="717"/>
      <c r="DIR179" s="717"/>
      <c r="DIS179" s="717"/>
      <c r="DIT179" s="717"/>
      <c r="DIU179" s="717"/>
      <c r="DIV179" s="717"/>
      <c r="DIW179" s="717"/>
      <c r="DIX179" s="717"/>
      <c r="DIY179" s="717"/>
      <c r="DIZ179" s="717"/>
      <c r="DJA179" s="717"/>
      <c r="DJB179" s="717"/>
      <c r="DJC179" s="717"/>
      <c r="DJD179" s="717"/>
      <c r="DJE179" s="717"/>
      <c r="DJF179" s="717"/>
      <c r="DJG179" s="717"/>
      <c r="DJH179" s="717"/>
      <c r="DJI179" s="717"/>
      <c r="DJJ179" s="717"/>
      <c r="DJK179" s="717"/>
      <c r="DJL179" s="717"/>
      <c r="DJM179" s="717"/>
      <c r="DJN179" s="717"/>
      <c r="DJO179" s="717"/>
      <c r="DJP179" s="717"/>
      <c r="DJQ179" s="717"/>
      <c r="DJR179" s="717"/>
      <c r="DJS179" s="717"/>
      <c r="DJT179" s="717"/>
      <c r="DJU179" s="717"/>
      <c r="DJV179" s="717"/>
      <c r="DJW179" s="717"/>
      <c r="DJX179" s="717"/>
      <c r="DJY179" s="717"/>
      <c r="DJZ179" s="717"/>
      <c r="DKA179" s="717"/>
      <c r="DKB179" s="717"/>
      <c r="DKC179" s="717"/>
      <c r="DKD179" s="717"/>
      <c r="DKE179" s="717"/>
      <c r="DKF179" s="717"/>
      <c r="DKG179" s="717"/>
      <c r="DKH179" s="717"/>
      <c r="DKI179" s="717"/>
      <c r="DKJ179" s="717"/>
      <c r="DKK179" s="717"/>
      <c r="DKL179" s="717"/>
      <c r="DKM179" s="717"/>
      <c r="DKN179" s="717"/>
      <c r="DKO179" s="717"/>
      <c r="DKP179" s="717"/>
      <c r="DKQ179" s="717"/>
      <c r="DKR179" s="717"/>
      <c r="DKS179" s="717"/>
      <c r="DKT179" s="717"/>
      <c r="DKU179" s="717"/>
      <c r="DKV179" s="717"/>
      <c r="DKW179" s="717"/>
      <c r="DKX179" s="717"/>
      <c r="DKY179" s="717"/>
      <c r="DKZ179" s="717"/>
      <c r="DLA179" s="717"/>
      <c r="DLB179" s="717"/>
      <c r="DLC179" s="717"/>
      <c r="DLD179" s="717"/>
      <c r="DLE179" s="717"/>
      <c r="DLF179" s="717"/>
      <c r="DLG179" s="717"/>
      <c r="DLH179" s="717"/>
      <c r="DLI179" s="717"/>
      <c r="DLJ179" s="717"/>
      <c r="DLK179" s="717"/>
      <c r="DLL179" s="717"/>
      <c r="DLM179" s="717"/>
      <c r="DLN179" s="717"/>
      <c r="DLO179" s="717"/>
      <c r="DLP179" s="717"/>
      <c r="DLQ179" s="717"/>
      <c r="DLR179" s="717"/>
      <c r="DLS179" s="717"/>
      <c r="DLT179" s="717"/>
      <c r="DLU179" s="717"/>
      <c r="DLV179" s="717"/>
      <c r="DLW179" s="717"/>
      <c r="DLX179" s="717"/>
      <c r="DLY179" s="717"/>
      <c r="DLZ179" s="717"/>
      <c r="DMA179" s="717"/>
      <c r="DMB179" s="717"/>
      <c r="DMC179" s="717"/>
      <c r="DMD179" s="717"/>
      <c r="DME179" s="717"/>
      <c r="DMF179" s="717"/>
      <c r="DMG179" s="717"/>
      <c r="DMH179" s="717"/>
      <c r="DMI179" s="717"/>
      <c r="DMJ179" s="717"/>
      <c r="DMK179" s="717"/>
      <c r="DML179" s="717"/>
      <c r="DMM179" s="717"/>
      <c r="DMN179" s="717"/>
      <c r="DMO179" s="717"/>
      <c r="DMP179" s="717"/>
      <c r="DMQ179" s="717"/>
      <c r="DMR179" s="717"/>
      <c r="DMS179" s="717"/>
      <c r="DMT179" s="717"/>
      <c r="DMU179" s="717"/>
      <c r="DMV179" s="717"/>
      <c r="DMW179" s="717"/>
      <c r="DMX179" s="717"/>
      <c r="DMY179" s="717"/>
      <c r="DMZ179" s="717"/>
      <c r="DNA179" s="717"/>
      <c r="DNB179" s="717"/>
      <c r="DNC179" s="717"/>
      <c r="DND179" s="717"/>
      <c r="DNE179" s="717"/>
      <c r="DNF179" s="717"/>
      <c r="DNG179" s="717"/>
      <c r="DNH179" s="717"/>
      <c r="DNI179" s="717"/>
      <c r="DNJ179" s="717"/>
      <c r="DNK179" s="717"/>
      <c r="DNL179" s="717"/>
      <c r="DNM179" s="717"/>
      <c r="DNN179" s="717"/>
      <c r="DNO179" s="717"/>
      <c r="DNP179" s="717"/>
      <c r="DNQ179" s="717"/>
      <c r="DNR179" s="717"/>
      <c r="DNS179" s="717"/>
      <c r="DNT179" s="717"/>
      <c r="DNU179" s="717"/>
      <c r="DNV179" s="717"/>
      <c r="DNW179" s="717"/>
      <c r="DNX179" s="717"/>
      <c r="DNY179" s="717"/>
      <c r="DNZ179" s="717"/>
      <c r="DOA179" s="717"/>
      <c r="DOB179" s="717"/>
      <c r="DOC179" s="717"/>
      <c r="DOD179" s="717"/>
      <c r="DOE179" s="717"/>
      <c r="DOF179" s="717"/>
      <c r="DOG179" s="717"/>
      <c r="DOH179" s="717"/>
      <c r="DOI179" s="717"/>
      <c r="DOJ179" s="717"/>
      <c r="DOK179" s="717"/>
      <c r="DOL179" s="717"/>
      <c r="DOM179" s="717"/>
      <c r="DON179" s="717"/>
      <c r="DOO179" s="717"/>
      <c r="DOP179" s="717"/>
      <c r="DOQ179" s="717"/>
      <c r="DOR179" s="717"/>
      <c r="DOS179" s="717"/>
      <c r="DOT179" s="717"/>
      <c r="DOU179" s="717"/>
      <c r="DOV179" s="717"/>
      <c r="DOW179" s="717"/>
      <c r="DOX179" s="717"/>
      <c r="DOY179" s="717"/>
      <c r="DOZ179" s="717"/>
      <c r="DPA179" s="717"/>
      <c r="DPB179" s="717"/>
      <c r="DPC179" s="717"/>
      <c r="DPD179" s="717"/>
      <c r="DPE179" s="717"/>
      <c r="DPF179" s="717"/>
      <c r="DPG179" s="717"/>
      <c r="DPH179" s="717"/>
      <c r="DPI179" s="717"/>
      <c r="DPJ179" s="717"/>
      <c r="DPK179" s="717"/>
      <c r="DPL179" s="717"/>
      <c r="DPM179" s="717"/>
      <c r="DPN179" s="717"/>
      <c r="DPO179" s="717"/>
      <c r="DPP179" s="717"/>
      <c r="DPQ179" s="717"/>
      <c r="DPR179" s="717"/>
      <c r="DPS179" s="717"/>
      <c r="DPT179" s="717"/>
      <c r="DPU179" s="717"/>
      <c r="DPV179" s="717"/>
      <c r="DPW179" s="717"/>
      <c r="DPX179" s="717"/>
      <c r="DPY179" s="717"/>
      <c r="DPZ179" s="717"/>
      <c r="DQA179" s="717"/>
      <c r="DQB179" s="717"/>
      <c r="DQC179" s="717"/>
      <c r="DQD179" s="717"/>
      <c r="DQE179" s="717"/>
      <c r="DQF179" s="717"/>
      <c r="DQG179" s="717"/>
      <c r="DQH179" s="717"/>
      <c r="DQI179" s="717"/>
      <c r="DQJ179" s="717"/>
      <c r="DQK179" s="717"/>
      <c r="DQL179" s="717"/>
      <c r="DQM179" s="717"/>
      <c r="DQN179" s="717"/>
      <c r="DQO179" s="717"/>
      <c r="DQP179" s="717"/>
      <c r="DQQ179" s="717"/>
      <c r="DQR179" s="717"/>
      <c r="DQS179" s="717"/>
      <c r="DQT179" s="717"/>
      <c r="DQU179" s="717"/>
      <c r="DQV179" s="717"/>
      <c r="DQW179" s="717"/>
      <c r="DQX179" s="717"/>
      <c r="DQY179" s="717"/>
      <c r="DQZ179" s="717"/>
      <c r="DRA179" s="717"/>
      <c r="DRB179" s="717"/>
      <c r="DRC179" s="717"/>
      <c r="DRD179" s="717"/>
      <c r="DRE179" s="717"/>
      <c r="DRF179" s="717"/>
      <c r="DRG179" s="717"/>
      <c r="DRH179" s="717"/>
      <c r="DRI179" s="717"/>
      <c r="DRJ179" s="717"/>
      <c r="DRK179" s="717"/>
      <c r="DRL179" s="717"/>
      <c r="DRM179" s="717"/>
      <c r="DRN179" s="717"/>
      <c r="DRO179" s="717"/>
      <c r="DRP179" s="717"/>
      <c r="DRQ179" s="717"/>
      <c r="DRR179" s="717"/>
      <c r="DRS179" s="717"/>
      <c r="DRT179" s="717"/>
      <c r="DRU179" s="717"/>
      <c r="DRV179" s="717"/>
      <c r="DRW179" s="717"/>
      <c r="DRX179" s="717"/>
      <c r="DRY179" s="717"/>
      <c r="DRZ179" s="717"/>
      <c r="DSA179" s="717"/>
      <c r="DSB179" s="717"/>
      <c r="DSC179" s="717"/>
      <c r="DSD179" s="717"/>
      <c r="DSE179" s="717"/>
      <c r="DSF179" s="717"/>
      <c r="DSG179" s="717"/>
      <c r="DSH179" s="717"/>
      <c r="DSI179" s="717"/>
      <c r="DSJ179" s="717"/>
      <c r="DSK179" s="717"/>
      <c r="DSL179" s="717"/>
      <c r="DSM179" s="717"/>
      <c r="DSN179" s="717"/>
      <c r="DSO179" s="717"/>
      <c r="DSP179" s="717"/>
      <c r="DSQ179" s="717"/>
      <c r="DSR179" s="717"/>
      <c r="DSS179" s="717"/>
      <c r="DST179" s="717"/>
      <c r="DSU179" s="717"/>
      <c r="DSV179" s="717"/>
      <c r="DSW179" s="717"/>
      <c r="DSX179" s="717"/>
      <c r="DSY179" s="717"/>
      <c r="DSZ179" s="717"/>
      <c r="DTA179" s="717"/>
      <c r="DTB179" s="717"/>
      <c r="DTC179" s="717"/>
      <c r="DTD179" s="717"/>
      <c r="DTE179" s="717"/>
      <c r="DTF179" s="717"/>
      <c r="DTG179" s="717"/>
      <c r="DTH179" s="717"/>
      <c r="DTI179" s="717"/>
      <c r="DTJ179" s="717"/>
      <c r="DTK179" s="717"/>
      <c r="DTL179" s="717"/>
      <c r="DTM179" s="717"/>
      <c r="DTN179" s="717"/>
      <c r="DTO179" s="717"/>
      <c r="DTP179" s="717"/>
      <c r="DTQ179" s="717"/>
      <c r="DTR179" s="717"/>
      <c r="DTS179" s="717"/>
      <c r="DTT179" s="717"/>
      <c r="DTU179" s="717"/>
      <c r="DTV179" s="717"/>
      <c r="DTW179" s="717"/>
      <c r="DTX179" s="717"/>
      <c r="DTY179" s="717"/>
      <c r="DTZ179" s="717"/>
      <c r="DUA179" s="717"/>
      <c r="DUB179" s="717"/>
      <c r="DUC179" s="717"/>
      <c r="DUD179" s="717"/>
      <c r="DUE179" s="717"/>
      <c r="DUF179" s="717"/>
      <c r="DUG179" s="717"/>
      <c r="DUH179" s="717"/>
      <c r="DUI179" s="717"/>
      <c r="DUJ179" s="717"/>
      <c r="DUK179" s="717"/>
      <c r="DUL179" s="717"/>
      <c r="DUM179" s="717"/>
      <c r="DUN179" s="717"/>
      <c r="DUO179" s="717"/>
      <c r="DUP179" s="717"/>
      <c r="DUQ179" s="717"/>
      <c r="DUR179" s="717"/>
      <c r="DUS179" s="717"/>
      <c r="DUT179" s="717"/>
      <c r="DUU179" s="717"/>
      <c r="DUV179" s="717"/>
      <c r="DUW179" s="717"/>
      <c r="DUX179" s="717"/>
      <c r="DUY179" s="717"/>
      <c r="DUZ179" s="717"/>
      <c r="DVA179" s="717"/>
      <c r="DVB179" s="717"/>
      <c r="DVC179" s="717"/>
      <c r="DVD179" s="717"/>
      <c r="DVE179" s="717"/>
      <c r="DVF179" s="717"/>
      <c r="DVG179" s="717"/>
      <c r="DVH179" s="717"/>
      <c r="DVI179" s="717"/>
      <c r="DVJ179" s="717"/>
      <c r="DVK179" s="717"/>
      <c r="DVL179" s="717"/>
      <c r="DVM179" s="717"/>
      <c r="DVN179" s="717"/>
      <c r="DVO179" s="717"/>
      <c r="DVP179" s="717"/>
      <c r="DVQ179" s="717"/>
      <c r="DVR179" s="717"/>
      <c r="DVS179" s="717"/>
      <c r="DVT179" s="717"/>
      <c r="DVU179" s="717"/>
      <c r="DVV179" s="717"/>
      <c r="DVW179" s="717"/>
      <c r="DVX179" s="717"/>
      <c r="DVY179" s="717"/>
      <c r="DVZ179" s="717"/>
      <c r="DWA179" s="717"/>
      <c r="DWB179" s="717"/>
      <c r="DWC179" s="717"/>
      <c r="DWD179" s="717"/>
      <c r="DWE179" s="717"/>
      <c r="DWF179" s="717"/>
      <c r="DWG179" s="717"/>
      <c r="DWH179" s="717"/>
      <c r="DWI179" s="717"/>
      <c r="DWJ179" s="717"/>
      <c r="DWK179" s="717"/>
      <c r="DWL179" s="717"/>
      <c r="DWM179" s="717"/>
      <c r="DWN179" s="717"/>
      <c r="DWO179" s="717"/>
      <c r="DWP179" s="717"/>
      <c r="DWQ179" s="717"/>
      <c r="DWR179" s="717"/>
      <c r="DWS179" s="717"/>
      <c r="DWT179" s="717"/>
      <c r="DWU179" s="717"/>
      <c r="DWV179" s="717"/>
      <c r="DWW179" s="717"/>
      <c r="DWX179" s="717"/>
      <c r="DWY179" s="717"/>
      <c r="DWZ179" s="717"/>
      <c r="DXA179" s="717"/>
      <c r="DXB179" s="717"/>
      <c r="DXC179" s="717"/>
      <c r="DXD179" s="717"/>
      <c r="DXE179" s="717"/>
      <c r="DXF179" s="717"/>
      <c r="DXG179" s="717"/>
      <c r="DXH179" s="717"/>
      <c r="DXI179" s="717"/>
      <c r="DXJ179" s="717"/>
      <c r="DXK179" s="717"/>
      <c r="DXL179" s="717"/>
      <c r="DXM179" s="717"/>
      <c r="DXN179" s="717"/>
      <c r="DXO179" s="717"/>
      <c r="DXP179" s="717"/>
      <c r="DXQ179" s="717"/>
      <c r="DXR179" s="717"/>
      <c r="DXS179" s="717"/>
      <c r="DXT179" s="717"/>
      <c r="DXU179" s="717"/>
      <c r="DXV179" s="717"/>
      <c r="DXW179" s="717"/>
      <c r="DXX179" s="717"/>
      <c r="DXY179" s="717"/>
      <c r="DXZ179" s="717"/>
      <c r="DYA179" s="717"/>
      <c r="DYB179" s="717"/>
      <c r="DYC179" s="717"/>
      <c r="DYD179" s="717"/>
      <c r="DYE179" s="717"/>
      <c r="DYF179" s="717"/>
      <c r="DYG179" s="717"/>
      <c r="DYH179" s="717"/>
      <c r="DYI179" s="717"/>
      <c r="DYJ179" s="717"/>
      <c r="DYK179" s="717"/>
      <c r="DYL179" s="717"/>
      <c r="DYM179" s="717"/>
      <c r="DYN179" s="717"/>
      <c r="DYO179" s="717"/>
      <c r="DYP179" s="717"/>
      <c r="DYQ179" s="717"/>
      <c r="DYR179" s="717"/>
      <c r="DYS179" s="717"/>
      <c r="DYT179" s="717"/>
      <c r="DYU179" s="717"/>
      <c r="DYV179" s="717"/>
      <c r="DYW179" s="717"/>
      <c r="DYX179" s="717"/>
      <c r="DYY179" s="717"/>
      <c r="DYZ179" s="717"/>
      <c r="DZA179" s="717"/>
      <c r="DZB179" s="717"/>
      <c r="DZC179" s="717"/>
      <c r="DZD179" s="717"/>
      <c r="DZE179" s="717"/>
      <c r="DZF179" s="717"/>
      <c r="DZG179" s="717"/>
      <c r="DZH179" s="717"/>
      <c r="DZI179" s="717"/>
      <c r="DZJ179" s="717"/>
      <c r="DZK179" s="717"/>
      <c r="DZL179" s="717"/>
      <c r="DZM179" s="717"/>
      <c r="DZN179" s="717"/>
      <c r="DZO179" s="717"/>
      <c r="DZP179" s="717"/>
      <c r="DZQ179" s="717"/>
      <c r="DZR179" s="717"/>
      <c r="DZS179" s="717"/>
      <c r="DZT179" s="717"/>
      <c r="DZU179" s="717"/>
      <c r="DZV179" s="717"/>
      <c r="DZW179" s="717"/>
      <c r="DZX179" s="717"/>
      <c r="DZY179" s="717"/>
      <c r="DZZ179" s="717"/>
      <c r="EAA179" s="717"/>
      <c r="EAB179" s="717"/>
      <c r="EAC179" s="717"/>
      <c r="EAD179" s="717"/>
      <c r="EAE179" s="717"/>
      <c r="EAF179" s="717"/>
      <c r="EAG179" s="717"/>
      <c r="EAH179" s="717"/>
      <c r="EAI179" s="717"/>
      <c r="EAJ179" s="717"/>
      <c r="EAK179" s="717"/>
      <c r="EAL179" s="717"/>
      <c r="EAM179" s="717"/>
      <c r="EAN179" s="717"/>
      <c r="EAO179" s="717"/>
      <c r="EAP179" s="717"/>
      <c r="EAQ179" s="717"/>
      <c r="EAR179" s="717"/>
      <c r="EAS179" s="717"/>
      <c r="EAT179" s="717"/>
      <c r="EAU179" s="717"/>
      <c r="EAV179" s="717"/>
      <c r="EAW179" s="717"/>
      <c r="EAX179" s="717"/>
      <c r="EAY179" s="717"/>
      <c r="EAZ179" s="717"/>
      <c r="EBA179" s="717"/>
      <c r="EBB179" s="717"/>
      <c r="EBC179" s="717"/>
      <c r="EBD179" s="717"/>
      <c r="EBE179" s="717"/>
      <c r="EBF179" s="717"/>
      <c r="EBG179" s="717"/>
      <c r="EBH179" s="717"/>
      <c r="EBI179" s="717"/>
      <c r="EBJ179" s="717"/>
      <c r="EBK179" s="717"/>
      <c r="EBL179" s="717"/>
      <c r="EBM179" s="717"/>
      <c r="EBN179" s="717"/>
      <c r="EBO179" s="717"/>
      <c r="EBP179" s="717"/>
      <c r="EBQ179" s="717"/>
      <c r="EBR179" s="717"/>
      <c r="EBS179" s="717"/>
      <c r="EBT179" s="717"/>
      <c r="EBU179" s="717"/>
      <c r="EBV179" s="717"/>
      <c r="EBW179" s="717"/>
      <c r="EBX179" s="717"/>
      <c r="EBY179" s="717"/>
      <c r="EBZ179" s="717"/>
      <c r="ECA179" s="717"/>
      <c r="ECB179" s="717"/>
      <c r="ECC179" s="717"/>
      <c r="ECD179" s="717"/>
      <c r="ECE179" s="717"/>
      <c r="ECF179" s="717"/>
      <c r="ECG179" s="717"/>
      <c r="ECH179" s="717"/>
      <c r="ECI179" s="717"/>
      <c r="ECJ179" s="717"/>
      <c r="ECK179" s="717"/>
      <c r="ECL179" s="717"/>
      <c r="ECM179" s="717"/>
      <c r="ECN179" s="717"/>
      <c r="ECO179" s="717"/>
      <c r="ECP179" s="717"/>
      <c r="ECQ179" s="717"/>
      <c r="ECR179" s="717"/>
      <c r="ECS179" s="717"/>
      <c r="ECT179" s="717"/>
      <c r="ECU179" s="717"/>
      <c r="ECV179" s="717"/>
      <c r="ECW179" s="717"/>
      <c r="ECX179" s="717"/>
      <c r="ECY179" s="717"/>
      <c r="ECZ179" s="717"/>
      <c r="EDA179" s="717"/>
      <c r="EDB179" s="717"/>
      <c r="EDC179" s="717"/>
      <c r="EDD179" s="717"/>
      <c r="EDE179" s="717"/>
      <c r="EDF179" s="717"/>
      <c r="EDG179" s="717"/>
      <c r="EDH179" s="717"/>
      <c r="EDI179" s="717"/>
      <c r="EDJ179" s="717"/>
      <c r="EDK179" s="717"/>
      <c r="EDL179" s="717"/>
      <c r="EDM179" s="717"/>
      <c r="EDN179" s="717"/>
      <c r="EDO179" s="717"/>
      <c r="EDP179" s="717"/>
      <c r="EDQ179" s="717"/>
      <c r="EDR179" s="717"/>
      <c r="EDS179" s="717"/>
      <c r="EDT179" s="717"/>
      <c r="EDU179" s="717"/>
      <c r="EDV179" s="717"/>
      <c r="EDW179" s="717"/>
      <c r="EDX179" s="717"/>
      <c r="EDY179" s="717"/>
      <c r="EDZ179" s="717"/>
      <c r="EEA179" s="717"/>
      <c r="EEB179" s="717"/>
      <c r="EEC179" s="717"/>
      <c r="EED179" s="717"/>
      <c r="EEE179" s="717"/>
      <c r="EEF179" s="717"/>
      <c r="EEG179" s="717"/>
      <c r="EEH179" s="717"/>
      <c r="EEI179" s="717"/>
      <c r="EEJ179" s="717"/>
      <c r="EEK179" s="717"/>
      <c r="EEL179" s="717"/>
      <c r="EEM179" s="717"/>
      <c r="EEN179" s="717"/>
      <c r="EEO179" s="717"/>
      <c r="EEP179" s="717"/>
      <c r="EEQ179" s="717"/>
      <c r="EER179" s="717"/>
      <c r="EES179" s="717"/>
      <c r="EET179" s="717"/>
      <c r="EEU179" s="717"/>
      <c r="EEV179" s="717"/>
      <c r="EEW179" s="717"/>
      <c r="EEX179" s="717"/>
      <c r="EEY179" s="717"/>
      <c r="EEZ179" s="717"/>
      <c r="EFA179" s="717"/>
      <c r="EFB179" s="717"/>
      <c r="EFC179" s="717"/>
      <c r="EFD179" s="717"/>
      <c r="EFE179" s="717"/>
      <c r="EFF179" s="717"/>
      <c r="EFG179" s="717"/>
      <c r="EFH179" s="717"/>
      <c r="EFI179" s="717"/>
      <c r="EFJ179" s="717"/>
      <c r="EFK179" s="717"/>
      <c r="EFL179" s="717"/>
      <c r="EFM179" s="717"/>
      <c r="EFN179" s="717"/>
      <c r="EFO179" s="717"/>
      <c r="EFP179" s="717"/>
      <c r="EFQ179" s="717"/>
      <c r="EFR179" s="717"/>
      <c r="EFS179" s="717"/>
      <c r="EFT179" s="717"/>
      <c r="EFU179" s="717"/>
      <c r="EFV179" s="717"/>
      <c r="EFW179" s="717"/>
      <c r="EFX179" s="717"/>
      <c r="EFY179" s="717"/>
      <c r="EFZ179" s="717"/>
      <c r="EGA179" s="717"/>
      <c r="EGB179" s="717"/>
      <c r="EGC179" s="717"/>
      <c r="EGD179" s="717"/>
      <c r="EGE179" s="717"/>
      <c r="EGF179" s="717"/>
      <c r="EGG179" s="717"/>
      <c r="EGH179" s="717"/>
      <c r="EGI179" s="717"/>
      <c r="EGJ179" s="717"/>
      <c r="EGK179" s="717"/>
      <c r="EGL179" s="717"/>
      <c r="EGM179" s="717"/>
      <c r="EGN179" s="717"/>
      <c r="EGO179" s="717"/>
      <c r="EGP179" s="717"/>
      <c r="EGQ179" s="717"/>
      <c r="EGR179" s="717"/>
      <c r="EGS179" s="717"/>
      <c r="EGT179" s="717"/>
      <c r="EGU179" s="717"/>
      <c r="EGV179" s="717"/>
      <c r="EGW179" s="717"/>
      <c r="EGX179" s="717"/>
      <c r="EGY179" s="717"/>
      <c r="EGZ179" s="717"/>
      <c r="EHA179" s="717"/>
      <c r="EHB179" s="717"/>
      <c r="EHC179" s="717"/>
      <c r="EHD179" s="717"/>
      <c r="EHE179" s="717"/>
      <c r="EHF179" s="717"/>
      <c r="EHG179" s="717"/>
      <c r="EHH179" s="717"/>
      <c r="EHI179" s="717"/>
      <c r="EHJ179" s="717"/>
      <c r="EHK179" s="717"/>
      <c r="EHL179" s="717"/>
      <c r="EHM179" s="717"/>
      <c r="EHN179" s="717"/>
      <c r="EHO179" s="717"/>
      <c r="EHP179" s="717"/>
      <c r="EHQ179" s="717"/>
      <c r="EHR179" s="717"/>
      <c r="EHS179" s="717"/>
      <c r="EHT179" s="717"/>
      <c r="EHU179" s="717"/>
      <c r="EHV179" s="717"/>
      <c r="EHW179" s="717"/>
      <c r="EHX179" s="717"/>
      <c r="EHY179" s="717"/>
      <c r="EHZ179" s="717"/>
      <c r="EIA179" s="717"/>
      <c r="EIB179" s="717"/>
      <c r="EIC179" s="717"/>
      <c r="EID179" s="717"/>
      <c r="EIE179" s="717"/>
      <c r="EIF179" s="717"/>
      <c r="EIG179" s="717"/>
      <c r="EIH179" s="717"/>
      <c r="EII179" s="717"/>
      <c r="EIJ179" s="717"/>
      <c r="EIK179" s="717"/>
      <c r="EIL179" s="717"/>
      <c r="EIM179" s="717"/>
      <c r="EIN179" s="717"/>
      <c r="EIO179" s="717"/>
      <c r="EIP179" s="717"/>
      <c r="EIQ179" s="717"/>
      <c r="EIR179" s="717"/>
      <c r="EIS179" s="717"/>
      <c r="EIT179" s="717"/>
      <c r="EIU179" s="717"/>
      <c r="EIV179" s="717"/>
      <c r="EIW179" s="717"/>
      <c r="EIX179" s="717"/>
      <c r="EIY179" s="717"/>
      <c r="EIZ179" s="717"/>
      <c r="EJA179" s="717"/>
      <c r="EJB179" s="717"/>
      <c r="EJC179" s="717"/>
      <c r="EJD179" s="717"/>
      <c r="EJE179" s="717"/>
      <c r="EJF179" s="717"/>
      <c r="EJG179" s="717"/>
      <c r="EJH179" s="717"/>
      <c r="EJI179" s="717"/>
      <c r="EJJ179" s="717"/>
      <c r="EJK179" s="717"/>
      <c r="EJL179" s="717"/>
      <c r="EJM179" s="717"/>
      <c r="EJN179" s="717"/>
      <c r="EJO179" s="717"/>
      <c r="EJP179" s="717"/>
      <c r="EJQ179" s="717"/>
      <c r="EJR179" s="717"/>
      <c r="EJS179" s="717"/>
      <c r="EJT179" s="717"/>
      <c r="EJU179" s="717"/>
      <c r="EJV179" s="717"/>
      <c r="EJW179" s="717"/>
      <c r="EJX179" s="717"/>
      <c r="EJY179" s="717"/>
      <c r="EJZ179" s="717"/>
      <c r="EKA179" s="717"/>
      <c r="EKB179" s="717"/>
      <c r="EKC179" s="717"/>
      <c r="EKD179" s="717"/>
      <c r="EKE179" s="717"/>
      <c r="EKF179" s="717"/>
      <c r="EKG179" s="717"/>
      <c r="EKH179" s="717"/>
      <c r="EKI179" s="717"/>
      <c r="EKJ179" s="717"/>
      <c r="EKK179" s="717"/>
      <c r="EKL179" s="717"/>
      <c r="EKM179" s="717"/>
      <c r="EKN179" s="717"/>
      <c r="EKO179" s="717"/>
      <c r="EKP179" s="717"/>
      <c r="EKQ179" s="717"/>
      <c r="EKR179" s="717"/>
      <c r="EKS179" s="717"/>
      <c r="EKT179" s="717"/>
      <c r="EKU179" s="717"/>
      <c r="EKV179" s="717"/>
      <c r="EKW179" s="717"/>
      <c r="EKX179" s="717"/>
      <c r="EKY179" s="717"/>
      <c r="EKZ179" s="717"/>
      <c r="ELA179" s="717"/>
      <c r="ELB179" s="717"/>
      <c r="ELC179" s="717"/>
      <c r="ELD179" s="717"/>
      <c r="ELE179" s="717"/>
      <c r="ELF179" s="717"/>
      <c r="ELG179" s="717"/>
      <c r="ELH179" s="717"/>
      <c r="ELI179" s="717"/>
      <c r="ELJ179" s="717"/>
      <c r="ELK179" s="717"/>
      <c r="ELL179" s="717"/>
      <c r="ELM179" s="717"/>
      <c r="ELN179" s="717"/>
      <c r="ELO179" s="717"/>
      <c r="ELP179" s="717"/>
      <c r="ELQ179" s="717"/>
      <c r="ELR179" s="717"/>
      <c r="ELS179" s="717"/>
      <c r="ELT179" s="717"/>
      <c r="ELU179" s="717"/>
      <c r="ELV179" s="717"/>
      <c r="ELW179" s="717"/>
      <c r="ELX179" s="717"/>
      <c r="ELY179" s="717"/>
      <c r="ELZ179" s="717"/>
      <c r="EMA179" s="717"/>
      <c r="EMB179" s="717"/>
      <c r="EMC179" s="717"/>
      <c r="EMD179" s="717"/>
      <c r="EME179" s="717"/>
      <c r="EMF179" s="717"/>
      <c r="EMG179" s="717"/>
      <c r="EMH179" s="717"/>
      <c r="EMI179" s="717"/>
      <c r="EMJ179" s="717"/>
      <c r="EMK179" s="717"/>
      <c r="EML179" s="717"/>
      <c r="EMM179" s="717"/>
      <c r="EMN179" s="717"/>
      <c r="EMO179" s="717"/>
      <c r="EMP179" s="717"/>
      <c r="EMQ179" s="717"/>
      <c r="EMR179" s="717"/>
      <c r="EMS179" s="717"/>
      <c r="EMT179" s="717"/>
      <c r="EMU179" s="717"/>
      <c r="EMV179" s="717"/>
      <c r="EMW179" s="717"/>
      <c r="EMX179" s="717"/>
      <c r="EMY179" s="717"/>
      <c r="EMZ179" s="717"/>
      <c r="ENA179" s="717"/>
      <c r="ENB179" s="717"/>
      <c r="ENC179" s="717"/>
      <c r="END179" s="717"/>
      <c r="ENE179" s="717"/>
      <c r="ENF179" s="717"/>
      <c r="ENG179" s="717"/>
      <c r="ENH179" s="717"/>
      <c r="ENI179" s="717"/>
      <c r="ENJ179" s="717"/>
      <c r="ENK179" s="717"/>
      <c r="ENL179" s="717"/>
      <c r="ENM179" s="717"/>
      <c r="ENN179" s="717"/>
      <c r="ENO179" s="717"/>
      <c r="ENP179" s="717"/>
      <c r="ENQ179" s="717"/>
      <c r="ENR179" s="717"/>
      <c r="ENS179" s="717"/>
      <c r="ENT179" s="717"/>
      <c r="ENU179" s="717"/>
      <c r="ENV179" s="717"/>
      <c r="ENW179" s="717"/>
      <c r="ENX179" s="717"/>
      <c r="ENY179" s="717"/>
      <c r="ENZ179" s="717"/>
      <c r="EOA179" s="717"/>
      <c r="EOB179" s="717"/>
      <c r="EOC179" s="717"/>
      <c r="EOD179" s="717"/>
      <c r="EOE179" s="717"/>
      <c r="EOF179" s="717"/>
      <c r="EOG179" s="717"/>
      <c r="EOH179" s="717"/>
      <c r="EOI179" s="717"/>
      <c r="EOJ179" s="717"/>
      <c r="EOK179" s="717"/>
      <c r="EOL179" s="717"/>
      <c r="EOM179" s="717"/>
      <c r="EON179" s="717"/>
      <c r="EOO179" s="717"/>
      <c r="EOP179" s="717"/>
      <c r="EOQ179" s="717"/>
      <c r="EOR179" s="717"/>
      <c r="EOS179" s="717"/>
      <c r="EOT179" s="717"/>
      <c r="EOU179" s="717"/>
      <c r="EOV179" s="717"/>
      <c r="EOW179" s="717"/>
      <c r="EOX179" s="717"/>
      <c r="EOY179" s="717"/>
      <c r="EOZ179" s="717"/>
      <c r="EPA179" s="717"/>
      <c r="EPB179" s="717"/>
      <c r="EPC179" s="717"/>
      <c r="EPD179" s="717"/>
      <c r="EPE179" s="717"/>
      <c r="EPF179" s="717"/>
      <c r="EPG179" s="717"/>
      <c r="EPH179" s="717"/>
      <c r="EPI179" s="717"/>
      <c r="EPJ179" s="717"/>
      <c r="EPK179" s="717"/>
      <c r="EPL179" s="717"/>
      <c r="EPM179" s="717"/>
      <c r="EPN179" s="717"/>
      <c r="EPO179" s="717"/>
      <c r="EPP179" s="717"/>
      <c r="EPQ179" s="717"/>
      <c r="EPR179" s="717"/>
      <c r="EPS179" s="717"/>
      <c r="EPT179" s="717"/>
      <c r="EPU179" s="717"/>
      <c r="EPV179" s="717"/>
      <c r="EPW179" s="717"/>
      <c r="EPX179" s="717"/>
      <c r="EPY179" s="717"/>
      <c r="EPZ179" s="717"/>
      <c r="EQA179" s="717"/>
      <c r="EQB179" s="717"/>
      <c r="EQC179" s="717"/>
      <c r="EQD179" s="717"/>
      <c r="EQE179" s="717"/>
      <c r="EQF179" s="717"/>
      <c r="EQG179" s="717"/>
      <c r="EQH179" s="717"/>
      <c r="EQI179" s="717"/>
      <c r="EQJ179" s="717"/>
      <c r="EQK179" s="717"/>
      <c r="EQL179" s="717"/>
      <c r="EQM179" s="717"/>
      <c r="EQN179" s="717"/>
      <c r="EQO179" s="717"/>
      <c r="EQP179" s="717"/>
      <c r="EQQ179" s="717"/>
      <c r="EQR179" s="717"/>
      <c r="EQS179" s="717"/>
      <c r="EQT179" s="717"/>
      <c r="EQU179" s="717"/>
      <c r="EQV179" s="717"/>
      <c r="EQW179" s="717"/>
      <c r="EQX179" s="717"/>
      <c r="EQY179" s="717"/>
      <c r="EQZ179" s="717"/>
      <c r="ERA179" s="717"/>
      <c r="ERB179" s="717"/>
      <c r="ERC179" s="717"/>
      <c r="ERD179" s="717"/>
      <c r="ERE179" s="717"/>
      <c r="ERF179" s="717"/>
      <c r="ERG179" s="717"/>
      <c r="ERH179" s="717"/>
      <c r="ERI179" s="717"/>
      <c r="ERJ179" s="717"/>
      <c r="ERK179" s="717"/>
      <c r="ERL179" s="717"/>
      <c r="ERM179" s="717"/>
      <c r="ERN179" s="717"/>
      <c r="ERO179" s="717"/>
      <c r="ERP179" s="717"/>
      <c r="ERQ179" s="717"/>
      <c r="ERR179" s="717"/>
      <c r="ERS179" s="717"/>
      <c r="ERT179" s="717"/>
      <c r="ERU179" s="717"/>
      <c r="ERV179" s="717"/>
      <c r="ERW179" s="717"/>
      <c r="ERX179" s="717"/>
      <c r="ERY179" s="717"/>
      <c r="ERZ179" s="717"/>
      <c r="ESA179" s="717"/>
      <c r="ESB179" s="717"/>
      <c r="ESC179" s="717"/>
      <c r="ESD179" s="717"/>
      <c r="ESE179" s="717"/>
      <c r="ESF179" s="717"/>
      <c r="ESG179" s="717"/>
      <c r="ESH179" s="717"/>
      <c r="ESI179" s="717"/>
      <c r="ESJ179" s="717"/>
      <c r="ESK179" s="717"/>
      <c r="ESL179" s="717"/>
      <c r="ESM179" s="717"/>
      <c r="ESN179" s="717"/>
      <c r="ESO179" s="717"/>
      <c r="ESP179" s="717"/>
      <c r="ESQ179" s="717"/>
      <c r="ESR179" s="717"/>
      <c r="ESS179" s="717"/>
      <c r="EST179" s="717"/>
      <c r="ESU179" s="717"/>
      <c r="ESV179" s="717"/>
      <c r="ESW179" s="717"/>
      <c r="ESX179" s="717"/>
      <c r="ESY179" s="717"/>
      <c r="ESZ179" s="717"/>
      <c r="ETA179" s="717"/>
      <c r="ETB179" s="717"/>
      <c r="ETC179" s="717"/>
      <c r="ETD179" s="717"/>
      <c r="ETE179" s="717"/>
      <c r="ETF179" s="717"/>
      <c r="ETG179" s="717"/>
      <c r="ETH179" s="717"/>
      <c r="ETI179" s="717"/>
      <c r="ETJ179" s="717"/>
      <c r="ETK179" s="717"/>
      <c r="ETL179" s="717"/>
      <c r="ETM179" s="717"/>
      <c r="ETN179" s="717"/>
      <c r="ETO179" s="717"/>
      <c r="ETP179" s="717"/>
      <c r="ETQ179" s="717"/>
      <c r="ETR179" s="717"/>
      <c r="ETS179" s="717"/>
      <c r="ETT179" s="717"/>
      <c r="ETU179" s="717"/>
      <c r="ETV179" s="717"/>
      <c r="ETW179" s="717"/>
      <c r="ETX179" s="717"/>
      <c r="ETY179" s="717"/>
      <c r="ETZ179" s="717"/>
      <c r="EUA179" s="717"/>
      <c r="EUB179" s="717"/>
      <c r="EUC179" s="717"/>
      <c r="EUD179" s="717"/>
      <c r="EUE179" s="717"/>
      <c r="EUF179" s="717"/>
      <c r="EUG179" s="717"/>
      <c r="EUH179" s="717"/>
      <c r="EUI179" s="717"/>
      <c r="EUJ179" s="717"/>
      <c r="EUK179" s="717"/>
      <c r="EUL179" s="717"/>
      <c r="EUM179" s="717"/>
      <c r="EUN179" s="717"/>
      <c r="EUO179" s="717"/>
      <c r="EUP179" s="717"/>
      <c r="EUQ179" s="717"/>
      <c r="EUR179" s="717"/>
      <c r="EUS179" s="717"/>
      <c r="EUT179" s="717"/>
      <c r="EUU179" s="717"/>
      <c r="EUV179" s="717"/>
      <c r="EUW179" s="717"/>
      <c r="EUX179" s="717"/>
      <c r="EUY179" s="717"/>
      <c r="EUZ179" s="717"/>
      <c r="EVA179" s="717"/>
      <c r="EVB179" s="717"/>
      <c r="EVC179" s="717"/>
      <c r="EVD179" s="717"/>
      <c r="EVE179" s="717"/>
      <c r="EVF179" s="717"/>
      <c r="EVG179" s="717"/>
      <c r="EVH179" s="717"/>
      <c r="EVI179" s="717"/>
      <c r="EVJ179" s="717"/>
      <c r="EVK179" s="717"/>
      <c r="EVL179" s="717"/>
      <c r="EVM179" s="717"/>
      <c r="EVN179" s="717"/>
      <c r="EVO179" s="717"/>
      <c r="EVP179" s="717"/>
      <c r="EVQ179" s="717"/>
      <c r="EVR179" s="717"/>
      <c r="EVS179" s="717"/>
      <c r="EVT179" s="717"/>
      <c r="EVU179" s="717"/>
      <c r="EVV179" s="717"/>
      <c r="EVW179" s="717"/>
      <c r="EVX179" s="717"/>
      <c r="EVY179" s="717"/>
      <c r="EVZ179" s="717"/>
      <c r="EWA179" s="717"/>
      <c r="EWB179" s="717"/>
      <c r="EWC179" s="717"/>
      <c r="EWD179" s="717"/>
      <c r="EWE179" s="717"/>
      <c r="EWF179" s="717"/>
      <c r="EWG179" s="717"/>
      <c r="EWH179" s="717"/>
      <c r="EWI179" s="717"/>
      <c r="EWJ179" s="717"/>
      <c r="EWK179" s="717"/>
      <c r="EWL179" s="717"/>
      <c r="EWM179" s="717"/>
      <c r="EWN179" s="717"/>
      <c r="EWO179" s="717"/>
      <c r="EWP179" s="717"/>
      <c r="EWQ179" s="717"/>
      <c r="EWR179" s="717"/>
      <c r="EWS179" s="717"/>
      <c r="EWT179" s="717"/>
      <c r="EWU179" s="717"/>
      <c r="EWV179" s="717"/>
      <c r="EWW179" s="717"/>
      <c r="EWX179" s="717"/>
      <c r="EWY179" s="717"/>
      <c r="EWZ179" s="717"/>
      <c r="EXA179" s="717"/>
      <c r="EXB179" s="717"/>
      <c r="EXC179" s="717"/>
      <c r="EXD179" s="717"/>
      <c r="EXE179" s="717"/>
      <c r="EXF179" s="717"/>
      <c r="EXG179" s="717"/>
      <c r="EXH179" s="717"/>
      <c r="EXI179" s="717"/>
      <c r="EXJ179" s="717"/>
      <c r="EXK179" s="717"/>
      <c r="EXL179" s="717"/>
      <c r="EXM179" s="717"/>
      <c r="EXN179" s="717"/>
      <c r="EXO179" s="717"/>
      <c r="EXP179" s="717"/>
      <c r="EXQ179" s="717"/>
      <c r="EXR179" s="717"/>
      <c r="EXS179" s="717"/>
      <c r="EXT179" s="717"/>
      <c r="EXU179" s="717"/>
      <c r="EXV179" s="717"/>
      <c r="EXW179" s="717"/>
      <c r="EXX179" s="717"/>
      <c r="EXY179" s="717"/>
      <c r="EXZ179" s="717"/>
      <c r="EYA179" s="717"/>
      <c r="EYB179" s="717"/>
      <c r="EYC179" s="717"/>
      <c r="EYD179" s="717"/>
      <c r="EYE179" s="717"/>
      <c r="EYF179" s="717"/>
      <c r="EYG179" s="717"/>
      <c r="EYH179" s="717"/>
      <c r="EYI179" s="717"/>
      <c r="EYJ179" s="717"/>
      <c r="EYK179" s="717"/>
      <c r="EYL179" s="717"/>
      <c r="EYM179" s="717"/>
      <c r="EYN179" s="717"/>
      <c r="EYO179" s="717"/>
      <c r="EYP179" s="717"/>
      <c r="EYQ179" s="717"/>
      <c r="EYR179" s="717"/>
      <c r="EYS179" s="717"/>
      <c r="EYT179" s="717"/>
      <c r="EYU179" s="717"/>
      <c r="EYV179" s="717"/>
      <c r="EYW179" s="717"/>
      <c r="EYX179" s="717"/>
      <c r="EYY179" s="717"/>
      <c r="EYZ179" s="717"/>
      <c r="EZA179" s="717"/>
      <c r="EZB179" s="717"/>
      <c r="EZC179" s="717"/>
      <c r="EZD179" s="717"/>
      <c r="EZE179" s="717"/>
      <c r="EZF179" s="717"/>
      <c r="EZG179" s="717"/>
      <c r="EZH179" s="717"/>
      <c r="EZI179" s="717"/>
      <c r="EZJ179" s="717"/>
      <c r="EZK179" s="717"/>
      <c r="EZL179" s="717"/>
      <c r="EZM179" s="717"/>
      <c r="EZN179" s="717"/>
      <c r="EZO179" s="717"/>
      <c r="EZP179" s="717"/>
      <c r="EZQ179" s="717"/>
      <c r="EZR179" s="717"/>
      <c r="EZS179" s="717"/>
      <c r="EZT179" s="717"/>
      <c r="EZU179" s="717"/>
      <c r="EZV179" s="717"/>
      <c r="EZW179" s="717"/>
      <c r="EZX179" s="717"/>
      <c r="EZY179" s="717"/>
      <c r="EZZ179" s="717"/>
      <c r="FAA179" s="717"/>
      <c r="FAB179" s="717"/>
      <c r="FAC179" s="717"/>
      <c r="FAD179" s="717"/>
      <c r="FAE179" s="717"/>
      <c r="FAF179" s="717"/>
      <c r="FAG179" s="717"/>
      <c r="FAH179" s="717"/>
      <c r="FAI179" s="717"/>
      <c r="FAJ179" s="717"/>
      <c r="FAK179" s="717"/>
      <c r="FAL179" s="717"/>
      <c r="FAM179" s="717"/>
      <c r="FAN179" s="717"/>
      <c r="FAO179" s="717"/>
      <c r="FAP179" s="717"/>
      <c r="FAQ179" s="717"/>
      <c r="FAR179" s="717"/>
      <c r="FAS179" s="717"/>
      <c r="FAT179" s="717"/>
      <c r="FAU179" s="717"/>
      <c r="FAV179" s="717"/>
      <c r="FAW179" s="717"/>
      <c r="FAX179" s="717"/>
      <c r="FAY179" s="717"/>
      <c r="FAZ179" s="717"/>
      <c r="FBA179" s="717"/>
      <c r="FBB179" s="717"/>
      <c r="FBC179" s="717"/>
      <c r="FBD179" s="717"/>
      <c r="FBE179" s="717"/>
      <c r="FBF179" s="717"/>
      <c r="FBG179" s="717"/>
      <c r="FBH179" s="717"/>
      <c r="FBI179" s="717"/>
      <c r="FBJ179" s="717"/>
      <c r="FBK179" s="717"/>
      <c r="FBL179" s="717"/>
      <c r="FBM179" s="717"/>
      <c r="FBN179" s="717"/>
      <c r="FBO179" s="717"/>
      <c r="FBP179" s="717"/>
      <c r="FBQ179" s="717"/>
      <c r="FBR179" s="717"/>
      <c r="FBS179" s="717"/>
      <c r="FBT179" s="717"/>
      <c r="FBU179" s="717"/>
      <c r="FBV179" s="717"/>
      <c r="FBW179" s="717"/>
      <c r="FBX179" s="717"/>
      <c r="FBY179" s="717"/>
      <c r="FBZ179" s="717"/>
      <c r="FCA179" s="717"/>
      <c r="FCB179" s="717"/>
      <c r="FCC179" s="717"/>
      <c r="FCD179" s="717"/>
      <c r="FCE179" s="717"/>
      <c r="FCF179" s="717"/>
      <c r="FCG179" s="717"/>
      <c r="FCH179" s="717"/>
      <c r="FCI179" s="717"/>
      <c r="FCJ179" s="717"/>
      <c r="FCK179" s="717"/>
      <c r="FCL179" s="717"/>
      <c r="FCM179" s="717"/>
      <c r="FCN179" s="717"/>
      <c r="FCO179" s="717"/>
      <c r="FCP179" s="717"/>
      <c r="FCQ179" s="717"/>
      <c r="FCR179" s="717"/>
      <c r="FCS179" s="717"/>
      <c r="FCT179" s="717"/>
      <c r="FCU179" s="717"/>
      <c r="FCV179" s="717"/>
      <c r="FCW179" s="717"/>
      <c r="FCX179" s="717"/>
      <c r="FCY179" s="717"/>
      <c r="FCZ179" s="717"/>
      <c r="FDA179" s="717"/>
      <c r="FDB179" s="717"/>
      <c r="FDC179" s="717"/>
      <c r="FDD179" s="717"/>
      <c r="FDE179" s="717"/>
      <c r="FDF179" s="717"/>
      <c r="FDG179" s="717"/>
      <c r="FDH179" s="717"/>
      <c r="FDI179" s="717"/>
      <c r="FDJ179" s="717"/>
      <c r="FDK179" s="717"/>
      <c r="FDL179" s="717"/>
      <c r="FDM179" s="717"/>
      <c r="FDN179" s="717"/>
      <c r="FDO179" s="717"/>
      <c r="FDP179" s="717"/>
      <c r="FDQ179" s="717"/>
      <c r="FDR179" s="717"/>
      <c r="FDS179" s="717"/>
      <c r="FDT179" s="717"/>
      <c r="FDU179" s="717"/>
      <c r="FDV179" s="717"/>
      <c r="FDW179" s="717"/>
      <c r="FDX179" s="717"/>
      <c r="FDY179" s="717"/>
      <c r="FDZ179" s="717"/>
      <c r="FEA179" s="717"/>
      <c r="FEB179" s="717"/>
      <c r="FEC179" s="717"/>
      <c r="FED179" s="717"/>
      <c r="FEE179" s="717"/>
      <c r="FEF179" s="717"/>
      <c r="FEG179" s="717"/>
      <c r="FEH179" s="717"/>
      <c r="FEI179" s="717"/>
      <c r="FEJ179" s="717"/>
      <c r="FEK179" s="717"/>
      <c r="FEL179" s="717"/>
      <c r="FEM179" s="717"/>
      <c r="FEN179" s="717"/>
      <c r="FEO179" s="717"/>
      <c r="FEP179" s="717"/>
      <c r="FEQ179" s="717"/>
      <c r="FER179" s="717"/>
      <c r="FES179" s="717"/>
      <c r="FET179" s="717"/>
      <c r="FEU179" s="717"/>
      <c r="FEV179" s="717"/>
      <c r="FEW179" s="717"/>
      <c r="FEX179" s="717"/>
      <c r="FEY179" s="717"/>
      <c r="FEZ179" s="717"/>
      <c r="FFA179" s="717"/>
      <c r="FFB179" s="717"/>
      <c r="FFC179" s="717"/>
      <c r="FFD179" s="717"/>
      <c r="FFE179" s="717"/>
      <c r="FFF179" s="717"/>
      <c r="FFG179" s="717"/>
      <c r="FFH179" s="717"/>
      <c r="FFI179" s="717"/>
      <c r="FFJ179" s="717"/>
      <c r="FFK179" s="717"/>
      <c r="FFL179" s="717"/>
      <c r="FFM179" s="717"/>
      <c r="FFN179" s="717"/>
      <c r="FFO179" s="717"/>
      <c r="FFP179" s="717"/>
      <c r="FFQ179" s="717"/>
      <c r="FFR179" s="717"/>
      <c r="FFS179" s="717"/>
      <c r="FFT179" s="717"/>
      <c r="FFU179" s="717"/>
      <c r="FFV179" s="717"/>
      <c r="FFW179" s="717"/>
      <c r="FFX179" s="717"/>
      <c r="FFY179" s="717"/>
      <c r="FFZ179" s="717"/>
      <c r="FGA179" s="717"/>
      <c r="FGB179" s="717"/>
      <c r="FGC179" s="717"/>
      <c r="FGD179" s="717"/>
      <c r="FGE179" s="717"/>
      <c r="FGF179" s="717"/>
      <c r="FGG179" s="717"/>
      <c r="FGH179" s="717"/>
      <c r="FGI179" s="717"/>
      <c r="FGJ179" s="717"/>
      <c r="FGK179" s="717"/>
      <c r="FGL179" s="717"/>
      <c r="FGM179" s="717"/>
      <c r="FGN179" s="717"/>
      <c r="FGO179" s="717"/>
      <c r="FGP179" s="717"/>
      <c r="FGQ179" s="717"/>
      <c r="FGR179" s="717"/>
      <c r="FGS179" s="717"/>
      <c r="FGT179" s="717"/>
      <c r="FGU179" s="717"/>
      <c r="FGV179" s="717"/>
      <c r="FGW179" s="717"/>
      <c r="FGX179" s="717"/>
      <c r="FGY179" s="717"/>
      <c r="FGZ179" s="717"/>
      <c r="FHA179" s="717"/>
      <c r="FHB179" s="717"/>
      <c r="FHC179" s="717"/>
      <c r="FHD179" s="717"/>
      <c r="FHE179" s="717"/>
      <c r="FHF179" s="717"/>
      <c r="FHG179" s="717"/>
      <c r="FHH179" s="717"/>
      <c r="FHI179" s="717"/>
      <c r="FHJ179" s="717"/>
      <c r="FHK179" s="717"/>
      <c r="FHL179" s="717"/>
      <c r="FHM179" s="717"/>
      <c r="FHN179" s="717"/>
      <c r="FHO179" s="717"/>
      <c r="FHP179" s="717"/>
      <c r="FHQ179" s="717"/>
      <c r="FHR179" s="717"/>
      <c r="FHS179" s="717"/>
      <c r="FHT179" s="717"/>
      <c r="FHU179" s="717"/>
      <c r="FHV179" s="717"/>
      <c r="FHW179" s="717"/>
      <c r="FHX179" s="717"/>
      <c r="FHY179" s="717"/>
      <c r="FHZ179" s="717"/>
      <c r="FIA179" s="717"/>
      <c r="FIB179" s="717"/>
      <c r="FIC179" s="717"/>
      <c r="FID179" s="717"/>
      <c r="FIE179" s="717"/>
      <c r="FIF179" s="717"/>
      <c r="FIG179" s="717"/>
      <c r="FIH179" s="717"/>
      <c r="FII179" s="717"/>
      <c r="FIJ179" s="717"/>
      <c r="FIK179" s="717"/>
      <c r="FIL179" s="717"/>
      <c r="FIM179" s="717"/>
      <c r="FIN179" s="717"/>
      <c r="FIO179" s="717"/>
      <c r="FIP179" s="717"/>
      <c r="FIQ179" s="717"/>
      <c r="FIR179" s="717"/>
      <c r="FIS179" s="717"/>
      <c r="FIT179" s="717"/>
      <c r="FIU179" s="717"/>
      <c r="FIV179" s="717"/>
      <c r="FIW179" s="717"/>
      <c r="FIX179" s="717"/>
      <c r="FIY179" s="717"/>
      <c r="FIZ179" s="717"/>
      <c r="FJA179" s="717"/>
      <c r="FJB179" s="717"/>
      <c r="FJC179" s="717"/>
      <c r="FJD179" s="717"/>
      <c r="FJE179" s="717"/>
      <c r="FJF179" s="717"/>
      <c r="FJG179" s="717"/>
      <c r="FJH179" s="717"/>
      <c r="FJI179" s="717"/>
      <c r="FJJ179" s="717"/>
      <c r="FJK179" s="717"/>
      <c r="FJL179" s="717"/>
      <c r="FJM179" s="717"/>
      <c r="FJN179" s="717"/>
      <c r="FJO179" s="717"/>
      <c r="FJP179" s="717"/>
      <c r="FJQ179" s="717"/>
      <c r="FJR179" s="717"/>
      <c r="FJS179" s="717"/>
      <c r="FJT179" s="717"/>
      <c r="FJU179" s="717"/>
      <c r="FJV179" s="717"/>
      <c r="FJW179" s="717"/>
      <c r="FJX179" s="717"/>
      <c r="FJY179" s="717"/>
      <c r="FJZ179" s="717"/>
      <c r="FKA179" s="717"/>
      <c r="FKB179" s="717"/>
      <c r="FKC179" s="717"/>
      <c r="FKD179" s="717"/>
      <c r="FKE179" s="717"/>
      <c r="FKF179" s="717"/>
      <c r="FKG179" s="717"/>
      <c r="FKH179" s="717"/>
      <c r="FKI179" s="717"/>
      <c r="FKJ179" s="717"/>
      <c r="FKK179" s="717"/>
      <c r="FKL179" s="717"/>
      <c r="FKM179" s="717"/>
      <c r="FKN179" s="717"/>
      <c r="FKO179" s="717"/>
      <c r="FKP179" s="717"/>
      <c r="FKQ179" s="717"/>
      <c r="FKR179" s="717"/>
      <c r="FKS179" s="717"/>
      <c r="FKT179" s="717"/>
      <c r="FKU179" s="717"/>
      <c r="FKV179" s="717"/>
      <c r="FKW179" s="717"/>
      <c r="FKX179" s="717"/>
      <c r="FKY179" s="717"/>
      <c r="FKZ179" s="717"/>
      <c r="FLA179" s="717"/>
      <c r="FLB179" s="717"/>
      <c r="FLC179" s="717"/>
      <c r="FLD179" s="717"/>
      <c r="FLE179" s="717"/>
      <c r="FLF179" s="717"/>
      <c r="FLG179" s="717"/>
      <c r="FLH179" s="717"/>
      <c r="FLI179" s="717"/>
      <c r="FLJ179" s="717"/>
      <c r="FLK179" s="717"/>
      <c r="FLL179" s="717"/>
      <c r="FLM179" s="717"/>
      <c r="FLN179" s="717"/>
      <c r="FLO179" s="717"/>
      <c r="FLP179" s="717"/>
      <c r="FLQ179" s="717"/>
      <c r="FLR179" s="717"/>
      <c r="FLS179" s="717"/>
      <c r="FLT179" s="717"/>
      <c r="FLU179" s="717"/>
      <c r="FLV179" s="717"/>
      <c r="FLW179" s="717"/>
      <c r="FLX179" s="717"/>
      <c r="FLY179" s="717"/>
      <c r="FLZ179" s="717"/>
      <c r="FMA179" s="717"/>
      <c r="FMB179" s="717"/>
      <c r="FMC179" s="717"/>
      <c r="FMD179" s="717"/>
      <c r="FME179" s="717"/>
      <c r="FMF179" s="717"/>
      <c r="FMG179" s="717"/>
      <c r="FMH179" s="717"/>
      <c r="FMI179" s="717"/>
      <c r="FMJ179" s="717"/>
      <c r="FMK179" s="717"/>
      <c r="FML179" s="717"/>
      <c r="FMM179" s="717"/>
      <c r="FMN179" s="717"/>
      <c r="FMO179" s="717"/>
      <c r="FMP179" s="717"/>
      <c r="FMQ179" s="717"/>
      <c r="FMR179" s="717"/>
      <c r="FMS179" s="717"/>
      <c r="FMT179" s="717"/>
      <c r="FMU179" s="717"/>
      <c r="FMV179" s="717"/>
      <c r="FMW179" s="717"/>
      <c r="FMX179" s="717"/>
      <c r="FMY179" s="717"/>
      <c r="FMZ179" s="717"/>
      <c r="FNA179" s="717"/>
      <c r="FNB179" s="717"/>
      <c r="FNC179" s="717"/>
      <c r="FND179" s="717"/>
      <c r="FNE179" s="717"/>
      <c r="FNF179" s="717"/>
      <c r="FNG179" s="717"/>
      <c r="FNH179" s="717"/>
      <c r="FNI179" s="717"/>
      <c r="FNJ179" s="717"/>
      <c r="FNK179" s="717"/>
      <c r="FNL179" s="717"/>
      <c r="FNM179" s="717"/>
      <c r="FNN179" s="717"/>
      <c r="FNO179" s="717"/>
      <c r="FNP179" s="717"/>
      <c r="FNQ179" s="717"/>
      <c r="FNR179" s="717"/>
      <c r="FNS179" s="717"/>
      <c r="FNT179" s="717"/>
      <c r="FNU179" s="717"/>
      <c r="FNV179" s="717"/>
      <c r="FNW179" s="717"/>
      <c r="FNX179" s="717"/>
      <c r="FNY179" s="717"/>
      <c r="FNZ179" s="717"/>
      <c r="FOA179" s="717"/>
      <c r="FOB179" s="717"/>
      <c r="FOC179" s="717"/>
      <c r="FOD179" s="717"/>
      <c r="FOE179" s="717"/>
      <c r="FOF179" s="717"/>
      <c r="FOG179" s="717"/>
      <c r="FOH179" s="717"/>
      <c r="FOI179" s="717"/>
      <c r="FOJ179" s="717"/>
      <c r="FOK179" s="717"/>
      <c r="FOL179" s="717"/>
      <c r="FOM179" s="717"/>
      <c r="FON179" s="717"/>
      <c r="FOO179" s="717"/>
      <c r="FOP179" s="717"/>
      <c r="FOQ179" s="717"/>
      <c r="FOR179" s="717"/>
      <c r="FOS179" s="717"/>
      <c r="FOT179" s="717"/>
      <c r="FOU179" s="717"/>
      <c r="FOV179" s="717"/>
      <c r="FOW179" s="717"/>
      <c r="FOX179" s="717"/>
      <c r="FOY179" s="717"/>
      <c r="FOZ179" s="717"/>
      <c r="FPA179" s="717"/>
      <c r="FPB179" s="717"/>
      <c r="FPC179" s="717"/>
      <c r="FPD179" s="717"/>
      <c r="FPE179" s="717"/>
      <c r="FPF179" s="717"/>
      <c r="FPG179" s="717"/>
      <c r="FPH179" s="717"/>
      <c r="FPI179" s="717"/>
      <c r="FPJ179" s="717"/>
      <c r="FPK179" s="717"/>
      <c r="FPL179" s="717"/>
      <c r="FPM179" s="717"/>
      <c r="FPN179" s="717"/>
      <c r="FPO179" s="717"/>
      <c r="FPP179" s="717"/>
      <c r="FPQ179" s="717"/>
      <c r="FPR179" s="717"/>
      <c r="FPS179" s="717"/>
      <c r="FPT179" s="717"/>
      <c r="FPU179" s="717"/>
      <c r="FPV179" s="717"/>
      <c r="FPW179" s="717"/>
      <c r="FPX179" s="717"/>
      <c r="FPY179" s="717"/>
      <c r="FPZ179" s="717"/>
      <c r="FQA179" s="717"/>
      <c r="FQB179" s="717"/>
      <c r="FQC179" s="717"/>
      <c r="FQD179" s="717"/>
      <c r="FQE179" s="717"/>
      <c r="FQF179" s="717"/>
      <c r="FQG179" s="717"/>
      <c r="FQH179" s="717"/>
      <c r="FQI179" s="717"/>
      <c r="FQJ179" s="717"/>
      <c r="FQK179" s="717"/>
      <c r="FQL179" s="717"/>
      <c r="FQM179" s="717"/>
      <c r="FQN179" s="717"/>
      <c r="FQO179" s="717"/>
      <c r="FQP179" s="717"/>
      <c r="FQQ179" s="717"/>
      <c r="FQR179" s="717"/>
      <c r="FQS179" s="717"/>
      <c r="FQT179" s="717"/>
      <c r="FQU179" s="717"/>
      <c r="FQV179" s="717"/>
      <c r="FQW179" s="717"/>
      <c r="FQX179" s="717"/>
      <c r="FQY179" s="717"/>
      <c r="FQZ179" s="717"/>
      <c r="FRA179" s="717"/>
      <c r="FRB179" s="717"/>
      <c r="FRC179" s="717"/>
      <c r="FRD179" s="717"/>
      <c r="FRE179" s="717"/>
      <c r="FRF179" s="717"/>
      <c r="FRG179" s="717"/>
      <c r="FRH179" s="717"/>
      <c r="FRI179" s="717"/>
      <c r="FRJ179" s="717"/>
      <c r="FRK179" s="717"/>
      <c r="FRL179" s="717"/>
      <c r="FRM179" s="717"/>
      <c r="FRN179" s="717"/>
      <c r="FRO179" s="717"/>
      <c r="FRP179" s="717"/>
      <c r="FRQ179" s="717"/>
      <c r="FRR179" s="717"/>
      <c r="FRS179" s="717"/>
      <c r="FRT179" s="717"/>
      <c r="FRU179" s="717"/>
      <c r="FRV179" s="717"/>
      <c r="FRW179" s="717"/>
      <c r="FRX179" s="717"/>
      <c r="FRY179" s="717"/>
      <c r="FRZ179" s="717"/>
      <c r="FSA179" s="717"/>
      <c r="FSB179" s="717"/>
      <c r="FSC179" s="717"/>
      <c r="FSD179" s="717"/>
      <c r="FSE179" s="717"/>
      <c r="FSF179" s="717"/>
      <c r="FSG179" s="717"/>
      <c r="FSH179" s="717"/>
      <c r="FSI179" s="717"/>
      <c r="FSJ179" s="717"/>
      <c r="FSK179" s="717"/>
      <c r="FSL179" s="717"/>
      <c r="FSM179" s="717"/>
      <c r="FSN179" s="717"/>
      <c r="FSO179" s="717"/>
      <c r="FSP179" s="717"/>
      <c r="FSQ179" s="717"/>
      <c r="FSR179" s="717"/>
      <c r="FSS179" s="717"/>
      <c r="FST179" s="717"/>
      <c r="FSU179" s="717"/>
      <c r="FSV179" s="717"/>
      <c r="FSW179" s="717"/>
      <c r="FSX179" s="717"/>
      <c r="FSY179" s="717"/>
      <c r="FSZ179" s="717"/>
      <c r="FTA179" s="717"/>
      <c r="FTB179" s="717"/>
      <c r="FTC179" s="717"/>
      <c r="FTD179" s="717"/>
      <c r="FTE179" s="717"/>
      <c r="FTF179" s="717"/>
      <c r="FTG179" s="717"/>
      <c r="FTH179" s="717"/>
      <c r="FTI179" s="717"/>
      <c r="FTJ179" s="717"/>
      <c r="FTK179" s="717"/>
      <c r="FTL179" s="717"/>
      <c r="FTM179" s="717"/>
      <c r="FTN179" s="717"/>
      <c r="FTO179" s="717"/>
      <c r="FTP179" s="717"/>
      <c r="FTQ179" s="717"/>
      <c r="FTR179" s="717"/>
      <c r="FTS179" s="717"/>
      <c r="FTT179" s="717"/>
      <c r="FTU179" s="717"/>
      <c r="FTV179" s="717"/>
      <c r="FTW179" s="717"/>
      <c r="FTX179" s="717"/>
      <c r="FTY179" s="717"/>
      <c r="FTZ179" s="717"/>
      <c r="FUA179" s="717"/>
      <c r="FUB179" s="717"/>
      <c r="FUC179" s="717"/>
      <c r="FUD179" s="717"/>
      <c r="FUE179" s="717"/>
      <c r="FUF179" s="717"/>
      <c r="FUG179" s="717"/>
      <c r="FUH179" s="717"/>
      <c r="FUI179" s="717"/>
      <c r="FUJ179" s="717"/>
      <c r="FUK179" s="717"/>
      <c r="FUL179" s="717"/>
      <c r="FUM179" s="717"/>
      <c r="FUN179" s="717"/>
      <c r="FUO179" s="717"/>
      <c r="FUP179" s="717"/>
      <c r="FUQ179" s="717"/>
      <c r="FUR179" s="717"/>
      <c r="FUS179" s="717"/>
      <c r="FUT179" s="717"/>
      <c r="FUU179" s="717"/>
      <c r="FUV179" s="717"/>
      <c r="FUW179" s="717"/>
      <c r="FUX179" s="717"/>
      <c r="FUY179" s="717"/>
      <c r="FUZ179" s="717"/>
      <c r="FVA179" s="717"/>
      <c r="FVB179" s="717"/>
      <c r="FVC179" s="717"/>
      <c r="FVD179" s="717"/>
      <c r="FVE179" s="717"/>
      <c r="FVF179" s="717"/>
      <c r="FVG179" s="717"/>
      <c r="FVH179" s="717"/>
      <c r="FVI179" s="717"/>
      <c r="FVJ179" s="717"/>
      <c r="FVK179" s="717"/>
      <c r="FVL179" s="717"/>
      <c r="FVM179" s="717"/>
      <c r="FVN179" s="717"/>
      <c r="FVO179" s="717"/>
      <c r="FVP179" s="717"/>
      <c r="FVQ179" s="717"/>
      <c r="FVR179" s="717"/>
      <c r="FVS179" s="717"/>
      <c r="FVT179" s="717"/>
      <c r="FVU179" s="717"/>
      <c r="FVV179" s="717"/>
      <c r="FVW179" s="717"/>
      <c r="FVX179" s="717"/>
      <c r="FVY179" s="717"/>
      <c r="FVZ179" s="717"/>
      <c r="FWA179" s="717"/>
      <c r="FWB179" s="717"/>
      <c r="FWC179" s="717"/>
      <c r="FWD179" s="717"/>
      <c r="FWE179" s="717"/>
      <c r="FWF179" s="717"/>
      <c r="FWG179" s="717"/>
      <c r="FWH179" s="717"/>
      <c r="FWI179" s="717"/>
      <c r="FWJ179" s="717"/>
      <c r="FWK179" s="717"/>
      <c r="FWL179" s="717"/>
      <c r="FWM179" s="717"/>
      <c r="FWN179" s="717"/>
      <c r="FWO179" s="717"/>
      <c r="FWP179" s="717"/>
      <c r="FWQ179" s="717"/>
      <c r="FWR179" s="717"/>
      <c r="FWS179" s="717"/>
      <c r="FWT179" s="717"/>
      <c r="FWU179" s="717"/>
      <c r="FWV179" s="717"/>
      <c r="FWW179" s="717"/>
      <c r="FWX179" s="717"/>
      <c r="FWY179" s="717"/>
      <c r="FWZ179" s="717"/>
      <c r="FXA179" s="717"/>
      <c r="FXB179" s="717"/>
      <c r="FXC179" s="717"/>
      <c r="FXD179" s="717"/>
      <c r="FXE179" s="717"/>
      <c r="FXF179" s="717"/>
      <c r="FXG179" s="717"/>
      <c r="FXH179" s="717"/>
      <c r="FXI179" s="717"/>
      <c r="FXJ179" s="717"/>
      <c r="FXK179" s="717"/>
      <c r="FXL179" s="717"/>
      <c r="FXM179" s="717"/>
      <c r="FXN179" s="717"/>
      <c r="FXO179" s="717"/>
      <c r="FXP179" s="717"/>
      <c r="FXQ179" s="717"/>
      <c r="FXR179" s="717"/>
      <c r="FXS179" s="717"/>
      <c r="FXT179" s="717"/>
      <c r="FXU179" s="717"/>
      <c r="FXV179" s="717"/>
      <c r="FXW179" s="717"/>
      <c r="FXX179" s="717"/>
      <c r="FXY179" s="717"/>
      <c r="FXZ179" s="717"/>
      <c r="FYA179" s="717"/>
      <c r="FYB179" s="717"/>
      <c r="FYC179" s="717"/>
      <c r="FYD179" s="717"/>
      <c r="FYE179" s="717"/>
      <c r="FYF179" s="717"/>
      <c r="FYG179" s="717"/>
      <c r="FYH179" s="717"/>
      <c r="FYI179" s="717"/>
      <c r="FYJ179" s="717"/>
      <c r="FYK179" s="717"/>
      <c r="FYL179" s="717"/>
      <c r="FYM179" s="717"/>
      <c r="FYN179" s="717"/>
      <c r="FYO179" s="717"/>
      <c r="FYP179" s="717"/>
      <c r="FYQ179" s="717"/>
      <c r="FYR179" s="717"/>
      <c r="FYS179" s="717"/>
      <c r="FYT179" s="717"/>
      <c r="FYU179" s="717"/>
      <c r="FYV179" s="717"/>
      <c r="FYW179" s="717"/>
      <c r="FYX179" s="717"/>
      <c r="FYY179" s="717"/>
      <c r="FYZ179" s="717"/>
      <c r="FZA179" s="717"/>
      <c r="FZB179" s="717"/>
      <c r="FZC179" s="717"/>
      <c r="FZD179" s="717"/>
      <c r="FZE179" s="717"/>
      <c r="FZF179" s="717"/>
      <c r="FZG179" s="717"/>
      <c r="FZH179" s="717"/>
      <c r="FZI179" s="717"/>
      <c r="FZJ179" s="717"/>
      <c r="FZK179" s="717"/>
      <c r="FZL179" s="717"/>
      <c r="FZM179" s="717"/>
      <c r="FZN179" s="717"/>
      <c r="FZO179" s="717"/>
      <c r="FZP179" s="717"/>
      <c r="FZQ179" s="717"/>
      <c r="FZR179" s="717"/>
      <c r="FZS179" s="717"/>
      <c r="FZT179" s="717"/>
      <c r="FZU179" s="717"/>
      <c r="FZV179" s="717"/>
      <c r="FZW179" s="717"/>
      <c r="FZX179" s="717"/>
      <c r="FZY179" s="717"/>
      <c r="FZZ179" s="717"/>
      <c r="GAA179" s="717"/>
      <c r="GAB179" s="717"/>
      <c r="GAC179" s="717"/>
      <c r="GAD179" s="717"/>
      <c r="GAE179" s="717"/>
      <c r="GAF179" s="717"/>
      <c r="GAG179" s="717"/>
      <c r="GAH179" s="717"/>
      <c r="GAI179" s="717"/>
      <c r="GAJ179" s="717"/>
      <c r="GAK179" s="717"/>
      <c r="GAL179" s="717"/>
      <c r="GAM179" s="717"/>
      <c r="GAN179" s="717"/>
      <c r="GAO179" s="717"/>
      <c r="GAP179" s="717"/>
      <c r="GAQ179" s="717"/>
      <c r="GAR179" s="717"/>
      <c r="GAS179" s="717"/>
      <c r="GAT179" s="717"/>
      <c r="GAU179" s="717"/>
      <c r="GAV179" s="717"/>
      <c r="GAW179" s="717"/>
      <c r="GAX179" s="717"/>
      <c r="GAY179" s="717"/>
      <c r="GAZ179" s="717"/>
      <c r="GBA179" s="717"/>
      <c r="GBB179" s="717"/>
      <c r="GBC179" s="717"/>
      <c r="GBD179" s="717"/>
      <c r="GBE179" s="717"/>
      <c r="GBF179" s="717"/>
      <c r="GBG179" s="717"/>
      <c r="GBH179" s="717"/>
      <c r="GBI179" s="717"/>
      <c r="GBJ179" s="717"/>
      <c r="GBK179" s="717"/>
      <c r="GBL179" s="717"/>
      <c r="GBM179" s="717"/>
      <c r="GBN179" s="717"/>
      <c r="GBO179" s="717"/>
      <c r="GBP179" s="717"/>
      <c r="GBQ179" s="717"/>
      <c r="GBR179" s="717"/>
      <c r="GBS179" s="717"/>
      <c r="GBT179" s="717"/>
      <c r="GBU179" s="717"/>
      <c r="GBV179" s="717"/>
      <c r="GBW179" s="717"/>
      <c r="GBX179" s="717"/>
      <c r="GBY179" s="717"/>
      <c r="GBZ179" s="717"/>
      <c r="GCA179" s="717"/>
      <c r="GCB179" s="717"/>
      <c r="GCC179" s="717"/>
      <c r="GCD179" s="717"/>
      <c r="GCE179" s="717"/>
      <c r="GCF179" s="717"/>
      <c r="GCG179" s="717"/>
      <c r="GCH179" s="717"/>
      <c r="GCI179" s="717"/>
      <c r="GCJ179" s="717"/>
      <c r="GCK179" s="717"/>
      <c r="GCL179" s="717"/>
      <c r="GCM179" s="717"/>
      <c r="GCN179" s="717"/>
      <c r="GCO179" s="717"/>
      <c r="GCP179" s="717"/>
      <c r="GCQ179" s="717"/>
      <c r="GCR179" s="717"/>
      <c r="GCS179" s="717"/>
      <c r="GCT179" s="717"/>
      <c r="GCU179" s="717"/>
      <c r="GCV179" s="717"/>
      <c r="GCW179" s="717"/>
      <c r="GCX179" s="717"/>
      <c r="GCY179" s="717"/>
      <c r="GCZ179" s="717"/>
      <c r="GDA179" s="717"/>
      <c r="GDB179" s="717"/>
      <c r="GDC179" s="717"/>
      <c r="GDD179" s="717"/>
      <c r="GDE179" s="717"/>
      <c r="GDF179" s="717"/>
      <c r="GDG179" s="717"/>
      <c r="GDH179" s="717"/>
      <c r="GDI179" s="717"/>
      <c r="GDJ179" s="717"/>
      <c r="GDK179" s="717"/>
      <c r="GDL179" s="717"/>
      <c r="GDM179" s="717"/>
      <c r="GDN179" s="717"/>
      <c r="GDO179" s="717"/>
      <c r="GDP179" s="717"/>
      <c r="GDQ179" s="717"/>
      <c r="GDR179" s="717"/>
      <c r="GDS179" s="717"/>
      <c r="GDT179" s="717"/>
      <c r="GDU179" s="717"/>
      <c r="GDV179" s="717"/>
      <c r="GDW179" s="717"/>
      <c r="GDX179" s="717"/>
      <c r="GDY179" s="717"/>
      <c r="GDZ179" s="717"/>
      <c r="GEA179" s="717"/>
      <c r="GEB179" s="717"/>
      <c r="GEC179" s="717"/>
      <c r="GED179" s="717"/>
      <c r="GEE179" s="717"/>
      <c r="GEF179" s="717"/>
      <c r="GEG179" s="717"/>
      <c r="GEH179" s="717"/>
      <c r="GEI179" s="717"/>
      <c r="GEJ179" s="717"/>
      <c r="GEK179" s="717"/>
      <c r="GEL179" s="717"/>
      <c r="GEM179" s="717"/>
      <c r="GEN179" s="717"/>
      <c r="GEO179" s="717"/>
      <c r="GEP179" s="717"/>
      <c r="GEQ179" s="717"/>
      <c r="GER179" s="717"/>
      <c r="GES179" s="717"/>
      <c r="GET179" s="717"/>
      <c r="GEU179" s="717"/>
      <c r="GEV179" s="717"/>
      <c r="GEW179" s="717"/>
      <c r="GEX179" s="717"/>
      <c r="GEY179" s="717"/>
      <c r="GEZ179" s="717"/>
      <c r="GFA179" s="717"/>
      <c r="GFB179" s="717"/>
      <c r="GFC179" s="717"/>
      <c r="GFD179" s="717"/>
      <c r="GFE179" s="717"/>
      <c r="GFF179" s="717"/>
      <c r="GFG179" s="717"/>
      <c r="GFH179" s="717"/>
      <c r="GFI179" s="717"/>
      <c r="GFJ179" s="717"/>
      <c r="GFK179" s="717"/>
      <c r="GFL179" s="717"/>
      <c r="GFM179" s="717"/>
      <c r="GFN179" s="717"/>
      <c r="GFO179" s="717"/>
      <c r="GFP179" s="717"/>
      <c r="GFQ179" s="717"/>
      <c r="GFR179" s="717"/>
      <c r="GFS179" s="717"/>
      <c r="GFT179" s="717"/>
      <c r="GFU179" s="717"/>
      <c r="GFV179" s="717"/>
      <c r="GFW179" s="717"/>
      <c r="GFX179" s="717"/>
      <c r="GFY179" s="717"/>
      <c r="GFZ179" s="717"/>
      <c r="GGA179" s="717"/>
      <c r="GGB179" s="717"/>
      <c r="GGC179" s="717"/>
      <c r="GGD179" s="717"/>
      <c r="GGE179" s="717"/>
      <c r="GGF179" s="717"/>
      <c r="GGG179" s="717"/>
      <c r="GGH179" s="717"/>
      <c r="GGI179" s="717"/>
      <c r="GGJ179" s="717"/>
      <c r="GGK179" s="717"/>
      <c r="GGL179" s="717"/>
      <c r="GGM179" s="717"/>
      <c r="GGN179" s="717"/>
      <c r="GGO179" s="717"/>
      <c r="GGP179" s="717"/>
      <c r="GGQ179" s="717"/>
      <c r="GGR179" s="717"/>
      <c r="GGS179" s="717"/>
      <c r="GGT179" s="717"/>
      <c r="GGU179" s="717"/>
      <c r="GGV179" s="717"/>
      <c r="GGW179" s="717"/>
      <c r="GGX179" s="717"/>
      <c r="GGY179" s="717"/>
      <c r="GGZ179" s="717"/>
      <c r="GHA179" s="717"/>
      <c r="GHB179" s="717"/>
      <c r="GHC179" s="717"/>
      <c r="GHD179" s="717"/>
      <c r="GHE179" s="717"/>
      <c r="GHF179" s="717"/>
      <c r="GHG179" s="717"/>
      <c r="GHH179" s="717"/>
      <c r="GHI179" s="717"/>
      <c r="GHJ179" s="717"/>
      <c r="GHK179" s="717"/>
      <c r="GHL179" s="717"/>
      <c r="GHM179" s="717"/>
      <c r="GHN179" s="717"/>
      <c r="GHO179" s="717"/>
      <c r="GHP179" s="717"/>
      <c r="GHQ179" s="717"/>
      <c r="GHR179" s="717"/>
      <c r="GHS179" s="717"/>
      <c r="GHT179" s="717"/>
      <c r="GHU179" s="717"/>
      <c r="GHV179" s="717"/>
      <c r="GHW179" s="717"/>
      <c r="GHX179" s="717"/>
      <c r="GHY179" s="717"/>
      <c r="GHZ179" s="717"/>
      <c r="GIA179" s="717"/>
      <c r="GIB179" s="717"/>
      <c r="GIC179" s="717"/>
      <c r="GID179" s="717"/>
      <c r="GIE179" s="717"/>
      <c r="GIF179" s="717"/>
      <c r="GIG179" s="717"/>
      <c r="GIH179" s="717"/>
      <c r="GII179" s="717"/>
      <c r="GIJ179" s="717"/>
      <c r="GIK179" s="717"/>
      <c r="GIL179" s="717"/>
      <c r="GIM179" s="717"/>
      <c r="GIN179" s="717"/>
      <c r="GIO179" s="717"/>
      <c r="GIP179" s="717"/>
      <c r="GIQ179" s="717"/>
      <c r="GIR179" s="717"/>
      <c r="GIS179" s="717"/>
      <c r="GIT179" s="717"/>
      <c r="GIU179" s="717"/>
      <c r="GIV179" s="717"/>
      <c r="GIW179" s="717"/>
      <c r="GIX179" s="717"/>
      <c r="GIY179" s="717"/>
      <c r="GIZ179" s="717"/>
      <c r="GJA179" s="717"/>
      <c r="GJB179" s="717"/>
      <c r="GJC179" s="717"/>
      <c r="GJD179" s="717"/>
      <c r="GJE179" s="717"/>
      <c r="GJF179" s="717"/>
      <c r="GJG179" s="717"/>
      <c r="GJH179" s="717"/>
      <c r="GJI179" s="717"/>
      <c r="GJJ179" s="717"/>
      <c r="GJK179" s="717"/>
      <c r="GJL179" s="717"/>
      <c r="GJM179" s="717"/>
      <c r="GJN179" s="717"/>
      <c r="GJO179" s="717"/>
      <c r="GJP179" s="717"/>
      <c r="GJQ179" s="717"/>
      <c r="GJR179" s="717"/>
      <c r="GJS179" s="717"/>
      <c r="GJT179" s="717"/>
      <c r="GJU179" s="717"/>
      <c r="GJV179" s="717"/>
      <c r="GJW179" s="717"/>
      <c r="GJX179" s="717"/>
      <c r="GJY179" s="717"/>
      <c r="GJZ179" s="717"/>
      <c r="GKA179" s="717"/>
      <c r="GKB179" s="717"/>
      <c r="GKC179" s="717"/>
      <c r="GKD179" s="717"/>
      <c r="GKE179" s="717"/>
      <c r="GKF179" s="717"/>
      <c r="GKG179" s="717"/>
      <c r="GKH179" s="717"/>
      <c r="GKI179" s="717"/>
      <c r="GKJ179" s="717"/>
      <c r="GKK179" s="717"/>
      <c r="GKL179" s="717"/>
      <c r="GKM179" s="717"/>
      <c r="GKN179" s="717"/>
      <c r="GKO179" s="717"/>
      <c r="GKP179" s="717"/>
      <c r="GKQ179" s="717"/>
      <c r="GKR179" s="717"/>
      <c r="GKS179" s="717"/>
      <c r="GKT179" s="717"/>
      <c r="GKU179" s="717"/>
      <c r="GKV179" s="717"/>
      <c r="GKW179" s="717"/>
      <c r="GKX179" s="717"/>
      <c r="GKY179" s="717"/>
      <c r="GKZ179" s="717"/>
      <c r="GLA179" s="717"/>
      <c r="GLB179" s="717"/>
      <c r="GLC179" s="717"/>
      <c r="GLD179" s="717"/>
      <c r="GLE179" s="717"/>
      <c r="GLF179" s="717"/>
      <c r="GLG179" s="717"/>
      <c r="GLH179" s="717"/>
      <c r="GLI179" s="717"/>
      <c r="GLJ179" s="717"/>
      <c r="GLK179" s="717"/>
      <c r="GLL179" s="717"/>
      <c r="GLM179" s="717"/>
      <c r="GLN179" s="717"/>
      <c r="GLO179" s="717"/>
      <c r="GLP179" s="717"/>
      <c r="GLQ179" s="717"/>
      <c r="GLR179" s="717"/>
      <c r="GLS179" s="717"/>
      <c r="GLT179" s="717"/>
      <c r="GLU179" s="717"/>
      <c r="GLV179" s="717"/>
      <c r="GLW179" s="717"/>
      <c r="GLX179" s="717"/>
      <c r="GLY179" s="717"/>
      <c r="GLZ179" s="717"/>
      <c r="GMA179" s="717"/>
      <c r="GMB179" s="717"/>
      <c r="GMC179" s="717"/>
      <c r="GMD179" s="717"/>
      <c r="GME179" s="717"/>
      <c r="GMF179" s="717"/>
      <c r="GMG179" s="717"/>
      <c r="GMH179" s="717"/>
      <c r="GMI179" s="717"/>
      <c r="GMJ179" s="717"/>
      <c r="GMK179" s="717"/>
      <c r="GML179" s="717"/>
      <c r="GMM179" s="717"/>
      <c r="GMN179" s="717"/>
      <c r="GMO179" s="717"/>
      <c r="GMP179" s="717"/>
      <c r="GMQ179" s="717"/>
      <c r="GMR179" s="717"/>
      <c r="GMS179" s="717"/>
      <c r="GMT179" s="717"/>
      <c r="GMU179" s="717"/>
      <c r="GMV179" s="717"/>
      <c r="GMW179" s="717"/>
      <c r="GMX179" s="717"/>
      <c r="GMY179" s="717"/>
      <c r="GMZ179" s="717"/>
      <c r="GNA179" s="717"/>
      <c r="GNB179" s="717"/>
      <c r="GNC179" s="717"/>
      <c r="GND179" s="717"/>
      <c r="GNE179" s="717"/>
      <c r="GNF179" s="717"/>
      <c r="GNG179" s="717"/>
      <c r="GNH179" s="717"/>
      <c r="GNI179" s="717"/>
      <c r="GNJ179" s="717"/>
      <c r="GNK179" s="717"/>
      <c r="GNL179" s="717"/>
      <c r="GNM179" s="717"/>
      <c r="GNN179" s="717"/>
      <c r="GNO179" s="717"/>
      <c r="GNP179" s="717"/>
      <c r="GNQ179" s="717"/>
      <c r="GNR179" s="717"/>
      <c r="GNS179" s="717"/>
      <c r="GNT179" s="717"/>
      <c r="GNU179" s="717"/>
      <c r="GNV179" s="717"/>
      <c r="GNW179" s="717"/>
      <c r="GNX179" s="717"/>
      <c r="GNY179" s="717"/>
      <c r="GNZ179" s="717"/>
      <c r="GOA179" s="717"/>
      <c r="GOB179" s="717"/>
      <c r="GOC179" s="717"/>
      <c r="GOD179" s="717"/>
      <c r="GOE179" s="717"/>
      <c r="GOF179" s="717"/>
      <c r="GOG179" s="717"/>
      <c r="GOH179" s="717"/>
      <c r="GOI179" s="717"/>
      <c r="GOJ179" s="717"/>
      <c r="GOK179" s="717"/>
      <c r="GOL179" s="717"/>
      <c r="GOM179" s="717"/>
      <c r="GON179" s="717"/>
      <c r="GOO179" s="717"/>
      <c r="GOP179" s="717"/>
      <c r="GOQ179" s="717"/>
      <c r="GOR179" s="717"/>
      <c r="GOS179" s="717"/>
      <c r="GOT179" s="717"/>
      <c r="GOU179" s="717"/>
      <c r="GOV179" s="717"/>
      <c r="GOW179" s="717"/>
      <c r="GOX179" s="717"/>
      <c r="GOY179" s="717"/>
      <c r="GOZ179" s="717"/>
      <c r="GPA179" s="717"/>
      <c r="GPB179" s="717"/>
      <c r="GPC179" s="717"/>
      <c r="GPD179" s="717"/>
      <c r="GPE179" s="717"/>
      <c r="GPF179" s="717"/>
      <c r="GPG179" s="717"/>
      <c r="GPH179" s="717"/>
      <c r="GPI179" s="717"/>
      <c r="GPJ179" s="717"/>
      <c r="GPK179" s="717"/>
      <c r="GPL179" s="717"/>
      <c r="GPM179" s="717"/>
      <c r="GPN179" s="717"/>
      <c r="GPO179" s="717"/>
      <c r="GPP179" s="717"/>
      <c r="GPQ179" s="717"/>
      <c r="GPR179" s="717"/>
      <c r="GPS179" s="717"/>
      <c r="GPT179" s="717"/>
      <c r="GPU179" s="717"/>
      <c r="GPV179" s="717"/>
      <c r="GPW179" s="717"/>
      <c r="GPX179" s="717"/>
      <c r="GPY179" s="717"/>
      <c r="GPZ179" s="717"/>
      <c r="GQA179" s="717"/>
      <c r="GQB179" s="717"/>
      <c r="GQC179" s="717"/>
      <c r="GQD179" s="717"/>
      <c r="GQE179" s="717"/>
      <c r="GQF179" s="717"/>
      <c r="GQG179" s="717"/>
      <c r="GQH179" s="717"/>
      <c r="GQI179" s="717"/>
      <c r="GQJ179" s="717"/>
      <c r="GQK179" s="717"/>
      <c r="GQL179" s="717"/>
      <c r="GQM179" s="717"/>
      <c r="GQN179" s="717"/>
      <c r="GQO179" s="717"/>
      <c r="GQP179" s="717"/>
      <c r="GQQ179" s="717"/>
      <c r="GQR179" s="717"/>
      <c r="GQS179" s="717"/>
      <c r="GQT179" s="717"/>
      <c r="GQU179" s="717"/>
      <c r="GQV179" s="717"/>
      <c r="GQW179" s="717"/>
      <c r="GQX179" s="717"/>
      <c r="GQY179" s="717"/>
      <c r="GQZ179" s="717"/>
      <c r="GRA179" s="717"/>
      <c r="GRB179" s="717"/>
      <c r="GRC179" s="717"/>
      <c r="GRD179" s="717"/>
      <c r="GRE179" s="717"/>
      <c r="GRF179" s="717"/>
      <c r="GRG179" s="717"/>
      <c r="GRH179" s="717"/>
      <c r="GRI179" s="717"/>
      <c r="GRJ179" s="717"/>
      <c r="GRK179" s="717"/>
      <c r="GRL179" s="717"/>
      <c r="GRM179" s="717"/>
      <c r="GRN179" s="717"/>
      <c r="GRO179" s="717"/>
      <c r="GRP179" s="717"/>
      <c r="GRQ179" s="717"/>
      <c r="GRR179" s="717"/>
      <c r="GRS179" s="717"/>
      <c r="GRT179" s="717"/>
      <c r="GRU179" s="717"/>
      <c r="GRV179" s="717"/>
      <c r="GRW179" s="717"/>
      <c r="GRX179" s="717"/>
      <c r="GRY179" s="717"/>
      <c r="GRZ179" s="717"/>
      <c r="GSA179" s="717"/>
      <c r="GSB179" s="717"/>
      <c r="GSC179" s="717"/>
      <c r="GSD179" s="717"/>
      <c r="GSE179" s="717"/>
      <c r="GSF179" s="717"/>
      <c r="GSG179" s="717"/>
      <c r="GSH179" s="717"/>
      <c r="GSI179" s="717"/>
      <c r="GSJ179" s="717"/>
      <c r="GSK179" s="717"/>
      <c r="GSL179" s="717"/>
      <c r="GSM179" s="717"/>
      <c r="GSN179" s="717"/>
      <c r="GSO179" s="717"/>
      <c r="GSP179" s="717"/>
      <c r="GSQ179" s="717"/>
      <c r="GSR179" s="717"/>
      <c r="GSS179" s="717"/>
      <c r="GST179" s="717"/>
      <c r="GSU179" s="717"/>
      <c r="GSV179" s="717"/>
      <c r="GSW179" s="717"/>
      <c r="GSX179" s="717"/>
      <c r="GSY179" s="717"/>
      <c r="GSZ179" s="717"/>
      <c r="GTA179" s="717"/>
      <c r="GTB179" s="717"/>
      <c r="GTC179" s="717"/>
      <c r="GTD179" s="717"/>
      <c r="GTE179" s="717"/>
      <c r="GTF179" s="717"/>
      <c r="GTG179" s="717"/>
      <c r="GTH179" s="717"/>
      <c r="GTI179" s="717"/>
      <c r="GTJ179" s="717"/>
      <c r="GTK179" s="717"/>
      <c r="GTL179" s="717"/>
      <c r="GTM179" s="717"/>
      <c r="GTN179" s="717"/>
      <c r="GTO179" s="717"/>
      <c r="GTP179" s="717"/>
      <c r="GTQ179" s="717"/>
      <c r="GTR179" s="717"/>
      <c r="GTS179" s="717"/>
      <c r="GTT179" s="717"/>
      <c r="GTU179" s="717"/>
      <c r="GTV179" s="717"/>
      <c r="GTW179" s="717"/>
      <c r="GTX179" s="717"/>
      <c r="GTY179" s="717"/>
      <c r="GTZ179" s="717"/>
      <c r="GUA179" s="717"/>
      <c r="GUB179" s="717"/>
      <c r="GUC179" s="717"/>
      <c r="GUD179" s="717"/>
      <c r="GUE179" s="717"/>
      <c r="GUF179" s="717"/>
      <c r="GUG179" s="717"/>
      <c r="GUH179" s="717"/>
      <c r="GUI179" s="717"/>
      <c r="GUJ179" s="717"/>
      <c r="GUK179" s="717"/>
      <c r="GUL179" s="717"/>
      <c r="GUM179" s="717"/>
      <c r="GUN179" s="717"/>
      <c r="GUO179" s="717"/>
      <c r="GUP179" s="717"/>
      <c r="GUQ179" s="717"/>
      <c r="GUR179" s="717"/>
      <c r="GUS179" s="717"/>
      <c r="GUT179" s="717"/>
      <c r="GUU179" s="717"/>
      <c r="GUV179" s="717"/>
      <c r="GUW179" s="717"/>
      <c r="GUX179" s="717"/>
      <c r="GUY179" s="717"/>
      <c r="GUZ179" s="717"/>
      <c r="GVA179" s="717"/>
      <c r="GVB179" s="717"/>
      <c r="GVC179" s="717"/>
      <c r="GVD179" s="717"/>
      <c r="GVE179" s="717"/>
      <c r="GVF179" s="717"/>
      <c r="GVG179" s="717"/>
      <c r="GVH179" s="717"/>
      <c r="GVI179" s="717"/>
      <c r="GVJ179" s="717"/>
      <c r="GVK179" s="717"/>
      <c r="GVL179" s="717"/>
      <c r="GVM179" s="717"/>
      <c r="GVN179" s="717"/>
      <c r="GVO179" s="717"/>
      <c r="GVP179" s="717"/>
      <c r="GVQ179" s="717"/>
      <c r="GVR179" s="717"/>
      <c r="GVS179" s="717"/>
      <c r="GVT179" s="717"/>
      <c r="GVU179" s="717"/>
      <c r="GVV179" s="717"/>
      <c r="GVW179" s="717"/>
      <c r="GVX179" s="717"/>
      <c r="GVY179" s="717"/>
      <c r="GVZ179" s="717"/>
      <c r="GWA179" s="717"/>
      <c r="GWB179" s="717"/>
      <c r="GWC179" s="717"/>
      <c r="GWD179" s="717"/>
      <c r="GWE179" s="717"/>
      <c r="GWF179" s="717"/>
      <c r="GWG179" s="717"/>
      <c r="GWH179" s="717"/>
      <c r="GWI179" s="717"/>
      <c r="GWJ179" s="717"/>
      <c r="GWK179" s="717"/>
      <c r="GWL179" s="717"/>
      <c r="GWM179" s="717"/>
      <c r="GWN179" s="717"/>
      <c r="GWO179" s="717"/>
      <c r="GWP179" s="717"/>
      <c r="GWQ179" s="717"/>
      <c r="GWR179" s="717"/>
      <c r="GWS179" s="717"/>
      <c r="GWT179" s="717"/>
      <c r="GWU179" s="717"/>
      <c r="GWV179" s="717"/>
      <c r="GWW179" s="717"/>
      <c r="GWX179" s="717"/>
      <c r="GWY179" s="717"/>
      <c r="GWZ179" s="717"/>
      <c r="GXA179" s="717"/>
      <c r="GXB179" s="717"/>
      <c r="GXC179" s="717"/>
      <c r="GXD179" s="717"/>
      <c r="GXE179" s="717"/>
      <c r="GXF179" s="717"/>
      <c r="GXG179" s="717"/>
      <c r="GXH179" s="717"/>
      <c r="GXI179" s="717"/>
      <c r="GXJ179" s="717"/>
      <c r="GXK179" s="717"/>
      <c r="GXL179" s="717"/>
      <c r="GXM179" s="717"/>
      <c r="GXN179" s="717"/>
      <c r="GXO179" s="717"/>
      <c r="GXP179" s="717"/>
      <c r="GXQ179" s="717"/>
      <c r="GXR179" s="717"/>
      <c r="GXS179" s="717"/>
      <c r="GXT179" s="717"/>
      <c r="GXU179" s="717"/>
      <c r="GXV179" s="717"/>
      <c r="GXW179" s="717"/>
      <c r="GXX179" s="717"/>
      <c r="GXY179" s="717"/>
      <c r="GXZ179" s="717"/>
      <c r="GYA179" s="717"/>
      <c r="GYB179" s="717"/>
      <c r="GYC179" s="717"/>
      <c r="GYD179" s="717"/>
      <c r="GYE179" s="717"/>
      <c r="GYF179" s="717"/>
      <c r="GYG179" s="717"/>
      <c r="GYH179" s="717"/>
      <c r="GYI179" s="717"/>
      <c r="GYJ179" s="717"/>
      <c r="GYK179" s="717"/>
      <c r="GYL179" s="717"/>
      <c r="GYM179" s="717"/>
      <c r="GYN179" s="717"/>
      <c r="GYO179" s="717"/>
      <c r="GYP179" s="717"/>
      <c r="GYQ179" s="717"/>
      <c r="GYR179" s="717"/>
      <c r="GYS179" s="717"/>
      <c r="GYT179" s="717"/>
      <c r="GYU179" s="717"/>
      <c r="GYV179" s="717"/>
      <c r="GYW179" s="717"/>
      <c r="GYX179" s="717"/>
      <c r="GYY179" s="717"/>
      <c r="GYZ179" s="717"/>
      <c r="GZA179" s="717"/>
      <c r="GZB179" s="717"/>
      <c r="GZC179" s="717"/>
      <c r="GZD179" s="717"/>
      <c r="GZE179" s="717"/>
      <c r="GZF179" s="717"/>
      <c r="GZG179" s="717"/>
      <c r="GZH179" s="717"/>
      <c r="GZI179" s="717"/>
      <c r="GZJ179" s="717"/>
      <c r="GZK179" s="717"/>
      <c r="GZL179" s="717"/>
      <c r="GZM179" s="717"/>
      <c r="GZN179" s="717"/>
      <c r="GZO179" s="717"/>
      <c r="GZP179" s="717"/>
      <c r="GZQ179" s="717"/>
      <c r="GZR179" s="717"/>
      <c r="GZS179" s="717"/>
      <c r="GZT179" s="717"/>
      <c r="GZU179" s="717"/>
      <c r="GZV179" s="717"/>
      <c r="GZW179" s="717"/>
      <c r="GZX179" s="717"/>
      <c r="GZY179" s="717"/>
      <c r="GZZ179" s="717"/>
      <c r="HAA179" s="717"/>
      <c r="HAB179" s="717"/>
      <c r="HAC179" s="717"/>
      <c r="HAD179" s="717"/>
      <c r="HAE179" s="717"/>
      <c r="HAF179" s="717"/>
      <c r="HAG179" s="717"/>
      <c r="HAH179" s="717"/>
      <c r="HAI179" s="717"/>
      <c r="HAJ179" s="717"/>
      <c r="HAK179" s="717"/>
      <c r="HAL179" s="717"/>
      <c r="HAM179" s="717"/>
      <c r="HAN179" s="717"/>
      <c r="HAO179" s="717"/>
      <c r="HAP179" s="717"/>
      <c r="HAQ179" s="717"/>
      <c r="HAR179" s="717"/>
      <c r="HAS179" s="717"/>
      <c r="HAT179" s="717"/>
      <c r="HAU179" s="717"/>
      <c r="HAV179" s="717"/>
      <c r="HAW179" s="717"/>
      <c r="HAX179" s="717"/>
      <c r="HAY179" s="717"/>
      <c r="HAZ179" s="717"/>
      <c r="HBA179" s="717"/>
      <c r="HBB179" s="717"/>
      <c r="HBC179" s="717"/>
      <c r="HBD179" s="717"/>
      <c r="HBE179" s="717"/>
      <c r="HBF179" s="717"/>
      <c r="HBG179" s="717"/>
      <c r="HBH179" s="717"/>
      <c r="HBI179" s="717"/>
      <c r="HBJ179" s="717"/>
      <c r="HBK179" s="717"/>
      <c r="HBL179" s="717"/>
      <c r="HBM179" s="717"/>
      <c r="HBN179" s="717"/>
      <c r="HBO179" s="717"/>
      <c r="HBP179" s="717"/>
      <c r="HBQ179" s="717"/>
      <c r="HBR179" s="717"/>
      <c r="HBS179" s="717"/>
      <c r="HBT179" s="717"/>
      <c r="HBU179" s="717"/>
      <c r="HBV179" s="717"/>
      <c r="HBW179" s="717"/>
      <c r="HBX179" s="717"/>
      <c r="HBY179" s="717"/>
      <c r="HBZ179" s="717"/>
      <c r="HCA179" s="717"/>
      <c r="HCB179" s="717"/>
      <c r="HCC179" s="717"/>
      <c r="HCD179" s="717"/>
      <c r="HCE179" s="717"/>
      <c r="HCF179" s="717"/>
      <c r="HCG179" s="717"/>
      <c r="HCH179" s="717"/>
      <c r="HCI179" s="717"/>
      <c r="HCJ179" s="717"/>
      <c r="HCK179" s="717"/>
      <c r="HCL179" s="717"/>
      <c r="HCM179" s="717"/>
      <c r="HCN179" s="717"/>
      <c r="HCO179" s="717"/>
      <c r="HCP179" s="717"/>
      <c r="HCQ179" s="717"/>
      <c r="HCR179" s="717"/>
      <c r="HCS179" s="717"/>
      <c r="HCT179" s="717"/>
      <c r="HCU179" s="717"/>
      <c r="HCV179" s="717"/>
      <c r="HCW179" s="717"/>
      <c r="HCX179" s="717"/>
      <c r="HCY179" s="717"/>
      <c r="HCZ179" s="717"/>
      <c r="HDA179" s="717"/>
      <c r="HDB179" s="717"/>
      <c r="HDC179" s="717"/>
      <c r="HDD179" s="717"/>
      <c r="HDE179" s="717"/>
      <c r="HDF179" s="717"/>
      <c r="HDG179" s="717"/>
      <c r="HDH179" s="717"/>
      <c r="HDI179" s="717"/>
      <c r="HDJ179" s="717"/>
      <c r="HDK179" s="717"/>
      <c r="HDL179" s="717"/>
      <c r="HDM179" s="717"/>
      <c r="HDN179" s="717"/>
      <c r="HDO179" s="717"/>
      <c r="HDP179" s="717"/>
      <c r="HDQ179" s="717"/>
      <c r="HDR179" s="717"/>
      <c r="HDS179" s="717"/>
      <c r="HDT179" s="717"/>
      <c r="HDU179" s="717"/>
      <c r="HDV179" s="717"/>
      <c r="HDW179" s="717"/>
      <c r="HDX179" s="717"/>
      <c r="HDY179" s="717"/>
      <c r="HDZ179" s="717"/>
      <c r="HEA179" s="717"/>
      <c r="HEB179" s="717"/>
      <c r="HEC179" s="717"/>
      <c r="HED179" s="717"/>
      <c r="HEE179" s="717"/>
      <c r="HEF179" s="717"/>
      <c r="HEG179" s="717"/>
      <c r="HEH179" s="717"/>
      <c r="HEI179" s="717"/>
      <c r="HEJ179" s="717"/>
      <c r="HEK179" s="717"/>
      <c r="HEL179" s="717"/>
      <c r="HEM179" s="717"/>
      <c r="HEN179" s="717"/>
      <c r="HEO179" s="717"/>
      <c r="HEP179" s="717"/>
      <c r="HEQ179" s="717"/>
      <c r="HER179" s="717"/>
      <c r="HES179" s="717"/>
      <c r="HET179" s="717"/>
      <c r="HEU179" s="717"/>
      <c r="HEV179" s="717"/>
      <c r="HEW179" s="717"/>
      <c r="HEX179" s="717"/>
      <c r="HEY179" s="717"/>
      <c r="HEZ179" s="717"/>
      <c r="HFA179" s="717"/>
      <c r="HFB179" s="717"/>
      <c r="HFC179" s="717"/>
      <c r="HFD179" s="717"/>
      <c r="HFE179" s="717"/>
      <c r="HFF179" s="717"/>
      <c r="HFG179" s="717"/>
      <c r="HFH179" s="717"/>
      <c r="HFI179" s="717"/>
      <c r="HFJ179" s="717"/>
      <c r="HFK179" s="717"/>
      <c r="HFL179" s="717"/>
      <c r="HFM179" s="717"/>
      <c r="HFN179" s="717"/>
      <c r="HFO179" s="717"/>
      <c r="HFP179" s="717"/>
      <c r="HFQ179" s="717"/>
      <c r="HFR179" s="717"/>
      <c r="HFS179" s="717"/>
      <c r="HFT179" s="717"/>
      <c r="HFU179" s="717"/>
      <c r="HFV179" s="717"/>
      <c r="HFW179" s="717"/>
      <c r="HFX179" s="717"/>
      <c r="HFY179" s="717"/>
      <c r="HFZ179" s="717"/>
      <c r="HGA179" s="717"/>
      <c r="HGB179" s="717"/>
      <c r="HGC179" s="717"/>
      <c r="HGD179" s="717"/>
      <c r="HGE179" s="717"/>
      <c r="HGF179" s="717"/>
      <c r="HGG179" s="717"/>
      <c r="HGH179" s="717"/>
      <c r="HGI179" s="717"/>
      <c r="HGJ179" s="717"/>
      <c r="HGK179" s="717"/>
      <c r="HGL179" s="717"/>
      <c r="HGM179" s="717"/>
      <c r="HGN179" s="717"/>
      <c r="HGO179" s="717"/>
      <c r="HGP179" s="717"/>
      <c r="HGQ179" s="717"/>
      <c r="HGR179" s="717"/>
      <c r="HGS179" s="717"/>
      <c r="HGT179" s="717"/>
      <c r="HGU179" s="717"/>
      <c r="HGV179" s="717"/>
      <c r="HGW179" s="717"/>
      <c r="HGX179" s="717"/>
      <c r="HGY179" s="717"/>
      <c r="HGZ179" s="717"/>
      <c r="HHA179" s="717"/>
      <c r="HHB179" s="717"/>
      <c r="HHC179" s="717"/>
      <c r="HHD179" s="717"/>
      <c r="HHE179" s="717"/>
      <c r="HHF179" s="717"/>
      <c r="HHG179" s="717"/>
      <c r="HHH179" s="717"/>
      <c r="HHI179" s="717"/>
      <c r="HHJ179" s="717"/>
      <c r="HHK179" s="717"/>
      <c r="HHL179" s="717"/>
      <c r="HHM179" s="717"/>
      <c r="HHN179" s="717"/>
      <c r="HHO179" s="717"/>
      <c r="HHP179" s="717"/>
      <c r="HHQ179" s="717"/>
      <c r="HHR179" s="717"/>
      <c r="HHS179" s="717"/>
      <c r="HHT179" s="717"/>
      <c r="HHU179" s="717"/>
      <c r="HHV179" s="717"/>
      <c r="HHW179" s="717"/>
      <c r="HHX179" s="717"/>
      <c r="HHY179" s="717"/>
      <c r="HHZ179" s="717"/>
      <c r="HIA179" s="717"/>
      <c r="HIB179" s="717"/>
      <c r="HIC179" s="717"/>
      <c r="HID179" s="717"/>
      <c r="HIE179" s="717"/>
      <c r="HIF179" s="717"/>
      <c r="HIG179" s="717"/>
      <c r="HIH179" s="717"/>
      <c r="HII179" s="717"/>
      <c r="HIJ179" s="717"/>
      <c r="HIK179" s="717"/>
      <c r="HIL179" s="717"/>
      <c r="HIM179" s="717"/>
      <c r="HIN179" s="717"/>
      <c r="HIO179" s="717"/>
      <c r="HIP179" s="717"/>
      <c r="HIQ179" s="717"/>
      <c r="HIR179" s="717"/>
      <c r="HIS179" s="717"/>
      <c r="HIT179" s="717"/>
      <c r="HIU179" s="717"/>
      <c r="HIV179" s="717"/>
      <c r="HIW179" s="717"/>
      <c r="HIX179" s="717"/>
      <c r="HIY179" s="717"/>
      <c r="HIZ179" s="717"/>
      <c r="HJA179" s="717"/>
      <c r="HJB179" s="717"/>
      <c r="HJC179" s="717"/>
      <c r="HJD179" s="717"/>
      <c r="HJE179" s="717"/>
      <c r="HJF179" s="717"/>
      <c r="HJG179" s="717"/>
      <c r="HJH179" s="717"/>
      <c r="HJI179" s="717"/>
      <c r="HJJ179" s="717"/>
      <c r="HJK179" s="717"/>
      <c r="HJL179" s="717"/>
      <c r="HJM179" s="717"/>
      <c r="HJN179" s="717"/>
      <c r="HJO179" s="717"/>
      <c r="HJP179" s="717"/>
      <c r="HJQ179" s="717"/>
      <c r="HJR179" s="717"/>
      <c r="HJS179" s="717"/>
      <c r="HJT179" s="717"/>
      <c r="HJU179" s="717"/>
      <c r="HJV179" s="717"/>
      <c r="HJW179" s="717"/>
      <c r="HJX179" s="717"/>
      <c r="HJY179" s="717"/>
      <c r="HJZ179" s="717"/>
      <c r="HKA179" s="717"/>
      <c r="HKB179" s="717"/>
      <c r="HKC179" s="717"/>
      <c r="HKD179" s="717"/>
      <c r="HKE179" s="717"/>
      <c r="HKF179" s="717"/>
      <c r="HKG179" s="717"/>
      <c r="HKH179" s="717"/>
      <c r="HKI179" s="717"/>
      <c r="HKJ179" s="717"/>
      <c r="HKK179" s="717"/>
      <c r="HKL179" s="717"/>
      <c r="HKM179" s="717"/>
      <c r="HKN179" s="717"/>
      <c r="HKO179" s="717"/>
      <c r="HKP179" s="717"/>
      <c r="HKQ179" s="717"/>
      <c r="HKR179" s="717"/>
      <c r="HKS179" s="717"/>
      <c r="HKT179" s="717"/>
      <c r="HKU179" s="717"/>
      <c r="HKV179" s="717"/>
      <c r="HKW179" s="717"/>
      <c r="HKX179" s="717"/>
      <c r="HKY179" s="717"/>
      <c r="HKZ179" s="717"/>
      <c r="HLA179" s="717"/>
      <c r="HLB179" s="717"/>
      <c r="HLC179" s="717"/>
      <c r="HLD179" s="717"/>
      <c r="HLE179" s="717"/>
      <c r="HLF179" s="717"/>
      <c r="HLG179" s="717"/>
      <c r="HLH179" s="717"/>
      <c r="HLI179" s="717"/>
      <c r="HLJ179" s="717"/>
      <c r="HLK179" s="717"/>
      <c r="HLL179" s="717"/>
      <c r="HLM179" s="717"/>
      <c r="HLN179" s="717"/>
      <c r="HLO179" s="717"/>
      <c r="HLP179" s="717"/>
      <c r="HLQ179" s="717"/>
      <c r="HLR179" s="717"/>
      <c r="HLS179" s="717"/>
      <c r="HLT179" s="717"/>
      <c r="HLU179" s="717"/>
      <c r="HLV179" s="717"/>
      <c r="HLW179" s="717"/>
      <c r="HLX179" s="717"/>
      <c r="HLY179" s="717"/>
      <c r="HLZ179" s="717"/>
      <c r="HMA179" s="717"/>
      <c r="HMB179" s="717"/>
      <c r="HMC179" s="717"/>
      <c r="HMD179" s="717"/>
      <c r="HME179" s="717"/>
      <c r="HMF179" s="717"/>
      <c r="HMG179" s="717"/>
      <c r="HMH179" s="717"/>
      <c r="HMI179" s="717"/>
      <c r="HMJ179" s="717"/>
      <c r="HMK179" s="717"/>
      <c r="HML179" s="717"/>
      <c r="HMM179" s="717"/>
      <c r="HMN179" s="717"/>
      <c r="HMO179" s="717"/>
      <c r="HMP179" s="717"/>
      <c r="HMQ179" s="717"/>
      <c r="HMR179" s="717"/>
      <c r="HMS179" s="717"/>
      <c r="HMT179" s="717"/>
      <c r="HMU179" s="717"/>
      <c r="HMV179" s="717"/>
      <c r="HMW179" s="717"/>
      <c r="HMX179" s="717"/>
      <c r="HMY179" s="717"/>
      <c r="HMZ179" s="717"/>
      <c r="HNA179" s="717"/>
      <c r="HNB179" s="717"/>
      <c r="HNC179" s="717"/>
      <c r="HND179" s="717"/>
      <c r="HNE179" s="717"/>
      <c r="HNF179" s="717"/>
      <c r="HNG179" s="717"/>
      <c r="HNH179" s="717"/>
      <c r="HNI179" s="717"/>
      <c r="HNJ179" s="717"/>
      <c r="HNK179" s="717"/>
      <c r="HNL179" s="717"/>
      <c r="HNM179" s="717"/>
      <c r="HNN179" s="717"/>
      <c r="HNO179" s="717"/>
      <c r="HNP179" s="717"/>
      <c r="HNQ179" s="717"/>
      <c r="HNR179" s="717"/>
      <c r="HNS179" s="717"/>
      <c r="HNT179" s="717"/>
      <c r="HNU179" s="717"/>
      <c r="HNV179" s="717"/>
      <c r="HNW179" s="717"/>
      <c r="HNX179" s="717"/>
      <c r="HNY179" s="717"/>
      <c r="HNZ179" s="717"/>
      <c r="HOA179" s="717"/>
      <c r="HOB179" s="717"/>
      <c r="HOC179" s="717"/>
      <c r="HOD179" s="717"/>
      <c r="HOE179" s="717"/>
      <c r="HOF179" s="717"/>
      <c r="HOG179" s="717"/>
      <c r="HOH179" s="717"/>
      <c r="HOI179" s="717"/>
      <c r="HOJ179" s="717"/>
      <c r="HOK179" s="717"/>
      <c r="HOL179" s="717"/>
      <c r="HOM179" s="717"/>
      <c r="HON179" s="717"/>
      <c r="HOO179" s="717"/>
      <c r="HOP179" s="717"/>
      <c r="HOQ179" s="717"/>
      <c r="HOR179" s="717"/>
      <c r="HOS179" s="717"/>
      <c r="HOT179" s="717"/>
      <c r="HOU179" s="717"/>
      <c r="HOV179" s="717"/>
      <c r="HOW179" s="717"/>
      <c r="HOX179" s="717"/>
      <c r="HOY179" s="717"/>
      <c r="HOZ179" s="717"/>
      <c r="HPA179" s="717"/>
      <c r="HPB179" s="717"/>
      <c r="HPC179" s="717"/>
      <c r="HPD179" s="717"/>
      <c r="HPE179" s="717"/>
      <c r="HPF179" s="717"/>
      <c r="HPG179" s="717"/>
      <c r="HPH179" s="717"/>
      <c r="HPI179" s="717"/>
      <c r="HPJ179" s="717"/>
      <c r="HPK179" s="717"/>
      <c r="HPL179" s="717"/>
      <c r="HPM179" s="717"/>
      <c r="HPN179" s="717"/>
      <c r="HPO179" s="717"/>
      <c r="HPP179" s="717"/>
      <c r="HPQ179" s="717"/>
      <c r="HPR179" s="717"/>
      <c r="HPS179" s="717"/>
      <c r="HPT179" s="717"/>
      <c r="HPU179" s="717"/>
      <c r="HPV179" s="717"/>
      <c r="HPW179" s="717"/>
      <c r="HPX179" s="717"/>
      <c r="HPY179" s="717"/>
      <c r="HPZ179" s="717"/>
      <c r="HQA179" s="717"/>
      <c r="HQB179" s="717"/>
      <c r="HQC179" s="717"/>
      <c r="HQD179" s="717"/>
      <c r="HQE179" s="717"/>
      <c r="HQF179" s="717"/>
      <c r="HQG179" s="717"/>
      <c r="HQH179" s="717"/>
      <c r="HQI179" s="717"/>
      <c r="HQJ179" s="717"/>
      <c r="HQK179" s="717"/>
      <c r="HQL179" s="717"/>
      <c r="HQM179" s="717"/>
      <c r="HQN179" s="717"/>
      <c r="HQO179" s="717"/>
      <c r="HQP179" s="717"/>
      <c r="HQQ179" s="717"/>
      <c r="HQR179" s="717"/>
      <c r="HQS179" s="717"/>
      <c r="HQT179" s="717"/>
      <c r="HQU179" s="717"/>
      <c r="HQV179" s="717"/>
      <c r="HQW179" s="717"/>
      <c r="HQX179" s="717"/>
      <c r="HQY179" s="717"/>
      <c r="HQZ179" s="717"/>
      <c r="HRA179" s="717"/>
      <c r="HRB179" s="717"/>
      <c r="HRC179" s="717"/>
      <c r="HRD179" s="717"/>
      <c r="HRE179" s="717"/>
      <c r="HRF179" s="717"/>
      <c r="HRG179" s="717"/>
      <c r="HRH179" s="717"/>
      <c r="HRI179" s="717"/>
      <c r="HRJ179" s="717"/>
      <c r="HRK179" s="717"/>
      <c r="HRL179" s="717"/>
      <c r="HRM179" s="717"/>
      <c r="HRN179" s="717"/>
      <c r="HRO179" s="717"/>
      <c r="HRP179" s="717"/>
      <c r="HRQ179" s="717"/>
      <c r="HRR179" s="717"/>
      <c r="HRS179" s="717"/>
      <c r="HRT179" s="717"/>
      <c r="HRU179" s="717"/>
      <c r="HRV179" s="717"/>
      <c r="HRW179" s="717"/>
      <c r="HRX179" s="717"/>
      <c r="HRY179" s="717"/>
      <c r="HRZ179" s="717"/>
      <c r="HSA179" s="717"/>
      <c r="HSB179" s="717"/>
      <c r="HSC179" s="717"/>
      <c r="HSD179" s="717"/>
      <c r="HSE179" s="717"/>
      <c r="HSF179" s="717"/>
      <c r="HSG179" s="717"/>
      <c r="HSH179" s="717"/>
      <c r="HSI179" s="717"/>
      <c r="HSJ179" s="717"/>
      <c r="HSK179" s="717"/>
      <c r="HSL179" s="717"/>
      <c r="HSM179" s="717"/>
      <c r="HSN179" s="717"/>
      <c r="HSO179" s="717"/>
      <c r="HSP179" s="717"/>
      <c r="HSQ179" s="717"/>
      <c r="HSR179" s="717"/>
      <c r="HSS179" s="717"/>
      <c r="HST179" s="717"/>
      <c r="HSU179" s="717"/>
      <c r="HSV179" s="717"/>
      <c r="HSW179" s="717"/>
      <c r="HSX179" s="717"/>
      <c r="HSY179" s="717"/>
      <c r="HSZ179" s="717"/>
      <c r="HTA179" s="717"/>
      <c r="HTB179" s="717"/>
      <c r="HTC179" s="717"/>
      <c r="HTD179" s="717"/>
      <c r="HTE179" s="717"/>
      <c r="HTF179" s="717"/>
      <c r="HTG179" s="717"/>
      <c r="HTH179" s="717"/>
      <c r="HTI179" s="717"/>
      <c r="HTJ179" s="717"/>
      <c r="HTK179" s="717"/>
      <c r="HTL179" s="717"/>
      <c r="HTM179" s="717"/>
      <c r="HTN179" s="717"/>
      <c r="HTO179" s="717"/>
      <c r="HTP179" s="717"/>
      <c r="HTQ179" s="717"/>
      <c r="HTR179" s="717"/>
      <c r="HTS179" s="717"/>
      <c r="HTT179" s="717"/>
      <c r="HTU179" s="717"/>
      <c r="HTV179" s="717"/>
      <c r="HTW179" s="717"/>
      <c r="HTX179" s="717"/>
      <c r="HTY179" s="717"/>
      <c r="HTZ179" s="717"/>
      <c r="HUA179" s="717"/>
      <c r="HUB179" s="717"/>
      <c r="HUC179" s="717"/>
      <c r="HUD179" s="717"/>
      <c r="HUE179" s="717"/>
      <c r="HUF179" s="717"/>
      <c r="HUG179" s="717"/>
      <c r="HUH179" s="717"/>
      <c r="HUI179" s="717"/>
      <c r="HUJ179" s="717"/>
      <c r="HUK179" s="717"/>
      <c r="HUL179" s="717"/>
      <c r="HUM179" s="717"/>
      <c r="HUN179" s="717"/>
      <c r="HUO179" s="717"/>
      <c r="HUP179" s="717"/>
      <c r="HUQ179" s="717"/>
      <c r="HUR179" s="717"/>
      <c r="HUS179" s="717"/>
      <c r="HUT179" s="717"/>
      <c r="HUU179" s="717"/>
      <c r="HUV179" s="717"/>
      <c r="HUW179" s="717"/>
      <c r="HUX179" s="717"/>
      <c r="HUY179" s="717"/>
      <c r="HUZ179" s="717"/>
      <c r="HVA179" s="717"/>
      <c r="HVB179" s="717"/>
      <c r="HVC179" s="717"/>
      <c r="HVD179" s="717"/>
      <c r="HVE179" s="717"/>
      <c r="HVF179" s="717"/>
      <c r="HVG179" s="717"/>
      <c r="HVH179" s="717"/>
      <c r="HVI179" s="717"/>
      <c r="HVJ179" s="717"/>
      <c r="HVK179" s="717"/>
      <c r="HVL179" s="717"/>
      <c r="HVM179" s="717"/>
      <c r="HVN179" s="717"/>
      <c r="HVO179" s="717"/>
      <c r="HVP179" s="717"/>
      <c r="HVQ179" s="717"/>
      <c r="HVR179" s="717"/>
      <c r="HVS179" s="717"/>
      <c r="HVT179" s="717"/>
      <c r="HVU179" s="717"/>
      <c r="HVV179" s="717"/>
      <c r="HVW179" s="717"/>
      <c r="HVX179" s="717"/>
      <c r="HVY179" s="717"/>
      <c r="HVZ179" s="717"/>
      <c r="HWA179" s="717"/>
      <c r="HWB179" s="717"/>
      <c r="HWC179" s="717"/>
      <c r="HWD179" s="717"/>
      <c r="HWE179" s="717"/>
      <c r="HWF179" s="717"/>
      <c r="HWG179" s="717"/>
      <c r="HWH179" s="717"/>
      <c r="HWI179" s="717"/>
      <c r="HWJ179" s="717"/>
      <c r="HWK179" s="717"/>
      <c r="HWL179" s="717"/>
      <c r="HWM179" s="717"/>
      <c r="HWN179" s="717"/>
      <c r="HWO179" s="717"/>
      <c r="HWP179" s="717"/>
      <c r="HWQ179" s="717"/>
      <c r="HWR179" s="717"/>
      <c r="HWS179" s="717"/>
      <c r="HWT179" s="717"/>
      <c r="HWU179" s="717"/>
      <c r="HWV179" s="717"/>
      <c r="HWW179" s="717"/>
      <c r="HWX179" s="717"/>
      <c r="HWY179" s="717"/>
      <c r="HWZ179" s="717"/>
      <c r="HXA179" s="717"/>
      <c r="HXB179" s="717"/>
      <c r="HXC179" s="717"/>
      <c r="HXD179" s="717"/>
      <c r="HXE179" s="717"/>
      <c r="HXF179" s="717"/>
      <c r="HXG179" s="717"/>
      <c r="HXH179" s="717"/>
      <c r="HXI179" s="717"/>
      <c r="HXJ179" s="717"/>
      <c r="HXK179" s="717"/>
      <c r="HXL179" s="717"/>
      <c r="HXM179" s="717"/>
      <c r="HXN179" s="717"/>
      <c r="HXO179" s="717"/>
      <c r="HXP179" s="717"/>
      <c r="HXQ179" s="717"/>
      <c r="HXR179" s="717"/>
      <c r="HXS179" s="717"/>
      <c r="HXT179" s="717"/>
      <c r="HXU179" s="717"/>
      <c r="HXV179" s="717"/>
      <c r="HXW179" s="717"/>
      <c r="HXX179" s="717"/>
      <c r="HXY179" s="717"/>
      <c r="HXZ179" s="717"/>
      <c r="HYA179" s="717"/>
      <c r="HYB179" s="717"/>
      <c r="HYC179" s="717"/>
      <c r="HYD179" s="717"/>
      <c r="HYE179" s="717"/>
      <c r="HYF179" s="717"/>
      <c r="HYG179" s="717"/>
      <c r="HYH179" s="717"/>
      <c r="HYI179" s="717"/>
      <c r="HYJ179" s="717"/>
      <c r="HYK179" s="717"/>
      <c r="HYL179" s="717"/>
      <c r="HYM179" s="717"/>
      <c r="HYN179" s="717"/>
      <c r="HYO179" s="717"/>
      <c r="HYP179" s="717"/>
      <c r="HYQ179" s="717"/>
      <c r="HYR179" s="717"/>
      <c r="HYS179" s="717"/>
      <c r="HYT179" s="717"/>
      <c r="HYU179" s="717"/>
      <c r="HYV179" s="717"/>
      <c r="HYW179" s="717"/>
      <c r="HYX179" s="717"/>
      <c r="HYY179" s="717"/>
      <c r="HYZ179" s="717"/>
      <c r="HZA179" s="717"/>
      <c r="HZB179" s="717"/>
      <c r="HZC179" s="717"/>
      <c r="HZD179" s="717"/>
      <c r="HZE179" s="717"/>
      <c r="HZF179" s="717"/>
      <c r="HZG179" s="717"/>
      <c r="HZH179" s="717"/>
      <c r="HZI179" s="717"/>
      <c r="HZJ179" s="717"/>
      <c r="HZK179" s="717"/>
      <c r="HZL179" s="717"/>
      <c r="HZM179" s="717"/>
      <c r="HZN179" s="717"/>
      <c r="HZO179" s="717"/>
      <c r="HZP179" s="717"/>
      <c r="HZQ179" s="717"/>
      <c r="HZR179" s="717"/>
      <c r="HZS179" s="717"/>
      <c r="HZT179" s="717"/>
      <c r="HZU179" s="717"/>
      <c r="HZV179" s="717"/>
      <c r="HZW179" s="717"/>
      <c r="HZX179" s="717"/>
      <c r="HZY179" s="717"/>
      <c r="HZZ179" s="717"/>
      <c r="IAA179" s="717"/>
      <c r="IAB179" s="717"/>
      <c r="IAC179" s="717"/>
      <c r="IAD179" s="717"/>
      <c r="IAE179" s="717"/>
      <c r="IAF179" s="717"/>
      <c r="IAG179" s="717"/>
      <c r="IAH179" s="717"/>
      <c r="IAI179" s="717"/>
      <c r="IAJ179" s="717"/>
      <c r="IAK179" s="717"/>
      <c r="IAL179" s="717"/>
      <c r="IAM179" s="717"/>
      <c r="IAN179" s="717"/>
      <c r="IAO179" s="717"/>
      <c r="IAP179" s="717"/>
      <c r="IAQ179" s="717"/>
      <c r="IAR179" s="717"/>
      <c r="IAS179" s="717"/>
      <c r="IAT179" s="717"/>
      <c r="IAU179" s="717"/>
      <c r="IAV179" s="717"/>
      <c r="IAW179" s="717"/>
      <c r="IAX179" s="717"/>
      <c r="IAY179" s="717"/>
      <c r="IAZ179" s="717"/>
      <c r="IBA179" s="717"/>
      <c r="IBB179" s="717"/>
      <c r="IBC179" s="717"/>
      <c r="IBD179" s="717"/>
      <c r="IBE179" s="717"/>
      <c r="IBF179" s="717"/>
      <c r="IBG179" s="717"/>
      <c r="IBH179" s="717"/>
      <c r="IBI179" s="717"/>
      <c r="IBJ179" s="717"/>
      <c r="IBK179" s="717"/>
      <c r="IBL179" s="717"/>
      <c r="IBM179" s="717"/>
      <c r="IBN179" s="717"/>
      <c r="IBO179" s="717"/>
      <c r="IBP179" s="717"/>
      <c r="IBQ179" s="717"/>
      <c r="IBR179" s="717"/>
      <c r="IBS179" s="717"/>
      <c r="IBT179" s="717"/>
      <c r="IBU179" s="717"/>
      <c r="IBV179" s="717"/>
      <c r="IBW179" s="717"/>
      <c r="IBX179" s="717"/>
      <c r="IBY179" s="717"/>
      <c r="IBZ179" s="717"/>
      <c r="ICA179" s="717"/>
      <c r="ICB179" s="717"/>
      <c r="ICC179" s="717"/>
      <c r="ICD179" s="717"/>
      <c r="ICE179" s="717"/>
      <c r="ICF179" s="717"/>
      <c r="ICG179" s="717"/>
      <c r="ICH179" s="717"/>
      <c r="ICI179" s="717"/>
      <c r="ICJ179" s="717"/>
      <c r="ICK179" s="717"/>
      <c r="ICL179" s="717"/>
      <c r="ICM179" s="717"/>
      <c r="ICN179" s="717"/>
      <c r="ICO179" s="717"/>
      <c r="ICP179" s="717"/>
      <c r="ICQ179" s="717"/>
      <c r="ICR179" s="717"/>
      <c r="ICS179" s="717"/>
      <c r="ICT179" s="717"/>
      <c r="ICU179" s="717"/>
      <c r="ICV179" s="717"/>
      <c r="ICW179" s="717"/>
      <c r="ICX179" s="717"/>
      <c r="ICY179" s="717"/>
      <c r="ICZ179" s="717"/>
      <c r="IDA179" s="717"/>
      <c r="IDB179" s="717"/>
      <c r="IDC179" s="717"/>
      <c r="IDD179" s="717"/>
      <c r="IDE179" s="717"/>
      <c r="IDF179" s="717"/>
      <c r="IDG179" s="717"/>
      <c r="IDH179" s="717"/>
      <c r="IDI179" s="717"/>
      <c r="IDJ179" s="717"/>
      <c r="IDK179" s="717"/>
      <c r="IDL179" s="717"/>
      <c r="IDM179" s="717"/>
      <c r="IDN179" s="717"/>
      <c r="IDO179" s="717"/>
      <c r="IDP179" s="717"/>
      <c r="IDQ179" s="717"/>
      <c r="IDR179" s="717"/>
      <c r="IDS179" s="717"/>
      <c r="IDT179" s="717"/>
      <c r="IDU179" s="717"/>
      <c r="IDV179" s="717"/>
      <c r="IDW179" s="717"/>
      <c r="IDX179" s="717"/>
      <c r="IDY179" s="717"/>
      <c r="IDZ179" s="717"/>
      <c r="IEA179" s="717"/>
      <c r="IEB179" s="717"/>
      <c r="IEC179" s="717"/>
      <c r="IED179" s="717"/>
      <c r="IEE179" s="717"/>
      <c r="IEF179" s="717"/>
      <c r="IEG179" s="717"/>
      <c r="IEH179" s="717"/>
      <c r="IEI179" s="717"/>
      <c r="IEJ179" s="717"/>
      <c r="IEK179" s="717"/>
      <c r="IEL179" s="717"/>
      <c r="IEM179" s="717"/>
      <c r="IEN179" s="717"/>
      <c r="IEO179" s="717"/>
      <c r="IEP179" s="717"/>
      <c r="IEQ179" s="717"/>
      <c r="IER179" s="717"/>
      <c r="IES179" s="717"/>
      <c r="IET179" s="717"/>
      <c r="IEU179" s="717"/>
      <c r="IEV179" s="717"/>
      <c r="IEW179" s="717"/>
      <c r="IEX179" s="717"/>
      <c r="IEY179" s="717"/>
      <c r="IEZ179" s="717"/>
      <c r="IFA179" s="717"/>
      <c r="IFB179" s="717"/>
      <c r="IFC179" s="717"/>
      <c r="IFD179" s="717"/>
      <c r="IFE179" s="717"/>
      <c r="IFF179" s="717"/>
      <c r="IFG179" s="717"/>
      <c r="IFH179" s="717"/>
      <c r="IFI179" s="717"/>
      <c r="IFJ179" s="717"/>
      <c r="IFK179" s="717"/>
      <c r="IFL179" s="717"/>
      <c r="IFM179" s="717"/>
      <c r="IFN179" s="717"/>
      <c r="IFO179" s="717"/>
      <c r="IFP179" s="717"/>
      <c r="IFQ179" s="717"/>
      <c r="IFR179" s="717"/>
      <c r="IFS179" s="717"/>
      <c r="IFT179" s="717"/>
      <c r="IFU179" s="717"/>
      <c r="IFV179" s="717"/>
      <c r="IFW179" s="717"/>
      <c r="IFX179" s="717"/>
      <c r="IFY179" s="717"/>
      <c r="IFZ179" s="717"/>
      <c r="IGA179" s="717"/>
      <c r="IGB179" s="717"/>
      <c r="IGC179" s="717"/>
      <c r="IGD179" s="717"/>
      <c r="IGE179" s="717"/>
      <c r="IGF179" s="717"/>
      <c r="IGG179" s="717"/>
      <c r="IGH179" s="717"/>
      <c r="IGI179" s="717"/>
      <c r="IGJ179" s="717"/>
      <c r="IGK179" s="717"/>
      <c r="IGL179" s="717"/>
      <c r="IGM179" s="717"/>
      <c r="IGN179" s="717"/>
      <c r="IGO179" s="717"/>
      <c r="IGP179" s="717"/>
      <c r="IGQ179" s="717"/>
      <c r="IGR179" s="717"/>
      <c r="IGS179" s="717"/>
      <c r="IGT179" s="717"/>
      <c r="IGU179" s="717"/>
      <c r="IGV179" s="717"/>
      <c r="IGW179" s="717"/>
      <c r="IGX179" s="717"/>
      <c r="IGY179" s="717"/>
      <c r="IGZ179" s="717"/>
      <c r="IHA179" s="717"/>
      <c r="IHB179" s="717"/>
      <c r="IHC179" s="717"/>
      <c r="IHD179" s="717"/>
      <c r="IHE179" s="717"/>
      <c r="IHF179" s="717"/>
      <c r="IHG179" s="717"/>
      <c r="IHH179" s="717"/>
      <c r="IHI179" s="717"/>
      <c r="IHJ179" s="717"/>
      <c r="IHK179" s="717"/>
      <c r="IHL179" s="717"/>
      <c r="IHM179" s="717"/>
      <c r="IHN179" s="717"/>
      <c r="IHO179" s="717"/>
      <c r="IHP179" s="717"/>
      <c r="IHQ179" s="717"/>
      <c r="IHR179" s="717"/>
      <c r="IHS179" s="717"/>
      <c r="IHT179" s="717"/>
      <c r="IHU179" s="717"/>
      <c r="IHV179" s="717"/>
      <c r="IHW179" s="717"/>
      <c r="IHX179" s="717"/>
      <c r="IHY179" s="717"/>
      <c r="IHZ179" s="717"/>
      <c r="IIA179" s="717"/>
      <c r="IIB179" s="717"/>
      <c r="IIC179" s="717"/>
      <c r="IID179" s="717"/>
      <c r="IIE179" s="717"/>
      <c r="IIF179" s="717"/>
      <c r="IIG179" s="717"/>
      <c r="IIH179" s="717"/>
      <c r="III179" s="717"/>
      <c r="IIJ179" s="717"/>
      <c r="IIK179" s="717"/>
      <c r="IIL179" s="717"/>
      <c r="IIM179" s="717"/>
      <c r="IIN179" s="717"/>
      <c r="IIO179" s="717"/>
      <c r="IIP179" s="717"/>
      <c r="IIQ179" s="717"/>
      <c r="IIR179" s="717"/>
      <c r="IIS179" s="717"/>
      <c r="IIT179" s="717"/>
      <c r="IIU179" s="717"/>
      <c r="IIV179" s="717"/>
      <c r="IIW179" s="717"/>
      <c r="IIX179" s="717"/>
      <c r="IIY179" s="717"/>
      <c r="IIZ179" s="717"/>
      <c r="IJA179" s="717"/>
      <c r="IJB179" s="717"/>
      <c r="IJC179" s="717"/>
      <c r="IJD179" s="717"/>
      <c r="IJE179" s="717"/>
      <c r="IJF179" s="717"/>
      <c r="IJG179" s="717"/>
      <c r="IJH179" s="717"/>
      <c r="IJI179" s="717"/>
      <c r="IJJ179" s="717"/>
      <c r="IJK179" s="717"/>
      <c r="IJL179" s="717"/>
      <c r="IJM179" s="717"/>
      <c r="IJN179" s="717"/>
      <c r="IJO179" s="717"/>
      <c r="IJP179" s="717"/>
      <c r="IJQ179" s="717"/>
      <c r="IJR179" s="717"/>
      <c r="IJS179" s="717"/>
      <c r="IJT179" s="717"/>
      <c r="IJU179" s="717"/>
      <c r="IJV179" s="717"/>
      <c r="IJW179" s="717"/>
      <c r="IJX179" s="717"/>
      <c r="IJY179" s="717"/>
      <c r="IJZ179" s="717"/>
      <c r="IKA179" s="717"/>
      <c r="IKB179" s="717"/>
      <c r="IKC179" s="717"/>
      <c r="IKD179" s="717"/>
      <c r="IKE179" s="717"/>
      <c r="IKF179" s="717"/>
      <c r="IKG179" s="717"/>
      <c r="IKH179" s="717"/>
      <c r="IKI179" s="717"/>
      <c r="IKJ179" s="717"/>
      <c r="IKK179" s="717"/>
      <c r="IKL179" s="717"/>
      <c r="IKM179" s="717"/>
      <c r="IKN179" s="717"/>
      <c r="IKO179" s="717"/>
      <c r="IKP179" s="717"/>
      <c r="IKQ179" s="717"/>
      <c r="IKR179" s="717"/>
      <c r="IKS179" s="717"/>
      <c r="IKT179" s="717"/>
      <c r="IKU179" s="717"/>
      <c r="IKV179" s="717"/>
      <c r="IKW179" s="717"/>
      <c r="IKX179" s="717"/>
      <c r="IKY179" s="717"/>
      <c r="IKZ179" s="717"/>
      <c r="ILA179" s="717"/>
      <c r="ILB179" s="717"/>
      <c r="ILC179" s="717"/>
      <c r="ILD179" s="717"/>
      <c r="ILE179" s="717"/>
      <c r="ILF179" s="717"/>
      <c r="ILG179" s="717"/>
      <c r="ILH179" s="717"/>
      <c r="ILI179" s="717"/>
      <c r="ILJ179" s="717"/>
      <c r="ILK179" s="717"/>
      <c r="ILL179" s="717"/>
      <c r="ILM179" s="717"/>
      <c r="ILN179" s="717"/>
      <c r="ILO179" s="717"/>
      <c r="ILP179" s="717"/>
      <c r="ILQ179" s="717"/>
      <c r="ILR179" s="717"/>
      <c r="ILS179" s="717"/>
      <c r="ILT179" s="717"/>
      <c r="ILU179" s="717"/>
      <c r="ILV179" s="717"/>
      <c r="ILW179" s="717"/>
      <c r="ILX179" s="717"/>
      <c r="ILY179" s="717"/>
      <c r="ILZ179" s="717"/>
      <c r="IMA179" s="717"/>
      <c r="IMB179" s="717"/>
      <c r="IMC179" s="717"/>
      <c r="IMD179" s="717"/>
      <c r="IME179" s="717"/>
      <c r="IMF179" s="717"/>
      <c r="IMG179" s="717"/>
      <c r="IMH179" s="717"/>
      <c r="IMI179" s="717"/>
      <c r="IMJ179" s="717"/>
      <c r="IMK179" s="717"/>
      <c r="IML179" s="717"/>
      <c r="IMM179" s="717"/>
      <c r="IMN179" s="717"/>
      <c r="IMO179" s="717"/>
      <c r="IMP179" s="717"/>
      <c r="IMQ179" s="717"/>
      <c r="IMR179" s="717"/>
      <c r="IMS179" s="717"/>
      <c r="IMT179" s="717"/>
      <c r="IMU179" s="717"/>
      <c r="IMV179" s="717"/>
      <c r="IMW179" s="717"/>
      <c r="IMX179" s="717"/>
      <c r="IMY179" s="717"/>
      <c r="IMZ179" s="717"/>
      <c r="INA179" s="717"/>
      <c r="INB179" s="717"/>
      <c r="INC179" s="717"/>
      <c r="IND179" s="717"/>
      <c r="INE179" s="717"/>
      <c r="INF179" s="717"/>
      <c r="ING179" s="717"/>
      <c r="INH179" s="717"/>
      <c r="INI179" s="717"/>
      <c r="INJ179" s="717"/>
      <c r="INK179" s="717"/>
      <c r="INL179" s="717"/>
      <c r="INM179" s="717"/>
      <c r="INN179" s="717"/>
      <c r="INO179" s="717"/>
      <c r="INP179" s="717"/>
      <c r="INQ179" s="717"/>
      <c r="INR179" s="717"/>
      <c r="INS179" s="717"/>
      <c r="INT179" s="717"/>
      <c r="INU179" s="717"/>
      <c r="INV179" s="717"/>
      <c r="INW179" s="717"/>
      <c r="INX179" s="717"/>
      <c r="INY179" s="717"/>
      <c r="INZ179" s="717"/>
      <c r="IOA179" s="717"/>
      <c r="IOB179" s="717"/>
      <c r="IOC179" s="717"/>
      <c r="IOD179" s="717"/>
      <c r="IOE179" s="717"/>
      <c r="IOF179" s="717"/>
      <c r="IOG179" s="717"/>
      <c r="IOH179" s="717"/>
      <c r="IOI179" s="717"/>
      <c r="IOJ179" s="717"/>
      <c r="IOK179" s="717"/>
      <c r="IOL179" s="717"/>
      <c r="IOM179" s="717"/>
      <c r="ION179" s="717"/>
      <c r="IOO179" s="717"/>
      <c r="IOP179" s="717"/>
      <c r="IOQ179" s="717"/>
      <c r="IOR179" s="717"/>
      <c r="IOS179" s="717"/>
      <c r="IOT179" s="717"/>
      <c r="IOU179" s="717"/>
      <c r="IOV179" s="717"/>
      <c r="IOW179" s="717"/>
      <c r="IOX179" s="717"/>
      <c r="IOY179" s="717"/>
      <c r="IOZ179" s="717"/>
      <c r="IPA179" s="717"/>
      <c r="IPB179" s="717"/>
      <c r="IPC179" s="717"/>
      <c r="IPD179" s="717"/>
      <c r="IPE179" s="717"/>
      <c r="IPF179" s="717"/>
      <c r="IPG179" s="717"/>
      <c r="IPH179" s="717"/>
      <c r="IPI179" s="717"/>
      <c r="IPJ179" s="717"/>
      <c r="IPK179" s="717"/>
      <c r="IPL179" s="717"/>
      <c r="IPM179" s="717"/>
      <c r="IPN179" s="717"/>
      <c r="IPO179" s="717"/>
      <c r="IPP179" s="717"/>
      <c r="IPQ179" s="717"/>
      <c r="IPR179" s="717"/>
      <c r="IPS179" s="717"/>
      <c r="IPT179" s="717"/>
      <c r="IPU179" s="717"/>
      <c r="IPV179" s="717"/>
      <c r="IPW179" s="717"/>
      <c r="IPX179" s="717"/>
      <c r="IPY179" s="717"/>
      <c r="IPZ179" s="717"/>
      <c r="IQA179" s="717"/>
      <c r="IQB179" s="717"/>
      <c r="IQC179" s="717"/>
      <c r="IQD179" s="717"/>
      <c r="IQE179" s="717"/>
      <c r="IQF179" s="717"/>
      <c r="IQG179" s="717"/>
      <c r="IQH179" s="717"/>
      <c r="IQI179" s="717"/>
      <c r="IQJ179" s="717"/>
      <c r="IQK179" s="717"/>
      <c r="IQL179" s="717"/>
      <c r="IQM179" s="717"/>
      <c r="IQN179" s="717"/>
      <c r="IQO179" s="717"/>
      <c r="IQP179" s="717"/>
      <c r="IQQ179" s="717"/>
      <c r="IQR179" s="717"/>
      <c r="IQS179" s="717"/>
      <c r="IQT179" s="717"/>
      <c r="IQU179" s="717"/>
      <c r="IQV179" s="717"/>
      <c r="IQW179" s="717"/>
      <c r="IQX179" s="717"/>
      <c r="IQY179" s="717"/>
      <c r="IQZ179" s="717"/>
      <c r="IRA179" s="717"/>
      <c r="IRB179" s="717"/>
      <c r="IRC179" s="717"/>
      <c r="IRD179" s="717"/>
      <c r="IRE179" s="717"/>
      <c r="IRF179" s="717"/>
      <c r="IRG179" s="717"/>
      <c r="IRH179" s="717"/>
      <c r="IRI179" s="717"/>
      <c r="IRJ179" s="717"/>
      <c r="IRK179" s="717"/>
      <c r="IRL179" s="717"/>
      <c r="IRM179" s="717"/>
      <c r="IRN179" s="717"/>
      <c r="IRO179" s="717"/>
      <c r="IRP179" s="717"/>
      <c r="IRQ179" s="717"/>
      <c r="IRR179" s="717"/>
      <c r="IRS179" s="717"/>
      <c r="IRT179" s="717"/>
      <c r="IRU179" s="717"/>
      <c r="IRV179" s="717"/>
      <c r="IRW179" s="717"/>
      <c r="IRX179" s="717"/>
      <c r="IRY179" s="717"/>
      <c r="IRZ179" s="717"/>
      <c r="ISA179" s="717"/>
      <c r="ISB179" s="717"/>
      <c r="ISC179" s="717"/>
      <c r="ISD179" s="717"/>
      <c r="ISE179" s="717"/>
      <c r="ISF179" s="717"/>
      <c r="ISG179" s="717"/>
      <c r="ISH179" s="717"/>
      <c r="ISI179" s="717"/>
      <c r="ISJ179" s="717"/>
      <c r="ISK179" s="717"/>
      <c r="ISL179" s="717"/>
      <c r="ISM179" s="717"/>
      <c r="ISN179" s="717"/>
      <c r="ISO179" s="717"/>
      <c r="ISP179" s="717"/>
      <c r="ISQ179" s="717"/>
      <c r="ISR179" s="717"/>
      <c r="ISS179" s="717"/>
      <c r="IST179" s="717"/>
      <c r="ISU179" s="717"/>
      <c r="ISV179" s="717"/>
      <c r="ISW179" s="717"/>
      <c r="ISX179" s="717"/>
      <c r="ISY179" s="717"/>
      <c r="ISZ179" s="717"/>
      <c r="ITA179" s="717"/>
      <c r="ITB179" s="717"/>
      <c r="ITC179" s="717"/>
      <c r="ITD179" s="717"/>
      <c r="ITE179" s="717"/>
      <c r="ITF179" s="717"/>
      <c r="ITG179" s="717"/>
      <c r="ITH179" s="717"/>
      <c r="ITI179" s="717"/>
      <c r="ITJ179" s="717"/>
      <c r="ITK179" s="717"/>
      <c r="ITL179" s="717"/>
      <c r="ITM179" s="717"/>
      <c r="ITN179" s="717"/>
      <c r="ITO179" s="717"/>
      <c r="ITP179" s="717"/>
      <c r="ITQ179" s="717"/>
      <c r="ITR179" s="717"/>
      <c r="ITS179" s="717"/>
      <c r="ITT179" s="717"/>
      <c r="ITU179" s="717"/>
      <c r="ITV179" s="717"/>
      <c r="ITW179" s="717"/>
      <c r="ITX179" s="717"/>
      <c r="ITY179" s="717"/>
      <c r="ITZ179" s="717"/>
      <c r="IUA179" s="717"/>
      <c r="IUB179" s="717"/>
      <c r="IUC179" s="717"/>
      <c r="IUD179" s="717"/>
      <c r="IUE179" s="717"/>
      <c r="IUF179" s="717"/>
      <c r="IUG179" s="717"/>
      <c r="IUH179" s="717"/>
      <c r="IUI179" s="717"/>
      <c r="IUJ179" s="717"/>
      <c r="IUK179" s="717"/>
      <c r="IUL179" s="717"/>
      <c r="IUM179" s="717"/>
      <c r="IUN179" s="717"/>
      <c r="IUO179" s="717"/>
      <c r="IUP179" s="717"/>
      <c r="IUQ179" s="717"/>
      <c r="IUR179" s="717"/>
      <c r="IUS179" s="717"/>
      <c r="IUT179" s="717"/>
      <c r="IUU179" s="717"/>
      <c r="IUV179" s="717"/>
      <c r="IUW179" s="717"/>
      <c r="IUX179" s="717"/>
      <c r="IUY179" s="717"/>
      <c r="IUZ179" s="717"/>
      <c r="IVA179" s="717"/>
      <c r="IVB179" s="717"/>
      <c r="IVC179" s="717"/>
      <c r="IVD179" s="717"/>
      <c r="IVE179" s="717"/>
      <c r="IVF179" s="717"/>
      <c r="IVG179" s="717"/>
      <c r="IVH179" s="717"/>
      <c r="IVI179" s="717"/>
      <c r="IVJ179" s="717"/>
      <c r="IVK179" s="717"/>
      <c r="IVL179" s="717"/>
      <c r="IVM179" s="717"/>
      <c r="IVN179" s="717"/>
      <c r="IVO179" s="717"/>
      <c r="IVP179" s="717"/>
      <c r="IVQ179" s="717"/>
      <c r="IVR179" s="717"/>
      <c r="IVS179" s="717"/>
      <c r="IVT179" s="717"/>
      <c r="IVU179" s="717"/>
      <c r="IVV179" s="717"/>
      <c r="IVW179" s="717"/>
      <c r="IVX179" s="717"/>
      <c r="IVY179" s="717"/>
      <c r="IVZ179" s="717"/>
      <c r="IWA179" s="717"/>
      <c r="IWB179" s="717"/>
      <c r="IWC179" s="717"/>
      <c r="IWD179" s="717"/>
      <c r="IWE179" s="717"/>
      <c r="IWF179" s="717"/>
      <c r="IWG179" s="717"/>
      <c r="IWH179" s="717"/>
      <c r="IWI179" s="717"/>
      <c r="IWJ179" s="717"/>
      <c r="IWK179" s="717"/>
      <c r="IWL179" s="717"/>
      <c r="IWM179" s="717"/>
      <c r="IWN179" s="717"/>
      <c r="IWO179" s="717"/>
      <c r="IWP179" s="717"/>
      <c r="IWQ179" s="717"/>
      <c r="IWR179" s="717"/>
      <c r="IWS179" s="717"/>
      <c r="IWT179" s="717"/>
      <c r="IWU179" s="717"/>
      <c r="IWV179" s="717"/>
      <c r="IWW179" s="717"/>
      <c r="IWX179" s="717"/>
      <c r="IWY179" s="717"/>
      <c r="IWZ179" s="717"/>
      <c r="IXA179" s="717"/>
      <c r="IXB179" s="717"/>
      <c r="IXC179" s="717"/>
      <c r="IXD179" s="717"/>
      <c r="IXE179" s="717"/>
      <c r="IXF179" s="717"/>
      <c r="IXG179" s="717"/>
      <c r="IXH179" s="717"/>
      <c r="IXI179" s="717"/>
      <c r="IXJ179" s="717"/>
      <c r="IXK179" s="717"/>
      <c r="IXL179" s="717"/>
      <c r="IXM179" s="717"/>
      <c r="IXN179" s="717"/>
      <c r="IXO179" s="717"/>
      <c r="IXP179" s="717"/>
      <c r="IXQ179" s="717"/>
      <c r="IXR179" s="717"/>
      <c r="IXS179" s="717"/>
      <c r="IXT179" s="717"/>
      <c r="IXU179" s="717"/>
      <c r="IXV179" s="717"/>
      <c r="IXW179" s="717"/>
      <c r="IXX179" s="717"/>
      <c r="IXY179" s="717"/>
      <c r="IXZ179" s="717"/>
      <c r="IYA179" s="717"/>
      <c r="IYB179" s="717"/>
      <c r="IYC179" s="717"/>
      <c r="IYD179" s="717"/>
      <c r="IYE179" s="717"/>
      <c r="IYF179" s="717"/>
      <c r="IYG179" s="717"/>
      <c r="IYH179" s="717"/>
      <c r="IYI179" s="717"/>
      <c r="IYJ179" s="717"/>
      <c r="IYK179" s="717"/>
      <c r="IYL179" s="717"/>
      <c r="IYM179" s="717"/>
      <c r="IYN179" s="717"/>
      <c r="IYO179" s="717"/>
      <c r="IYP179" s="717"/>
      <c r="IYQ179" s="717"/>
      <c r="IYR179" s="717"/>
      <c r="IYS179" s="717"/>
      <c r="IYT179" s="717"/>
      <c r="IYU179" s="717"/>
      <c r="IYV179" s="717"/>
      <c r="IYW179" s="717"/>
      <c r="IYX179" s="717"/>
      <c r="IYY179" s="717"/>
      <c r="IYZ179" s="717"/>
      <c r="IZA179" s="717"/>
      <c r="IZB179" s="717"/>
      <c r="IZC179" s="717"/>
      <c r="IZD179" s="717"/>
      <c r="IZE179" s="717"/>
      <c r="IZF179" s="717"/>
      <c r="IZG179" s="717"/>
      <c r="IZH179" s="717"/>
      <c r="IZI179" s="717"/>
      <c r="IZJ179" s="717"/>
      <c r="IZK179" s="717"/>
      <c r="IZL179" s="717"/>
      <c r="IZM179" s="717"/>
      <c r="IZN179" s="717"/>
      <c r="IZO179" s="717"/>
      <c r="IZP179" s="717"/>
      <c r="IZQ179" s="717"/>
      <c r="IZR179" s="717"/>
      <c r="IZS179" s="717"/>
      <c r="IZT179" s="717"/>
      <c r="IZU179" s="717"/>
      <c r="IZV179" s="717"/>
      <c r="IZW179" s="717"/>
      <c r="IZX179" s="717"/>
      <c r="IZY179" s="717"/>
      <c r="IZZ179" s="717"/>
      <c r="JAA179" s="717"/>
      <c r="JAB179" s="717"/>
      <c r="JAC179" s="717"/>
      <c r="JAD179" s="717"/>
      <c r="JAE179" s="717"/>
      <c r="JAF179" s="717"/>
      <c r="JAG179" s="717"/>
      <c r="JAH179" s="717"/>
      <c r="JAI179" s="717"/>
      <c r="JAJ179" s="717"/>
      <c r="JAK179" s="717"/>
      <c r="JAL179" s="717"/>
      <c r="JAM179" s="717"/>
      <c r="JAN179" s="717"/>
      <c r="JAO179" s="717"/>
      <c r="JAP179" s="717"/>
      <c r="JAQ179" s="717"/>
      <c r="JAR179" s="717"/>
      <c r="JAS179" s="717"/>
      <c r="JAT179" s="717"/>
      <c r="JAU179" s="717"/>
      <c r="JAV179" s="717"/>
      <c r="JAW179" s="717"/>
      <c r="JAX179" s="717"/>
      <c r="JAY179" s="717"/>
      <c r="JAZ179" s="717"/>
      <c r="JBA179" s="717"/>
      <c r="JBB179" s="717"/>
      <c r="JBC179" s="717"/>
      <c r="JBD179" s="717"/>
      <c r="JBE179" s="717"/>
      <c r="JBF179" s="717"/>
      <c r="JBG179" s="717"/>
      <c r="JBH179" s="717"/>
      <c r="JBI179" s="717"/>
      <c r="JBJ179" s="717"/>
      <c r="JBK179" s="717"/>
      <c r="JBL179" s="717"/>
      <c r="JBM179" s="717"/>
      <c r="JBN179" s="717"/>
      <c r="JBO179" s="717"/>
      <c r="JBP179" s="717"/>
      <c r="JBQ179" s="717"/>
      <c r="JBR179" s="717"/>
      <c r="JBS179" s="717"/>
      <c r="JBT179" s="717"/>
      <c r="JBU179" s="717"/>
      <c r="JBV179" s="717"/>
      <c r="JBW179" s="717"/>
      <c r="JBX179" s="717"/>
      <c r="JBY179" s="717"/>
      <c r="JBZ179" s="717"/>
      <c r="JCA179" s="717"/>
      <c r="JCB179" s="717"/>
      <c r="JCC179" s="717"/>
      <c r="JCD179" s="717"/>
      <c r="JCE179" s="717"/>
      <c r="JCF179" s="717"/>
      <c r="JCG179" s="717"/>
      <c r="JCH179" s="717"/>
      <c r="JCI179" s="717"/>
      <c r="JCJ179" s="717"/>
      <c r="JCK179" s="717"/>
      <c r="JCL179" s="717"/>
      <c r="JCM179" s="717"/>
      <c r="JCN179" s="717"/>
      <c r="JCO179" s="717"/>
      <c r="JCP179" s="717"/>
      <c r="JCQ179" s="717"/>
      <c r="JCR179" s="717"/>
      <c r="JCS179" s="717"/>
      <c r="JCT179" s="717"/>
      <c r="JCU179" s="717"/>
      <c r="JCV179" s="717"/>
      <c r="JCW179" s="717"/>
      <c r="JCX179" s="717"/>
      <c r="JCY179" s="717"/>
      <c r="JCZ179" s="717"/>
      <c r="JDA179" s="717"/>
      <c r="JDB179" s="717"/>
      <c r="JDC179" s="717"/>
      <c r="JDD179" s="717"/>
      <c r="JDE179" s="717"/>
      <c r="JDF179" s="717"/>
      <c r="JDG179" s="717"/>
      <c r="JDH179" s="717"/>
      <c r="JDI179" s="717"/>
      <c r="JDJ179" s="717"/>
      <c r="JDK179" s="717"/>
      <c r="JDL179" s="717"/>
      <c r="JDM179" s="717"/>
      <c r="JDN179" s="717"/>
      <c r="JDO179" s="717"/>
      <c r="JDP179" s="717"/>
      <c r="JDQ179" s="717"/>
      <c r="JDR179" s="717"/>
      <c r="JDS179" s="717"/>
      <c r="JDT179" s="717"/>
      <c r="JDU179" s="717"/>
      <c r="JDV179" s="717"/>
      <c r="JDW179" s="717"/>
      <c r="JDX179" s="717"/>
      <c r="JDY179" s="717"/>
      <c r="JDZ179" s="717"/>
      <c r="JEA179" s="717"/>
      <c r="JEB179" s="717"/>
      <c r="JEC179" s="717"/>
      <c r="JED179" s="717"/>
      <c r="JEE179" s="717"/>
      <c r="JEF179" s="717"/>
      <c r="JEG179" s="717"/>
      <c r="JEH179" s="717"/>
      <c r="JEI179" s="717"/>
      <c r="JEJ179" s="717"/>
      <c r="JEK179" s="717"/>
      <c r="JEL179" s="717"/>
      <c r="JEM179" s="717"/>
      <c r="JEN179" s="717"/>
      <c r="JEO179" s="717"/>
      <c r="JEP179" s="717"/>
      <c r="JEQ179" s="717"/>
      <c r="JER179" s="717"/>
      <c r="JES179" s="717"/>
      <c r="JET179" s="717"/>
      <c r="JEU179" s="717"/>
      <c r="JEV179" s="717"/>
      <c r="JEW179" s="717"/>
      <c r="JEX179" s="717"/>
      <c r="JEY179" s="717"/>
      <c r="JEZ179" s="717"/>
      <c r="JFA179" s="717"/>
      <c r="JFB179" s="717"/>
      <c r="JFC179" s="717"/>
      <c r="JFD179" s="717"/>
      <c r="JFE179" s="717"/>
      <c r="JFF179" s="717"/>
      <c r="JFG179" s="717"/>
      <c r="JFH179" s="717"/>
      <c r="JFI179" s="717"/>
      <c r="JFJ179" s="717"/>
      <c r="JFK179" s="717"/>
      <c r="JFL179" s="717"/>
      <c r="JFM179" s="717"/>
      <c r="JFN179" s="717"/>
      <c r="JFO179" s="717"/>
      <c r="JFP179" s="717"/>
      <c r="JFQ179" s="717"/>
      <c r="JFR179" s="717"/>
      <c r="JFS179" s="717"/>
      <c r="JFT179" s="717"/>
      <c r="JFU179" s="717"/>
      <c r="JFV179" s="717"/>
      <c r="JFW179" s="717"/>
      <c r="JFX179" s="717"/>
      <c r="JFY179" s="717"/>
      <c r="JFZ179" s="717"/>
      <c r="JGA179" s="717"/>
      <c r="JGB179" s="717"/>
      <c r="JGC179" s="717"/>
      <c r="JGD179" s="717"/>
      <c r="JGE179" s="717"/>
      <c r="JGF179" s="717"/>
      <c r="JGG179" s="717"/>
      <c r="JGH179" s="717"/>
      <c r="JGI179" s="717"/>
      <c r="JGJ179" s="717"/>
      <c r="JGK179" s="717"/>
      <c r="JGL179" s="717"/>
      <c r="JGM179" s="717"/>
      <c r="JGN179" s="717"/>
      <c r="JGO179" s="717"/>
      <c r="JGP179" s="717"/>
      <c r="JGQ179" s="717"/>
      <c r="JGR179" s="717"/>
      <c r="JGS179" s="717"/>
      <c r="JGT179" s="717"/>
      <c r="JGU179" s="717"/>
      <c r="JGV179" s="717"/>
      <c r="JGW179" s="717"/>
      <c r="JGX179" s="717"/>
      <c r="JGY179" s="717"/>
      <c r="JGZ179" s="717"/>
      <c r="JHA179" s="717"/>
      <c r="JHB179" s="717"/>
      <c r="JHC179" s="717"/>
      <c r="JHD179" s="717"/>
      <c r="JHE179" s="717"/>
      <c r="JHF179" s="717"/>
      <c r="JHG179" s="717"/>
      <c r="JHH179" s="717"/>
      <c r="JHI179" s="717"/>
      <c r="JHJ179" s="717"/>
      <c r="JHK179" s="717"/>
      <c r="JHL179" s="717"/>
      <c r="JHM179" s="717"/>
      <c r="JHN179" s="717"/>
      <c r="JHO179" s="717"/>
      <c r="JHP179" s="717"/>
      <c r="JHQ179" s="717"/>
      <c r="JHR179" s="717"/>
      <c r="JHS179" s="717"/>
      <c r="JHT179" s="717"/>
      <c r="JHU179" s="717"/>
      <c r="JHV179" s="717"/>
      <c r="JHW179" s="717"/>
      <c r="JHX179" s="717"/>
      <c r="JHY179" s="717"/>
      <c r="JHZ179" s="717"/>
      <c r="JIA179" s="717"/>
      <c r="JIB179" s="717"/>
      <c r="JIC179" s="717"/>
      <c r="JID179" s="717"/>
      <c r="JIE179" s="717"/>
      <c r="JIF179" s="717"/>
      <c r="JIG179" s="717"/>
      <c r="JIH179" s="717"/>
      <c r="JII179" s="717"/>
      <c r="JIJ179" s="717"/>
      <c r="JIK179" s="717"/>
      <c r="JIL179" s="717"/>
      <c r="JIM179" s="717"/>
      <c r="JIN179" s="717"/>
      <c r="JIO179" s="717"/>
      <c r="JIP179" s="717"/>
      <c r="JIQ179" s="717"/>
      <c r="JIR179" s="717"/>
      <c r="JIS179" s="717"/>
      <c r="JIT179" s="717"/>
      <c r="JIU179" s="717"/>
      <c r="JIV179" s="717"/>
      <c r="JIW179" s="717"/>
      <c r="JIX179" s="717"/>
      <c r="JIY179" s="717"/>
      <c r="JIZ179" s="717"/>
      <c r="JJA179" s="717"/>
      <c r="JJB179" s="717"/>
      <c r="JJC179" s="717"/>
      <c r="JJD179" s="717"/>
      <c r="JJE179" s="717"/>
      <c r="JJF179" s="717"/>
      <c r="JJG179" s="717"/>
      <c r="JJH179" s="717"/>
      <c r="JJI179" s="717"/>
      <c r="JJJ179" s="717"/>
      <c r="JJK179" s="717"/>
      <c r="JJL179" s="717"/>
      <c r="JJM179" s="717"/>
      <c r="JJN179" s="717"/>
      <c r="JJO179" s="717"/>
      <c r="JJP179" s="717"/>
      <c r="JJQ179" s="717"/>
      <c r="JJR179" s="717"/>
      <c r="JJS179" s="717"/>
      <c r="JJT179" s="717"/>
      <c r="JJU179" s="717"/>
      <c r="JJV179" s="717"/>
      <c r="JJW179" s="717"/>
      <c r="JJX179" s="717"/>
      <c r="JJY179" s="717"/>
      <c r="JJZ179" s="717"/>
      <c r="JKA179" s="717"/>
      <c r="JKB179" s="717"/>
      <c r="JKC179" s="717"/>
      <c r="JKD179" s="717"/>
      <c r="JKE179" s="717"/>
      <c r="JKF179" s="717"/>
      <c r="JKG179" s="717"/>
      <c r="JKH179" s="717"/>
      <c r="JKI179" s="717"/>
      <c r="JKJ179" s="717"/>
      <c r="JKK179" s="717"/>
      <c r="JKL179" s="717"/>
      <c r="JKM179" s="717"/>
      <c r="JKN179" s="717"/>
      <c r="JKO179" s="717"/>
      <c r="JKP179" s="717"/>
      <c r="JKQ179" s="717"/>
      <c r="JKR179" s="717"/>
      <c r="JKS179" s="717"/>
      <c r="JKT179" s="717"/>
      <c r="JKU179" s="717"/>
      <c r="JKV179" s="717"/>
      <c r="JKW179" s="717"/>
      <c r="JKX179" s="717"/>
      <c r="JKY179" s="717"/>
      <c r="JKZ179" s="717"/>
      <c r="JLA179" s="717"/>
      <c r="JLB179" s="717"/>
      <c r="JLC179" s="717"/>
      <c r="JLD179" s="717"/>
      <c r="JLE179" s="717"/>
      <c r="JLF179" s="717"/>
      <c r="JLG179" s="717"/>
      <c r="JLH179" s="717"/>
      <c r="JLI179" s="717"/>
      <c r="JLJ179" s="717"/>
      <c r="JLK179" s="717"/>
      <c r="JLL179" s="717"/>
      <c r="JLM179" s="717"/>
      <c r="JLN179" s="717"/>
      <c r="JLO179" s="717"/>
      <c r="JLP179" s="717"/>
      <c r="JLQ179" s="717"/>
      <c r="JLR179" s="717"/>
      <c r="JLS179" s="717"/>
      <c r="JLT179" s="717"/>
      <c r="JLU179" s="717"/>
      <c r="JLV179" s="717"/>
      <c r="JLW179" s="717"/>
      <c r="JLX179" s="717"/>
      <c r="JLY179" s="717"/>
      <c r="JLZ179" s="717"/>
      <c r="JMA179" s="717"/>
      <c r="JMB179" s="717"/>
      <c r="JMC179" s="717"/>
      <c r="JMD179" s="717"/>
      <c r="JME179" s="717"/>
      <c r="JMF179" s="717"/>
      <c r="JMG179" s="717"/>
      <c r="JMH179" s="717"/>
      <c r="JMI179" s="717"/>
      <c r="JMJ179" s="717"/>
      <c r="JMK179" s="717"/>
      <c r="JML179" s="717"/>
      <c r="JMM179" s="717"/>
      <c r="JMN179" s="717"/>
      <c r="JMO179" s="717"/>
      <c r="JMP179" s="717"/>
      <c r="JMQ179" s="717"/>
      <c r="JMR179" s="717"/>
      <c r="JMS179" s="717"/>
      <c r="JMT179" s="717"/>
      <c r="JMU179" s="717"/>
      <c r="JMV179" s="717"/>
      <c r="JMW179" s="717"/>
      <c r="JMX179" s="717"/>
      <c r="JMY179" s="717"/>
      <c r="JMZ179" s="717"/>
      <c r="JNA179" s="717"/>
      <c r="JNB179" s="717"/>
      <c r="JNC179" s="717"/>
      <c r="JND179" s="717"/>
      <c r="JNE179" s="717"/>
      <c r="JNF179" s="717"/>
      <c r="JNG179" s="717"/>
      <c r="JNH179" s="717"/>
      <c r="JNI179" s="717"/>
      <c r="JNJ179" s="717"/>
      <c r="JNK179" s="717"/>
      <c r="JNL179" s="717"/>
      <c r="JNM179" s="717"/>
      <c r="JNN179" s="717"/>
      <c r="JNO179" s="717"/>
      <c r="JNP179" s="717"/>
      <c r="JNQ179" s="717"/>
      <c r="JNR179" s="717"/>
      <c r="JNS179" s="717"/>
      <c r="JNT179" s="717"/>
      <c r="JNU179" s="717"/>
      <c r="JNV179" s="717"/>
      <c r="JNW179" s="717"/>
      <c r="JNX179" s="717"/>
      <c r="JNY179" s="717"/>
      <c r="JNZ179" s="717"/>
      <c r="JOA179" s="717"/>
      <c r="JOB179" s="717"/>
      <c r="JOC179" s="717"/>
      <c r="JOD179" s="717"/>
      <c r="JOE179" s="717"/>
      <c r="JOF179" s="717"/>
      <c r="JOG179" s="717"/>
      <c r="JOH179" s="717"/>
      <c r="JOI179" s="717"/>
      <c r="JOJ179" s="717"/>
      <c r="JOK179" s="717"/>
      <c r="JOL179" s="717"/>
      <c r="JOM179" s="717"/>
      <c r="JON179" s="717"/>
      <c r="JOO179" s="717"/>
      <c r="JOP179" s="717"/>
      <c r="JOQ179" s="717"/>
      <c r="JOR179" s="717"/>
      <c r="JOS179" s="717"/>
      <c r="JOT179" s="717"/>
      <c r="JOU179" s="717"/>
      <c r="JOV179" s="717"/>
      <c r="JOW179" s="717"/>
      <c r="JOX179" s="717"/>
      <c r="JOY179" s="717"/>
      <c r="JOZ179" s="717"/>
      <c r="JPA179" s="717"/>
      <c r="JPB179" s="717"/>
      <c r="JPC179" s="717"/>
      <c r="JPD179" s="717"/>
      <c r="JPE179" s="717"/>
      <c r="JPF179" s="717"/>
      <c r="JPG179" s="717"/>
      <c r="JPH179" s="717"/>
      <c r="JPI179" s="717"/>
      <c r="JPJ179" s="717"/>
      <c r="JPK179" s="717"/>
      <c r="JPL179" s="717"/>
      <c r="JPM179" s="717"/>
      <c r="JPN179" s="717"/>
      <c r="JPO179" s="717"/>
      <c r="JPP179" s="717"/>
      <c r="JPQ179" s="717"/>
      <c r="JPR179" s="717"/>
      <c r="JPS179" s="717"/>
      <c r="JPT179" s="717"/>
      <c r="JPU179" s="717"/>
      <c r="JPV179" s="717"/>
      <c r="JPW179" s="717"/>
      <c r="JPX179" s="717"/>
      <c r="JPY179" s="717"/>
      <c r="JPZ179" s="717"/>
      <c r="JQA179" s="717"/>
      <c r="JQB179" s="717"/>
      <c r="JQC179" s="717"/>
      <c r="JQD179" s="717"/>
      <c r="JQE179" s="717"/>
      <c r="JQF179" s="717"/>
      <c r="JQG179" s="717"/>
      <c r="JQH179" s="717"/>
      <c r="JQI179" s="717"/>
      <c r="JQJ179" s="717"/>
      <c r="JQK179" s="717"/>
      <c r="JQL179" s="717"/>
      <c r="JQM179" s="717"/>
      <c r="JQN179" s="717"/>
      <c r="JQO179" s="717"/>
      <c r="JQP179" s="717"/>
      <c r="JQQ179" s="717"/>
      <c r="JQR179" s="717"/>
      <c r="JQS179" s="717"/>
      <c r="JQT179" s="717"/>
      <c r="JQU179" s="717"/>
      <c r="JQV179" s="717"/>
      <c r="JQW179" s="717"/>
      <c r="JQX179" s="717"/>
      <c r="JQY179" s="717"/>
      <c r="JQZ179" s="717"/>
      <c r="JRA179" s="717"/>
      <c r="JRB179" s="717"/>
      <c r="JRC179" s="717"/>
      <c r="JRD179" s="717"/>
      <c r="JRE179" s="717"/>
      <c r="JRF179" s="717"/>
      <c r="JRG179" s="717"/>
      <c r="JRH179" s="717"/>
      <c r="JRI179" s="717"/>
      <c r="JRJ179" s="717"/>
      <c r="JRK179" s="717"/>
      <c r="JRL179" s="717"/>
      <c r="JRM179" s="717"/>
      <c r="JRN179" s="717"/>
      <c r="JRO179" s="717"/>
      <c r="JRP179" s="717"/>
      <c r="JRQ179" s="717"/>
      <c r="JRR179" s="717"/>
      <c r="JRS179" s="717"/>
      <c r="JRT179" s="717"/>
      <c r="JRU179" s="717"/>
      <c r="JRV179" s="717"/>
      <c r="JRW179" s="717"/>
      <c r="JRX179" s="717"/>
      <c r="JRY179" s="717"/>
      <c r="JRZ179" s="717"/>
      <c r="JSA179" s="717"/>
      <c r="JSB179" s="717"/>
      <c r="JSC179" s="717"/>
      <c r="JSD179" s="717"/>
      <c r="JSE179" s="717"/>
      <c r="JSF179" s="717"/>
      <c r="JSG179" s="717"/>
      <c r="JSH179" s="717"/>
      <c r="JSI179" s="717"/>
      <c r="JSJ179" s="717"/>
      <c r="JSK179" s="717"/>
      <c r="JSL179" s="717"/>
      <c r="JSM179" s="717"/>
      <c r="JSN179" s="717"/>
      <c r="JSO179" s="717"/>
      <c r="JSP179" s="717"/>
      <c r="JSQ179" s="717"/>
      <c r="JSR179" s="717"/>
      <c r="JSS179" s="717"/>
      <c r="JST179" s="717"/>
      <c r="JSU179" s="717"/>
      <c r="JSV179" s="717"/>
      <c r="JSW179" s="717"/>
      <c r="JSX179" s="717"/>
      <c r="JSY179" s="717"/>
      <c r="JSZ179" s="717"/>
      <c r="JTA179" s="717"/>
      <c r="JTB179" s="717"/>
      <c r="JTC179" s="717"/>
      <c r="JTD179" s="717"/>
      <c r="JTE179" s="717"/>
      <c r="JTF179" s="717"/>
      <c r="JTG179" s="717"/>
      <c r="JTH179" s="717"/>
      <c r="JTI179" s="717"/>
      <c r="JTJ179" s="717"/>
      <c r="JTK179" s="717"/>
      <c r="JTL179" s="717"/>
      <c r="JTM179" s="717"/>
      <c r="JTN179" s="717"/>
      <c r="JTO179" s="717"/>
      <c r="JTP179" s="717"/>
      <c r="JTQ179" s="717"/>
      <c r="JTR179" s="717"/>
      <c r="JTS179" s="717"/>
      <c r="JTT179" s="717"/>
      <c r="JTU179" s="717"/>
      <c r="JTV179" s="717"/>
      <c r="JTW179" s="717"/>
      <c r="JTX179" s="717"/>
      <c r="JTY179" s="717"/>
      <c r="JTZ179" s="717"/>
      <c r="JUA179" s="717"/>
      <c r="JUB179" s="717"/>
      <c r="JUC179" s="717"/>
      <c r="JUD179" s="717"/>
      <c r="JUE179" s="717"/>
      <c r="JUF179" s="717"/>
      <c r="JUG179" s="717"/>
      <c r="JUH179" s="717"/>
      <c r="JUI179" s="717"/>
      <c r="JUJ179" s="717"/>
      <c r="JUK179" s="717"/>
      <c r="JUL179" s="717"/>
      <c r="JUM179" s="717"/>
      <c r="JUN179" s="717"/>
      <c r="JUO179" s="717"/>
      <c r="JUP179" s="717"/>
      <c r="JUQ179" s="717"/>
      <c r="JUR179" s="717"/>
      <c r="JUS179" s="717"/>
      <c r="JUT179" s="717"/>
      <c r="JUU179" s="717"/>
      <c r="JUV179" s="717"/>
      <c r="JUW179" s="717"/>
      <c r="JUX179" s="717"/>
      <c r="JUY179" s="717"/>
      <c r="JUZ179" s="717"/>
      <c r="JVA179" s="717"/>
      <c r="JVB179" s="717"/>
      <c r="JVC179" s="717"/>
      <c r="JVD179" s="717"/>
      <c r="JVE179" s="717"/>
      <c r="JVF179" s="717"/>
      <c r="JVG179" s="717"/>
      <c r="JVH179" s="717"/>
      <c r="JVI179" s="717"/>
      <c r="JVJ179" s="717"/>
      <c r="JVK179" s="717"/>
      <c r="JVL179" s="717"/>
      <c r="JVM179" s="717"/>
      <c r="JVN179" s="717"/>
      <c r="JVO179" s="717"/>
      <c r="JVP179" s="717"/>
      <c r="JVQ179" s="717"/>
      <c r="JVR179" s="717"/>
      <c r="JVS179" s="717"/>
      <c r="JVT179" s="717"/>
      <c r="JVU179" s="717"/>
      <c r="JVV179" s="717"/>
      <c r="JVW179" s="717"/>
      <c r="JVX179" s="717"/>
      <c r="JVY179" s="717"/>
      <c r="JVZ179" s="717"/>
      <c r="JWA179" s="717"/>
      <c r="JWB179" s="717"/>
      <c r="JWC179" s="717"/>
      <c r="JWD179" s="717"/>
      <c r="JWE179" s="717"/>
      <c r="JWF179" s="717"/>
      <c r="JWG179" s="717"/>
      <c r="JWH179" s="717"/>
      <c r="JWI179" s="717"/>
      <c r="JWJ179" s="717"/>
      <c r="JWK179" s="717"/>
      <c r="JWL179" s="717"/>
      <c r="JWM179" s="717"/>
      <c r="JWN179" s="717"/>
      <c r="JWO179" s="717"/>
      <c r="JWP179" s="717"/>
      <c r="JWQ179" s="717"/>
      <c r="JWR179" s="717"/>
      <c r="JWS179" s="717"/>
      <c r="JWT179" s="717"/>
      <c r="JWU179" s="717"/>
      <c r="JWV179" s="717"/>
      <c r="JWW179" s="717"/>
      <c r="JWX179" s="717"/>
      <c r="JWY179" s="717"/>
      <c r="JWZ179" s="717"/>
      <c r="JXA179" s="717"/>
      <c r="JXB179" s="717"/>
      <c r="JXC179" s="717"/>
      <c r="JXD179" s="717"/>
      <c r="JXE179" s="717"/>
      <c r="JXF179" s="717"/>
      <c r="JXG179" s="717"/>
      <c r="JXH179" s="717"/>
      <c r="JXI179" s="717"/>
      <c r="JXJ179" s="717"/>
      <c r="JXK179" s="717"/>
      <c r="JXL179" s="717"/>
      <c r="JXM179" s="717"/>
      <c r="JXN179" s="717"/>
      <c r="JXO179" s="717"/>
      <c r="JXP179" s="717"/>
      <c r="JXQ179" s="717"/>
      <c r="JXR179" s="717"/>
      <c r="JXS179" s="717"/>
      <c r="JXT179" s="717"/>
      <c r="JXU179" s="717"/>
      <c r="JXV179" s="717"/>
      <c r="JXW179" s="717"/>
      <c r="JXX179" s="717"/>
      <c r="JXY179" s="717"/>
      <c r="JXZ179" s="717"/>
      <c r="JYA179" s="717"/>
      <c r="JYB179" s="717"/>
      <c r="JYC179" s="717"/>
      <c r="JYD179" s="717"/>
      <c r="JYE179" s="717"/>
      <c r="JYF179" s="717"/>
      <c r="JYG179" s="717"/>
      <c r="JYH179" s="717"/>
      <c r="JYI179" s="717"/>
      <c r="JYJ179" s="717"/>
      <c r="JYK179" s="717"/>
      <c r="JYL179" s="717"/>
      <c r="JYM179" s="717"/>
      <c r="JYN179" s="717"/>
      <c r="JYO179" s="717"/>
      <c r="JYP179" s="717"/>
      <c r="JYQ179" s="717"/>
      <c r="JYR179" s="717"/>
      <c r="JYS179" s="717"/>
      <c r="JYT179" s="717"/>
      <c r="JYU179" s="717"/>
      <c r="JYV179" s="717"/>
      <c r="JYW179" s="717"/>
      <c r="JYX179" s="717"/>
      <c r="JYY179" s="717"/>
      <c r="JYZ179" s="717"/>
      <c r="JZA179" s="717"/>
      <c r="JZB179" s="717"/>
      <c r="JZC179" s="717"/>
      <c r="JZD179" s="717"/>
      <c r="JZE179" s="717"/>
      <c r="JZF179" s="717"/>
      <c r="JZG179" s="717"/>
      <c r="JZH179" s="717"/>
      <c r="JZI179" s="717"/>
      <c r="JZJ179" s="717"/>
      <c r="JZK179" s="717"/>
      <c r="JZL179" s="717"/>
      <c r="JZM179" s="717"/>
      <c r="JZN179" s="717"/>
      <c r="JZO179" s="717"/>
      <c r="JZP179" s="717"/>
      <c r="JZQ179" s="717"/>
      <c r="JZR179" s="717"/>
      <c r="JZS179" s="717"/>
      <c r="JZT179" s="717"/>
      <c r="JZU179" s="717"/>
      <c r="JZV179" s="717"/>
      <c r="JZW179" s="717"/>
      <c r="JZX179" s="717"/>
      <c r="JZY179" s="717"/>
      <c r="JZZ179" s="717"/>
      <c r="KAA179" s="717"/>
      <c r="KAB179" s="717"/>
      <c r="KAC179" s="717"/>
      <c r="KAD179" s="717"/>
      <c r="KAE179" s="717"/>
      <c r="KAF179" s="717"/>
      <c r="KAG179" s="717"/>
      <c r="KAH179" s="717"/>
      <c r="KAI179" s="717"/>
      <c r="KAJ179" s="717"/>
      <c r="KAK179" s="717"/>
      <c r="KAL179" s="717"/>
      <c r="KAM179" s="717"/>
      <c r="KAN179" s="717"/>
      <c r="KAO179" s="717"/>
      <c r="KAP179" s="717"/>
      <c r="KAQ179" s="717"/>
      <c r="KAR179" s="717"/>
      <c r="KAS179" s="717"/>
      <c r="KAT179" s="717"/>
      <c r="KAU179" s="717"/>
      <c r="KAV179" s="717"/>
      <c r="KAW179" s="717"/>
      <c r="KAX179" s="717"/>
      <c r="KAY179" s="717"/>
      <c r="KAZ179" s="717"/>
      <c r="KBA179" s="717"/>
      <c r="KBB179" s="717"/>
      <c r="KBC179" s="717"/>
      <c r="KBD179" s="717"/>
      <c r="KBE179" s="717"/>
      <c r="KBF179" s="717"/>
      <c r="KBG179" s="717"/>
      <c r="KBH179" s="717"/>
      <c r="KBI179" s="717"/>
      <c r="KBJ179" s="717"/>
      <c r="KBK179" s="717"/>
      <c r="KBL179" s="717"/>
      <c r="KBM179" s="717"/>
      <c r="KBN179" s="717"/>
      <c r="KBO179" s="717"/>
      <c r="KBP179" s="717"/>
      <c r="KBQ179" s="717"/>
      <c r="KBR179" s="717"/>
      <c r="KBS179" s="717"/>
      <c r="KBT179" s="717"/>
      <c r="KBU179" s="717"/>
      <c r="KBV179" s="717"/>
      <c r="KBW179" s="717"/>
      <c r="KBX179" s="717"/>
      <c r="KBY179" s="717"/>
      <c r="KBZ179" s="717"/>
      <c r="KCA179" s="717"/>
      <c r="KCB179" s="717"/>
      <c r="KCC179" s="717"/>
      <c r="KCD179" s="717"/>
      <c r="KCE179" s="717"/>
      <c r="KCF179" s="717"/>
      <c r="KCG179" s="717"/>
      <c r="KCH179" s="717"/>
      <c r="KCI179" s="717"/>
      <c r="KCJ179" s="717"/>
      <c r="KCK179" s="717"/>
      <c r="KCL179" s="717"/>
      <c r="KCM179" s="717"/>
      <c r="KCN179" s="717"/>
      <c r="KCO179" s="717"/>
      <c r="KCP179" s="717"/>
      <c r="KCQ179" s="717"/>
      <c r="KCR179" s="717"/>
      <c r="KCS179" s="717"/>
      <c r="KCT179" s="717"/>
      <c r="KCU179" s="717"/>
      <c r="KCV179" s="717"/>
      <c r="KCW179" s="717"/>
      <c r="KCX179" s="717"/>
      <c r="KCY179" s="717"/>
      <c r="KCZ179" s="717"/>
      <c r="KDA179" s="717"/>
      <c r="KDB179" s="717"/>
      <c r="KDC179" s="717"/>
      <c r="KDD179" s="717"/>
      <c r="KDE179" s="717"/>
      <c r="KDF179" s="717"/>
      <c r="KDG179" s="717"/>
      <c r="KDH179" s="717"/>
      <c r="KDI179" s="717"/>
      <c r="KDJ179" s="717"/>
      <c r="KDK179" s="717"/>
      <c r="KDL179" s="717"/>
      <c r="KDM179" s="717"/>
      <c r="KDN179" s="717"/>
      <c r="KDO179" s="717"/>
      <c r="KDP179" s="717"/>
      <c r="KDQ179" s="717"/>
      <c r="KDR179" s="717"/>
      <c r="KDS179" s="717"/>
      <c r="KDT179" s="717"/>
      <c r="KDU179" s="717"/>
      <c r="KDV179" s="717"/>
      <c r="KDW179" s="717"/>
      <c r="KDX179" s="717"/>
      <c r="KDY179" s="717"/>
      <c r="KDZ179" s="717"/>
      <c r="KEA179" s="717"/>
      <c r="KEB179" s="717"/>
      <c r="KEC179" s="717"/>
      <c r="KED179" s="717"/>
      <c r="KEE179" s="717"/>
      <c r="KEF179" s="717"/>
      <c r="KEG179" s="717"/>
      <c r="KEH179" s="717"/>
      <c r="KEI179" s="717"/>
      <c r="KEJ179" s="717"/>
      <c r="KEK179" s="717"/>
      <c r="KEL179" s="717"/>
      <c r="KEM179" s="717"/>
      <c r="KEN179" s="717"/>
      <c r="KEO179" s="717"/>
      <c r="KEP179" s="717"/>
      <c r="KEQ179" s="717"/>
      <c r="KER179" s="717"/>
      <c r="KES179" s="717"/>
      <c r="KET179" s="717"/>
      <c r="KEU179" s="717"/>
      <c r="KEV179" s="717"/>
      <c r="KEW179" s="717"/>
      <c r="KEX179" s="717"/>
      <c r="KEY179" s="717"/>
      <c r="KEZ179" s="717"/>
      <c r="KFA179" s="717"/>
      <c r="KFB179" s="717"/>
      <c r="KFC179" s="717"/>
      <c r="KFD179" s="717"/>
      <c r="KFE179" s="717"/>
      <c r="KFF179" s="717"/>
      <c r="KFG179" s="717"/>
      <c r="KFH179" s="717"/>
      <c r="KFI179" s="717"/>
      <c r="KFJ179" s="717"/>
      <c r="KFK179" s="717"/>
      <c r="KFL179" s="717"/>
      <c r="KFM179" s="717"/>
      <c r="KFN179" s="717"/>
      <c r="KFO179" s="717"/>
      <c r="KFP179" s="717"/>
      <c r="KFQ179" s="717"/>
      <c r="KFR179" s="717"/>
      <c r="KFS179" s="717"/>
      <c r="KFT179" s="717"/>
      <c r="KFU179" s="717"/>
      <c r="KFV179" s="717"/>
      <c r="KFW179" s="717"/>
      <c r="KFX179" s="717"/>
      <c r="KFY179" s="717"/>
      <c r="KFZ179" s="717"/>
      <c r="KGA179" s="717"/>
      <c r="KGB179" s="717"/>
      <c r="KGC179" s="717"/>
      <c r="KGD179" s="717"/>
      <c r="KGE179" s="717"/>
      <c r="KGF179" s="717"/>
      <c r="KGG179" s="717"/>
      <c r="KGH179" s="717"/>
      <c r="KGI179" s="717"/>
      <c r="KGJ179" s="717"/>
      <c r="KGK179" s="717"/>
      <c r="KGL179" s="717"/>
      <c r="KGM179" s="717"/>
      <c r="KGN179" s="717"/>
      <c r="KGO179" s="717"/>
      <c r="KGP179" s="717"/>
      <c r="KGQ179" s="717"/>
      <c r="KGR179" s="717"/>
      <c r="KGS179" s="717"/>
      <c r="KGT179" s="717"/>
      <c r="KGU179" s="717"/>
      <c r="KGV179" s="717"/>
      <c r="KGW179" s="717"/>
      <c r="KGX179" s="717"/>
      <c r="KGY179" s="717"/>
      <c r="KGZ179" s="717"/>
      <c r="KHA179" s="717"/>
      <c r="KHB179" s="717"/>
      <c r="KHC179" s="717"/>
      <c r="KHD179" s="717"/>
      <c r="KHE179" s="717"/>
      <c r="KHF179" s="717"/>
      <c r="KHG179" s="717"/>
      <c r="KHH179" s="717"/>
      <c r="KHI179" s="717"/>
      <c r="KHJ179" s="717"/>
      <c r="KHK179" s="717"/>
      <c r="KHL179" s="717"/>
      <c r="KHM179" s="717"/>
      <c r="KHN179" s="717"/>
      <c r="KHO179" s="717"/>
      <c r="KHP179" s="717"/>
      <c r="KHQ179" s="717"/>
      <c r="KHR179" s="717"/>
      <c r="KHS179" s="717"/>
      <c r="KHT179" s="717"/>
      <c r="KHU179" s="717"/>
      <c r="KHV179" s="717"/>
      <c r="KHW179" s="717"/>
      <c r="KHX179" s="717"/>
      <c r="KHY179" s="717"/>
      <c r="KHZ179" s="717"/>
      <c r="KIA179" s="717"/>
      <c r="KIB179" s="717"/>
      <c r="KIC179" s="717"/>
      <c r="KID179" s="717"/>
      <c r="KIE179" s="717"/>
      <c r="KIF179" s="717"/>
      <c r="KIG179" s="717"/>
      <c r="KIH179" s="717"/>
      <c r="KII179" s="717"/>
      <c r="KIJ179" s="717"/>
      <c r="KIK179" s="717"/>
      <c r="KIL179" s="717"/>
      <c r="KIM179" s="717"/>
      <c r="KIN179" s="717"/>
      <c r="KIO179" s="717"/>
      <c r="KIP179" s="717"/>
      <c r="KIQ179" s="717"/>
      <c r="KIR179" s="717"/>
      <c r="KIS179" s="717"/>
      <c r="KIT179" s="717"/>
      <c r="KIU179" s="717"/>
      <c r="KIV179" s="717"/>
      <c r="KIW179" s="717"/>
      <c r="KIX179" s="717"/>
      <c r="KIY179" s="717"/>
      <c r="KIZ179" s="717"/>
      <c r="KJA179" s="717"/>
      <c r="KJB179" s="717"/>
      <c r="KJC179" s="717"/>
      <c r="KJD179" s="717"/>
      <c r="KJE179" s="717"/>
      <c r="KJF179" s="717"/>
      <c r="KJG179" s="717"/>
      <c r="KJH179" s="717"/>
      <c r="KJI179" s="717"/>
      <c r="KJJ179" s="717"/>
      <c r="KJK179" s="717"/>
      <c r="KJL179" s="717"/>
      <c r="KJM179" s="717"/>
      <c r="KJN179" s="717"/>
      <c r="KJO179" s="717"/>
      <c r="KJP179" s="717"/>
      <c r="KJQ179" s="717"/>
      <c r="KJR179" s="717"/>
      <c r="KJS179" s="717"/>
      <c r="KJT179" s="717"/>
      <c r="KJU179" s="717"/>
      <c r="KJV179" s="717"/>
      <c r="KJW179" s="717"/>
      <c r="KJX179" s="717"/>
      <c r="KJY179" s="717"/>
      <c r="KJZ179" s="717"/>
      <c r="KKA179" s="717"/>
      <c r="KKB179" s="717"/>
      <c r="KKC179" s="717"/>
      <c r="KKD179" s="717"/>
      <c r="KKE179" s="717"/>
      <c r="KKF179" s="717"/>
      <c r="KKG179" s="717"/>
      <c r="KKH179" s="717"/>
      <c r="KKI179" s="717"/>
      <c r="KKJ179" s="717"/>
      <c r="KKK179" s="717"/>
      <c r="KKL179" s="717"/>
      <c r="KKM179" s="717"/>
      <c r="KKN179" s="717"/>
      <c r="KKO179" s="717"/>
      <c r="KKP179" s="717"/>
      <c r="KKQ179" s="717"/>
      <c r="KKR179" s="717"/>
      <c r="KKS179" s="717"/>
      <c r="KKT179" s="717"/>
      <c r="KKU179" s="717"/>
      <c r="KKV179" s="717"/>
      <c r="KKW179" s="717"/>
      <c r="KKX179" s="717"/>
      <c r="KKY179" s="717"/>
      <c r="KKZ179" s="717"/>
      <c r="KLA179" s="717"/>
      <c r="KLB179" s="717"/>
      <c r="KLC179" s="717"/>
      <c r="KLD179" s="717"/>
      <c r="KLE179" s="717"/>
      <c r="KLF179" s="717"/>
      <c r="KLG179" s="717"/>
      <c r="KLH179" s="717"/>
      <c r="KLI179" s="717"/>
      <c r="KLJ179" s="717"/>
      <c r="KLK179" s="717"/>
      <c r="KLL179" s="717"/>
      <c r="KLM179" s="717"/>
      <c r="KLN179" s="717"/>
      <c r="KLO179" s="717"/>
      <c r="KLP179" s="717"/>
      <c r="KLQ179" s="717"/>
      <c r="KLR179" s="717"/>
      <c r="KLS179" s="717"/>
      <c r="KLT179" s="717"/>
      <c r="KLU179" s="717"/>
      <c r="KLV179" s="717"/>
      <c r="KLW179" s="717"/>
      <c r="KLX179" s="717"/>
      <c r="KLY179" s="717"/>
      <c r="KLZ179" s="717"/>
      <c r="KMA179" s="717"/>
      <c r="KMB179" s="717"/>
      <c r="KMC179" s="717"/>
      <c r="KMD179" s="717"/>
      <c r="KME179" s="717"/>
      <c r="KMF179" s="717"/>
      <c r="KMG179" s="717"/>
      <c r="KMH179" s="717"/>
      <c r="KMI179" s="717"/>
      <c r="KMJ179" s="717"/>
      <c r="KMK179" s="717"/>
      <c r="KML179" s="717"/>
      <c r="KMM179" s="717"/>
      <c r="KMN179" s="717"/>
      <c r="KMO179" s="717"/>
      <c r="KMP179" s="717"/>
      <c r="KMQ179" s="717"/>
      <c r="KMR179" s="717"/>
      <c r="KMS179" s="717"/>
      <c r="KMT179" s="717"/>
      <c r="KMU179" s="717"/>
      <c r="KMV179" s="717"/>
      <c r="KMW179" s="717"/>
      <c r="KMX179" s="717"/>
      <c r="KMY179" s="717"/>
      <c r="KMZ179" s="717"/>
      <c r="KNA179" s="717"/>
      <c r="KNB179" s="717"/>
      <c r="KNC179" s="717"/>
      <c r="KND179" s="717"/>
      <c r="KNE179" s="717"/>
      <c r="KNF179" s="717"/>
      <c r="KNG179" s="717"/>
      <c r="KNH179" s="717"/>
      <c r="KNI179" s="717"/>
      <c r="KNJ179" s="717"/>
      <c r="KNK179" s="717"/>
      <c r="KNL179" s="717"/>
      <c r="KNM179" s="717"/>
      <c r="KNN179" s="717"/>
      <c r="KNO179" s="717"/>
      <c r="KNP179" s="717"/>
      <c r="KNQ179" s="717"/>
      <c r="KNR179" s="717"/>
      <c r="KNS179" s="717"/>
      <c r="KNT179" s="717"/>
      <c r="KNU179" s="717"/>
      <c r="KNV179" s="717"/>
      <c r="KNW179" s="717"/>
      <c r="KNX179" s="717"/>
      <c r="KNY179" s="717"/>
      <c r="KNZ179" s="717"/>
      <c r="KOA179" s="717"/>
      <c r="KOB179" s="717"/>
      <c r="KOC179" s="717"/>
      <c r="KOD179" s="717"/>
      <c r="KOE179" s="717"/>
      <c r="KOF179" s="717"/>
      <c r="KOG179" s="717"/>
      <c r="KOH179" s="717"/>
      <c r="KOI179" s="717"/>
      <c r="KOJ179" s="717"/>
      <c r="KOK179" s="717"/>
      <c r="KOL179" s="717"/>
      <c r="KOM179" s="717"/>
      <c r="KON179" s="717"/>
      <c r="KOO179" s="717"/>
      <c r="KOP179" s="717"/>
      <c r="KOQ179" s="717"/>
      <c r="KOR179" s="717"/>
      <c r="KOS179" s="717"/>
      <c r="KOT179" s="717"/>
      <c r="KOU179" s="717"/>
      <c r="KOV179" s="717"/>
      <c r="KOW179" s="717"/>
      <c r="KOX179" s="717"/>
      <c r="KOY179" s="717"/>
      <c r="KOZ179" s="717"/>
      <c r="KPA179" s="717"/>
      <c r="KPB179" s="717"/>
      <c r="KPC179" s="717"/>
      <c r="KPD179" s="717"/>
      <c r="KPE179" s="717"/>
      <c r="KPF179" s="717"/>
      <c r="KPG179" s="717"/>
      <c r="KPH179" s="717"/>
      <c r="KPI179" s="717"/>
      <c r="KPJ179" s="717"/>
      <c r="KPK179" s="717"/>
      <c r="KPL179" s="717"/>
      <c r="KPM179" s="717"/>
      <c r="KPN179" s="717"/>
      <c r="KPO179" s="717"/>
      <c r="KPP179" s="717"/>
      <c r="KPQ179" s="717"/>
      <c r="KPR179" s="717"/>
      <c r="KPS179" s="717"/>
      <c r="KPT179" s="717"/>
      <c r="KPU179" s="717"/>
      <c r="KPV179" s="717"/>
      <c r="KPW179" s="717"/>
      <c r="KPX179" s="717"/>
      <c r="KPY179" s="717"/>
      <c r="KPZ179" s="717"/>
      <c r="KQA179" s="717"/>
      <c r="KQB179" s="717"/>
      <c r="KQC179" s="717"/>
      <c r="KQD179" s="717"/>
      <c r="KQE179" s="717"/>
      <c r="KQF179" s="717"/>
      <c r="KQG179" s="717"/>
      <c r="KQH179" s="717"/>
      <c r="KQI179" s="717"/>
      <c r="KQJ179" s="717"/>
      <c r="KQK179" s="717"/>
      <c r="KQL179" s="717"/>
      <c r="KQM179" s="717"/>
      <c r="KQN179" s="717"/>
      <c r="KQO179" s="717"/>
      <c r="KQP179" s="717"/>
      <c r="KQQ179" s="717"/>
      <c r="KQR179" s="717"/>
      <c r="KQS179" s="717"/>
      <c r="KQT179" s="717"/>
      <c r="KQU179" s="717"/>
      <c r="KQV179" s="717"/>
      <c r="KQW179" s="717"/>
      <c r="KQX179" s="717"/>
      <c r="KQY179" s="717"/>
      <c r="KQZ179" s="717"/>
      <c r="KRA179" s="717"/>
      <c r="KRB179" s="717"/>
      <c r="KRC179" s="717"/>
      <c r="KRD179" s="717"/>
      <c r="KRE179" s="717"/>
      <c r="KRF179" s="717"/>
      <c r="KRG179" s="717"/>
      <c r="KRH179" s="717"/>
      <c r="KRI179" s="717"/>
      <c r="KRJ179" s="717"/>
      <c r="KRK179" s="717"/>
      <c r="KRL179" s="717"/>
      <c r="KRM179" s="717"/>
      <c r="KRN179" s="717"/>
      <c r="KRO179" s="717"/>
      <c r="KRP179" s="717"/>
      <c r="KRQ179" s="717"/>
      <c r="KRR179" s="717"/>
      <c r="KRS179" s="717"/>
      <c r="KRT179" s="717"/>
      <c r="KRU179" s="717"/>
      <c r="KRV179" s="717"/>
      <c r="KRW179" s="717"/>
      <c r="KRX179" s="717"/>
      <c r="KRY179" s="717"/>
      <c r="KRZ179" s="717"/>
      <c r="KSA179" s="717"/>
      <c r="KSB179" s="717"/>
      <c r="KSC179" s="717"/>
      <c r="KSD179" s="717"/>
      <c r="KSE179" s="717"/>
      <c r="KSF179" s="717"/>
      <c r="KSG179" s="717"/>
      <c r="KSH179" s="717"/>
      <c r="KSI179" s="717"/>
      <c r="KSJ179" s="717"/>
      <c r="KSK179" s="717"/>
      <c r="KSL179" s="717"/>
      <c r="KSM179" s="717"/>
      <c r="KSN179" s="717"/>
      <c r="KSO179" s="717"/>
      <c r="KSP179" s="717"/>
      <c r="KSQ179" s="717"/>
      <c r="KSR179" s="717"/>
      <c r="KSS179" s="717"/>
      <c r="KST179" s="717"/>
      <c r="KSU179" s="717"/>
      <c r="KSV179" s="717"/>
      <c r="KSW179" s="717"/>
      <c r="KSX179" s="717"/>
      <c r="KSY179" s="717"/>
      <c r="KSZ179" s="717"/>
      <c r="KTA179" s="717"/>
      <c r="KTB179" s="717"/>
      <c r="KTC179" s="717"/>
      <c r="KTD179" s="717"/>
      <c r="KTE179" s="717"/>
      <c r="KTF179" s="717"/>
      <c r="KTG179" s="717"/>
      <c r="KTH179" s="717"/>
      <c r="KTI179" s="717"/>
      <c r="KTJ179" s="717"/>
      <c r="KTK179" s="717"/>
      <c r="KTL179" s="717"/>
      <c r="KTM179" s="717"/>
      <c r="KTN179" s="717"/>
      <c r="KTO179" s="717"/>
      <c r="KTP179" s="717"/>
      <c r="KTQ179" s="717"/>
      <c r="KTR179" s="717"/>
      <c r="KTS179" s="717"/>
      <c r="KTT179" s="717"/>
      <c r="KTU179" s="717"/>
      <c r="KTV179" s="717"/>
      <c r="KTW179" s="717"/>
      <c r="KTX179" s="717"/>
      <c r="KTY179" s="717"/>
      <c r="KTZ179" s="717"/>
      <c r="KUA179" s="717"/>
      <c r="KUB179" s="717"/>
      <c r="KUC179" s="717"/>
      <c r="KUD179" s="717"/>
      <c r="KUE179" s="717"/>
      <c r="KUF179" s="717"/>
      <c r="KUG179" s="717"/>
      <c r="KUH179" s="717"/>
      <c r="KUI179" s="717"/>
      <c r="KUJ179" s="717"/>
      <c r="KUK179" s="717"/>
      <c r="KUL179" s="717"/>
      <c r="KUM179" s="717"/>
      <c r="KUN179" s="717"/>
      <c r="KUO179" s="717"/>
      <c r="KUP179" s="717"/>
      <c r="KUQ179" s="717"/>
      <c r="KUR179" s="717"/>
      <c r="KUS179" s="717"/>
      <c r="KUT179" s="717"/>
      <c r="KUU179" s="717"/>
      <c r="KUV179" s="717"/>
      <c r="KUW179" s="717"/>
      <c r="KUX179" s="717"/>
      <c r="KUY179" s="717"/>
      <c r="KUZ179" s="717"/>
      <c r="KVA179" s="717"/>
      <c r="KVB179" s="717"/>
      <c r="KVC179" s="717"/>
      <c r="KVD179" s="717"/>
      <c r="KVE179" s="717"/>
      <c r="KVF179" s="717"/>
      <c r="KVG179" s="717"/>
      <c r="KVH179" s="717"/>
      <c r="KVI179" s="717"/>
      <c r="KVJ179" s="717"/>
      <c r="KVK179" s="717"/>
      <c r="KVL179" s="717"/>
      <c r="KVM179" s="717"/>
      <c r="KVN179" s="717"/>
      <c r="KVO179" s="717"/>
      <c r="KVP179" s="717"/>
      <c r="KVQ179" s="717"/>
      <c r="KVR179" s="717"/>
      <c r="KVS179" s="717"/>
      <c r="KVT179" s="717"/>
      <c r="KVU179" s="717"/>
      <c r="KVV179" s="717"/>
      <c r="KVW179" s="717"/>
      <c r="KVX179" s="717"/>
      <c r="KVY179" s="717"/>
      <c r="KVZ179" s="717"/>
      <c r="KWA179" s="717"/>
      <c r="KWB179" s="717"/>
      <c r="KWC179" s="717"/>
      <c r="KWD179" s="717"/>
      <c r="KWE179" s="717"/>
      <c r="KWF179" s="717"/>
      <c r="KWG179" s="717"/>
      <c r="KWH179" s="717"/>
      <c r="KWI179" s="717"/>
      <c r="KWJ179" s="717"/>
      <c r="KWK179" s="717"/>
      <c r="KWL179" s="717"/>
      <c r="KWM179" s="717"/>
      <c r="KWN179" s="717"/>
      <c r="KWO179" s="717"/>
      <c r="KWP179" s="717"/>
      <c r="KWQ179" s="717"/>
      <c r="KWR179" s="717"/>
      <c r="KWS179" s="717"/>
      <c r="KWT179" s="717"/>
      <c r="KWU179" s="717"/>
      <c r="KWV179" s="717"/>
      <c r="KWW179" s="717"/>
      <c r="KWX179" s="717"/>
      <c r="KWY179" s="717"/>
      <c r="KWZ179" s="717"/>
      <c r="KXA179" s="717"/>
      <c r="KXB179" s="717"/>
      <c r="KXC179" s="717"/>
      <c r="KXD179" s="717"/>
      <c r="KXE179" s="717"/>
      <c r="KXF179" s="717"/>
      <c r="KXG179" s="717"/>
      <c r="KXH179" s="717"/>
      <c r="KXI179" s="717"/>
      <c r="KXJ179" s="717"/>
      <c r="KXK179" s="717"/>
      <c r="KXL179" s="717"/>
      <c r="KXM179" s="717"/>
      <c r="KXN179" s="717"/>
      <c r="KXO179" s="717"/>
      <c r="KXP179" s="717"/>
      <c r="KXQ179" s="717"/>
      <c r="KXR179" s="717"/>
      <c r="KXS179" s="717"/>
      <c r="KXT179" s="717"/>
      <c r="KXU179" s="717"/>
      <c r="KXV179" s="717"/>
      <c r="KXW179" s="717"/>
      <c r="KXX179" s="717"/>
      <c r="KXY179" s="717"/>
      <c r="KXZ179" s="717"/>
      <c r="KYA179" s="717"/>
      <c r="KYB179" s="717"/>
      <c r="KYC179" s="717"/>
      <c r="KYD179" s="717"/>
      <c r="KYE179" s="717"/>
      <c r="KYF179" s="717"/>
      <c r="KYG179" s="717"/>
      <c r="KYH179" s="717"/>
      <c r="KYI179" s="717"/>
      <c r="KYJ179" s="717"/>
      <c r="KYK179" s="717"/>
      <c r="KYL179" s="717"/>
      <c r="KYM179" s="717"/>
      <c r="KYN179" s="717"/>
      <c r="KYO179" s="717"/>
      <c r="KYP179" s="717"/>
      <c r="KYQ179" s="717"/>
      <c r="KYR179" s="717"/>
      <c r="KYS179" s="717"/>
      <c r="KYT179" s="717"/>
      <c r="KYU179" s="717"/>
      <c r="KYV179" s="717"/>
      <c r="KYW179" s="717"/>
      <c r="KYX179" s="717"/>
      <c r="KYY179" s="717"/>
      <c r="KYZ179" s="717"/>
      <c r="KZA179" s="717"/>
      <c r="KZB179" s="717"/>
      <c r="KZC179" s="717"/>
      <c r="KZD179" s="717"/>
      <c r="KZE179" s="717"/>
      <c r="KZF179" s="717"/>
      <c r="KZG179" s="717"/>
      <c r="KZH179" s="717"/>
      <c r="KZI179" s="717"/>
      <c r="KZJ179" s="717"/>
      <c r="KZK179" s="717"/>
      <c r="KZL179" s="717"/>
      <c r="KZM179" s="717"/>
      <c r="KZN179" s="717"/>
      <c r="KZO179" s="717"/>
      <c r="KZP179" s="717"/>
      <c r="KZQ179" s="717"/>
      <c r="KZR179" s="717"/>
      <c r="KZS179" s="717"/>
      <c r="KZT179" s="717"/>
      <c r="KZU179" s="717"/>
      <c r="KZV179" s="717"/>
      <c r="KZW179" s="717"/>
      <c r="KZX179" s="717"/>
      <c r="KZY179" s="717"/>
      <c r="KZZ179" s="717"/>
      <c r="LAA179" s="717"/>
      <c r="LAB179" s="717"/>
      <c r="LAC179" s="717"/>
      <c r="LAD179" s="717"/>
      <c r="LAE179" s="717"/>
      <c r="LAF179" s="717"/>
      <c r="LAG179" s="717"/>
      <c r="LAH179" s="717"/>
      <c r="LAI179" s="717"/>
      <c r="LAJ179" s="717"/>
      <c r="LAK179" s="717"/>
      <c r="LAL179" s="717"/>
      <c r="LAM179" s="717"/>
      <c r="LAN179" s="717"/>
      <c r="LAO179" s="717"/>
      <c r="LAP179" s="717"/>
      <c r="LAQ179" s="717"/>
      <c r="LAR179" s="717"/>
      <c r="LAS179" s="717"/>
      <c r="LAT179" s="717"/>
      <c r="LAU179" s="717"/>
      <c r="LAV179" s="717"/>
      <c r="LAW179" s="717"/>
      <c r="LAX179" s="717"/>
      <c r="LAY179" s="717"/>
      <c r="LAZ179" s="717"/>
      <c r="LBA179" s="717"/>
      <c r="LBB179" s="717"/>
      <c r="LBC179" s="717"/>
      <c r="LBD179" s="717"/>
      <c r="LBE179" s="717"/>
      <c r="LBF179" s="717"/>
      <c r="LBG179" s="717"/>
      <c r="LBH179" s="717"/>
      <c r="LBI179" s="717"/>
      <c r="LBJ179" s="717"/>
      <c r="LBK179" s="717"/>
      <c r="LBL179" s="717"/>
      <c r="LBM179" s="717"/>
      <c r="LBN179" s="717"/>
      <c r="LBO179" s="717"/>
      <c r="LBP179" s="717"/>
      <c r="LBQ179" s="717"/>
      <c r="LBR179" s="717"/>
      <c r="LBS179" s="717"/>
      <c r="LBT179" s="717"/>
      <c r="LBU179" s="717"/>
      <c r="LBV179" s="717"/>
      <c r="LBW179" s="717"/>
      <c r="LBX179" s="717"/>
      <c r="LBY179" s="717"/>
      <c r="LBZ179" s="717"/>
      <c r="LCA179" s="717"/>
      <c r="LCB179" s="717"/>
      <c r="LCC179" s="717"/>
      <c r="LCD179" s="717"/>
      <c r="LCE179" s="717"/>
      <c r="LCF179" s="717"/>
      <c r="LCG179" s="717"/>
      <c r="LCH179" s="717"/>
      <c r="LCI179" s="717"/>
      <c r="LCJ179" s="717"/>
      <c r="LCK179" s="717"/>
      <c r="LCL179" s="717"/>
      <c r="LCM179" s="717"/>
      <c r="LCN179" s="717"/>
      <c r="LCO179" s="717"/>
      <c r="LCP179" s="717"/>
      <c r="LCQ179" s="717"/>
      <c r="LCR179" s="717"/>
      <c r="LCS179" s="717"/>
      <c r="LCT179" s="717"/>
      <c r="LCU179" s="717"/>
      <c r="LCV179" s="717"/>
      <c r="LCW179" s="717"/>
      <c r="LCX179" s="717"/>
      <c r="LCY179" s="717"/>
      <c r="LCZ179" s="717"/>
      <c r="LDA179" s="717"/>
      <c r="LDB179" s="717"/>
      <c r="LDC179" s="717"/>
      <c r="LDD179" s="717"/>
      <c r="LDE179" s="717"/>
      <c r="LDF179" s="717"/>
      <c r="LDG179" s="717"/>
      <c r="LDH179" s="717"/>
      <c r="LDI179" s="717"/>
      <c r="LDJ179" s="717"/>
      <c r="LDK179" s="717"/>
      <c r="LDL179" s="717"/>
      <c r="LDM179" s="717"/>
      <c r="LDN179" s="717"/>
      <c r="LDO179" s="717"/>
      <c r="LDP179" s="717"/>
      <c r="LDQ179" s="717"/>
      <c r="LDR179" s="717"/>
      <c r="LDS179" s="717"/>
      <c r="LDT179" s="717"/>
      <c r="LDU179" s="717"/>
      <c r="LDV179" s="717"/>
      <c r="LDW179" s="717"/>
      <c r="LDX179" s="717"/>
      <c r="LDY179" s="717"/>
      <c r="LDZ179" s="717"/>
      <c r="LEA179" s="717"/>
      <c r="LEB179" s="717"/>
      <c r="LEC179" s="717"/>
      <c r="LED179" s="717"/>
      <c r="LEE179" s="717"/>
      <c r="LEF179" s="717"/>
      <c r="LEG179" s="717"/>
      <c r="LEH179" s="717"/>
      <c r="LEI179" s="717"/>
      <c r="LEJ179" s="717"/>
      <c r="LEK179" s="717"/>
      <c r="LEL179" s="717"/>
      <c r="LEM179" s="717"/>
      <c r="LEN179" s="717"/>
      <c r="LEO179" s="717"/>
      <c r="LEP179" s="717"/>
      <c r="LEQ179" s="717"/>
      <c r="LER179" s="717"/>
      <c r="LES179" s="717"/>
      <c r="LET179" s="717"/>
      <c r="LEU179" s="717"/>
      <c r="LEV179" s="717"/>
      <c r="LEW179" s="717"/>
      <c r="LEX179" s="717"/>
      <c r="LEY179" s="717"/>
      <c r="LEZ179" s="717"/>
      <c r="LFA179" s="717"/>
      <c r="LFB179" s="717"/>
      <c r="LFC179" s="717"/>
      <c r="LFD179" s="717"/>
      <c r="LFE179" s="717"/>
      <c r="LFF179" s="717"/>
      <c r="LFG179" s="717"/>
      <c r="LFH179" s="717"/>
      <c r="LFI179" s="717"/>
      <c r="LFJ179" s="717"/>
      <c r="LFK179" s="717"/>
      <c r="LFL179" s="717"/>
      <c r="LFM179" s="717"/>
      <c r="LFN179" s="717"/>
      <c r="LFO179" s="717"/>
      <c r="LFP179" s="717"/>
      <c r="LFQ179" s="717"/>
      <c r="LFR179" s="717"/>
      <c r="LFS179" s="717"/>
      <c r="LFT179" s="717"/>
      <c r="LFU179" s="717"/>
      <c r="LFV179" s="717"/>
      <c r="LFW179" s="717"/>
      <c r="LFX179" s="717"/>
      <c r="LFY179" s="717"/>
      <c r="LFZ179" s="717"/>
      <c r="LGA179" s="717"/>
      <c r="LGB179" s="717"/>
      <c r="LGC179" s="717"/>
      <c r="LGD179" s="717"/>
      <c r="LGE179" s="717"/>
      <c r="LGF179" s="717"/>
      <c r="LGG179" s="717"/>
      <c r="LGH179" s="717"/>
      <c r="LGI179" s="717"/>
      <c r="LGJ179" s="717"/>
      <c r="LGK179" s="717"/>
      <c r="LGL179" s="717"/>
      <c r="LGM179" s="717"/>
      <c r="LGN179" s="717"/>
      <c r="LGO179" s="717"/>
      <c r="LGP179" s="717"/>
      <c r="LGQ179" s="717"/>
      <c r="LGR179" s="717"/>
      <c r="LGS179" s="717"/>
      <c r="LGT179" s="717"/>
      <c r="LGU179" s="717"/>
      <c r="LGV179" s="717"/>
      <c r="LGW179" s="717"/>
      <c r="LGX179" s="717"/>
      <c r="LGY179" s="717"/>
      <c r="LGZ179" s="717"/>
      <c r="LHA179" s="717"/>
      <c r="LHB179" s="717"/>
      <c r="LHC179" s="717"/>
      <c r="LHD179" s="717"/>
      <c r="LHE179" s="717"/>
      <c r="LHF179" s="717"/>
      <c r="LHG179" s="717"/>
      <c r="LHH179" s="717"/>
      <c r="LHI179" s="717"/>
      <c r="LHJ179" s="717"/>
      <c r="LHK179" s="717"/>
      <c r="LHL179" s="717"/>
      <c r="LHM179" s="717"/>
      <c r="LHN179" s="717"/>
      <c r="LHO179" s="717"/>
      <c r="LHP179" s="717"/>
      <c r="LHQ179" s="717"/>
      <c r="LHR179" s="717"/>
      <c r="LHS179" s="717"/>
      <c r="LHT179" s="717"/>
      <c r="LHU179" s="717"/>
      <c r="LHV179" s="717"/>
      <c r="LHW179" s="717"/>
      <c r="LHX179" s="717"/>
      <c r="LHY179" s="717"/>
      <c r="LHZ179" s="717"/>
      <c r="LIA179" s="717"/>
      <c r="LIB179" s="717"/>
      <c r="LIC179" s="717"/>
      <c r="LID179" s="717"/>
      <c r="LIE179" s="717"/>
      <c r="LIF179" s="717"/>
      <c r="LIG179" s="717"/>
      <c r="LIH179" s="717"/>
      <c r="LII179" s="717"/>
      <c r="LIJ179" s="717"/>
      <c r="LIK179" s="717"/>
      <c r="LIL179" s="717"/>
      <c r="LIM179" s="717"/>
      <c r="LIN179" s="717"/>
      <c r="LIO179" s="717"/>
      <c r="LIP179" s="717"/>
      <c r="LIQ179" s="717"/>
      <c r="LIR179" s="717"/>
      <c r="LIS179" s="717"/>
      <c r="LIT179" s="717"/>
      <c r="LIU179" s="717"/>
      <c r="LIV179" s="717"/>
      <c r="LIW179" s="717"/>
      <c r="LIX179" s="717"/>
      <c r="LIY179" s="717"/>
      <c r="LIZ179" s="717"/>
      <c r="LJA179" s="717"/>
      <c r="LJB179" s="717"/>
      <c r="LJC179" s="717"/>
      <c r="LJD179" s="717"/>
      <c r="LJE179" s="717"/>
      <c r="LJF179" s="717"/>
      <c r="LJG179" s="717"/>
      <c r="LJH179" s="717"/>
      <c r="LJI179" s="717"/>
      <c r="LJJ179" s="717"/>
      <c r="LJK179" s="717"/>
      <c r="LJL179" s="717"/>
      <c r="LJM179" s="717"/>
      <c r="LJN179" s="717"/>
      <c r="LJO179" s="717"/>
      <c r="LJP179" s="717"/>
      <c r="LJQ179" s="717"/>
      <c r="LJR179" s="717"/>
      <c r="LJS179" s="717"/>
      <c r="LJT179" s="717"/>
      <c r="LJU179" s="717"/>
      <c r="LJV179" s="717"/>
      <c r="LJW179" s="717"/>
      <c r="LJX179" s="717"/>
      <c r="LJY179" s="717"/>
      <c r="LJZ179" s="717"/>
      <c r="LKA179" s="717"/>
      <c r="LKB179" s="717"/>
      <c r="LKC179" s="717"/>
      <c r="LKD179" s="717"/>
      <c r="LKE179" s="717"/>
      <c r="LKF179" s="717"/>
      <c r="LKG179" s="717"/>
      <c r="LKH179" s="717"/>
      <c r="LKI179" s="717"/>
      <c r="LKJ179" s="717"/>
      <c r="LKK179" s="717"/>
      <c r="LKL179" s="717"/>
      <c r="LKM179" s="717"/>
      <c r="LKN179" s="717"/>
      <c r="LKO179" s="717"/>
      <c r="LKP179" s="717"/>
      <c r="LKQ179" s="717"/>
      <c r="LKR179" s="717"/>
      <c r="LKS179" s="717"/>
      <c r="LKT179" s="717"/>
      <c r="LKU179" s="717"/>
      <c r="LKV179" s="717"/>
      <c r="LKW179" s="717"/>
      <c r="LKX179" s="717"/>
      <c r="LKY179" s="717"/>
      <c r="LKZ179" s="717"/>
      <c r="LLA179" s="717"/>
      <c r="LLB179" s="717"/>
      <c r="LLC179" s="717"/>
      <c r="LLD179" s="717"/>
      <c r="LLE179" s="717"/>
      <c r="LLF179" s="717"/>
      <c r="LLG179" s="717"/>
      <c r="LLH179" s="717"/>
      <c r="LLI179" s="717"/>
      <c r="LLJ179" s="717"/>
      <c r="LLK179" s="717"/>
      <c r="LLL179" s="717"/>
      <c r="LLM179" s="717"/>
      <c r="LLN179" s="717"/>
      <c r="LLO179" s="717"/>
      <c r="LLP179" s="717"/>
      <c r="LLQ179" s="717"/>
      <c r="LLR179" s="717"/>
      <c r="LLS179" s="717"/>
      <c r="LLT179" s="717"/>
      <c r="LLU179" s="717"/>
      <c r="LLV179" s="717"/>
      <c r="LLW179" s="717"/>
      <c r="LLX179" s="717"/>
      <c r="LLY179" s="717"/>
      <c r="LLZ179" s="717"/>
      <c r="LMA179" s="717"/>
      <c r="LMB179" s="717"/>
      <c r="LMC179" s="717"/>
      <c r="LMD179" s="717"/>
      <c r="LME179" s="717"/>
      <c r="LMF179" s="717"/>
      <c r="LMG179" s="717"/>
      <c r="LMH179" s="717"/>
      <c r="LMI179" s="717"/>
      <c r="LMJ179" s="717"/>
      <c r="LMK179" s="717"/>
      <c r="LML179" s="717"/>
      <c r="LMM179" s="717"/>
      <c r="LMN179" s="717"/>
      <c r="LMO179" s="717"/>
      <c r="LMP179" s="717"/>
      <c r="LMQ179" s="717"/>
      <c r="LMR179" s="717"/>
      <c r="LMS179" s="717"/>
      <c r="LMT179" s="717"/>
      <c r="LMU179" s="717"/>
      <c r="LMV179" s="717"/>
      <c r="LMW179" s="717"/>
      <c r="LMX179" s="717"/>
      <c r="LMY179" s="717"/>
      <c r="LMZ179" s="717"/>
      <c r="LNA179" s="717"/>
      <c r="LNB179" s="717"/>
      <c r="LNC179" s="717"/>
      <c r="LND179" s="717"/>
      <c r="LNE179" s="717"/>
      <c r="LNF179" s="717"/>
      <c r="LNG179" s="717"/>
      <c r="LNH179" s="717"/>
      <c r="LNI179" s="717"/>
      <c r="LNJ179" s="717"/>
      <c r="LNK179" s="717"/>
      <c r="LNL179" s="717"/>
      <c r="LNM179" s="717"/>
      <c r="LNN179" s="717"/>
      <c r="LNO179" s="717"/>
      <c r="LNP179" s="717"/>
      <c r="LNQ179" s="717"/>
      <c r="LNR179" s="717"/>
      <c r="LNS179" s="717"/>
      <c r="LNT179" s="717"/>
      <c r="LNU179" s="717"/>
      <c r="LNV179" s="717"/>
      <c r="LNW179" s="717"/>
      <c r="LNX179" s="717"/>
      <c r="LNY179" s="717"/>
      <c r="LNZ179" s="717"/>
      <c r="LOA179" s="717"/>
      <c r="LOB179" s="717"/>
      <c r="LOC179" s="717"/>
      <c r="LOD179" s="717"/>
      <c r="LOE179" s="717"/>
      <c r="LOF179" s="717"/>
      <c r="LOG179" s="717"/>
      <c r="LOH179" s="717"/>
      <c r="LOI179" s="717"/>
      <c r="LOJ179" s="717"/>
      <c r="LOK179" s="717"/>
      <c r="LOL179" s="717"/>
      <c r="LOM179" s="717"/>
      <c r="LON179" s="717"/>
      <c r="LOO179" s="717"/>
      <c r="LOP179" s="717"/>
      <c r="LOQ179" s="717"/>
      <c r="LOR179" s="717"/>
      <c r="LOS179" s="717"/>
      <c r="LOT179" s="717"/>
      <c r="LOU179" s="717"/>
      <c r="LOV179" s="717"/>
      <c r="LOW179" s="717"/>
      <c r="LOX179" s="717"/>
      <c r="LOY179" s="717"/>
      <c r="LOZ179" s="717"/>
      <c r="LPA179" s="717"/>
      <c r="LPB179" s="717"/>
      <c r="LPC179" s="717"/>
      <c r="LPD179" s="717"/>
      <c r="LPE179" s="717"/>
      <c r="LPF179" s="717"/>
      <c r="LPG179" s="717"/>
      <c r="LPH179" s="717"/>
      <c r="LPI179" s="717"/>
      <c r="LPJ179" s="717"/>
      <c r="LPK179" s="717"/>
      <c r="LPL179" s="717"/>
      <c r="LPM179" s="717"/>
      <c r="LPN179" s="717"/>
      <c r="LPO179" s="717"/>
      <c r="LPP179" s="717"/>
      <c r="LPQ179" s="717"/>
      <c r="LPR179" s="717"/>
      <c r="LPS179" s="717"/>
      <c r="LPT179" s="717"/>
      <c r="LPU179" s="717"/>
      <c r="LPV179" s="717"/>
      <c r="LPW179" s="717"/>
      <c r="LPX179" s="717"/>
      <c r="LPY179" s="717"/>
      <c r="LPZ179" s="717"/>
      <c r="LQA179" s="717"/>
      <c r="LQB179" s="717"/>
      <c r="LQC179" s="717"/>
      <c r="LQD179" s="717"/>
      <c r="LQE179" s="717"/>
      <c r="LQF179" s="717"/>
      <c r="LQG179" s="717"/>
      <c r="LQH179" s="717"/>
      <c r="LQI179" s="717"/>
      <c r="LQJ179" s="717"/>
      <c r="LQK179" s="717"/>
      <c r="LQL179" s="717"/>
      <c r="LQM179" s="717"/>
      <c r="LQN179" s="717"/>
      <c r="LQO179" s="717"/>
      <c r="LQP179" s="717"/>
      <c r="LQQ179" s="717"/>
      <c r="LQR179" s="717"/>
      <c r="LQS179" s="717"/>
      <c r="LQT179" s="717"/>
      <c r="LQU179" s="717"/>
      <c r="LQV179" s="717"/>
      <c r="LQW179" s="717"/>
      <c r="LQX179" s="717"/>
      <c r="LQY179" s="717"/>
      <c r="LQZ179" s="717"/>
      <c r="LRA179" s="717"/>
      <c r="LRB179" s="717"/>
      <c r="LRC179" s="717"/>
      <c r="LRD179" s="717"/>
      <c r="LRE179" s="717"/>
      <c r="LRF179" s="717"/>
      <c r="LRG179" s="717"/>
      <c r="LRH179" s="717"/>
      <c r="LRI179" s="717"/>
      <c r="LRJ179" s="717"/>
      <c r="LRK179" s="717"/>
      <c r="LRL179" s="717"/>
      <c r="LRM179" s="717"/>
      <c r="LRN179" s="717"/>
      <c r="LRO179" s="717"/>
      <c r="LRP179" s="717"/>
      <c r="LRQ179" s="717"/>
      <c r="LRR179" s="717"/>
      <c r="LRS179" s="717"/>
      <c r="LRT179" s="717"/>
      <c r="LRU179" s="717"/>
      <c r="LRV179" s="717"/>
      <c r="LRW179" s="717"/>
      <c r="LRX179" s="717"/>
      <c r="LRY179" s="717"/>
      <c r="LRZ179" s="717"/>
      <c r="LSA179" s="717"/>
      <c r="LSB179" s="717"/>
      <c r="LSC179" s="717"/>
      <c r="LSD179" s="717"/>
      <c r="LSE179" s="717"/>
      <c r="LSF179" s="717"/>
      <c r="LSG179" s="717"/>
      <c r="LSH179" s="717"/>
      <c r="LSI179" s="717"/>
      <c r="LSJ179" s="717"/>
      <c r="LSK179" s="717"/>
      <c r="LSL179" s="717"/>
      <c r="LSM179" s="717"/>
      <c r="LSN179" s="717"/>
      <c r="LSO179" s="717"/>
      <c r="LSP179" s="717"/>
      <c r="LSQ179" s="717"/>
      <c r="LSR179" s="717"/>
      <c r="LSS179" s="717"/>
      <c r="LST179" s="717"/>
      <c r="LSU179" s="717"/>
      <c r="LSV179" s="717"/>
      <c r="LSW179" s="717"/>
      <c r="LSX179" s="717"/>
      <c r="LSY179" s="717"/>
      <c r="LSZ179" s="717"/>
      <c r="LTA179" s="717"/>
      <c r="LTB179" s="717"/>
      <c r="LTC179" s="717"/>
      <c r="LTD179" s="717"/>
      <c r="LTE179" s="717"/>
      <c r="LTF179" s="717"/>
      <c r="LTG179" s="717"/>
      <c r="LTH179" s="717"/>
      <c r="LTI179" s="717"/>
      <c r="LTJ179" s="717"/>
      <c r="LTK179" s="717"/>
      <c r="LTL179" s="717"/>
      <c r="LTM179" s="717"/>
      <c r="LTN179" s="717"/>
      <c r="LTO179" s="717"/>
      <c r="LTP179" s="717"/>
      <c r="LTQ179" s="717"/>
      <c r="LTR179" s="717"/>
      <c r="LTS179" s="717"/>
      <c r="LTT179" s="717"/>
      <c r="LTU179" s="717"/>
      <c r="LTV179" s="717"/>
      <c r="LTW179" s="717"/>
      <c r="LTX179" s="717"/>
      <c r="LTY179" s="717"/>
      <c r="LTZ179" s="717"/>
      <c r="LUA179" s="717"/>
      <c r="LUB179" s="717"/>
      <c r="LUC179" s="717"/>
      <c r="LUD179" s="717"/>
      <c r="LUE179" s="717"/>
      <c r="LUF179" s="717"/>
      <c r="LUG179" s="717"/>
      <c r="LUH179" s="717"/>
      <c r="LUI179" s="717"/>
      <c r="LUJ179" s="717"/>
      <c r="LUK179" s="717"/>
      <c r="LUL179" s="717"/>
      <c r="LUM179" s="717"/>
      <c r="LUN179" s="717"/>
      <c r="LUO179" s="717"/>
      <c r="LUP179" s="717"/>
      <c r="LUQ179" s="717"/>
      <c r="LUR179" s="717"/>
      <c r="LUS179" s="717"/>
      <c r="LUT179" s="717"/>
      <c r="LUU179" s="717"/>
      <c r="LUV179" s="717"/>
      <c r="LUW179" s="717"/>
      <c r="LUX179" s="717"/>
      <c r="LUY179" s="717"/>
      <c r="LUZ179" s="717"/>
      <c r="LVA179" s="717"/>
      <c r="LVB179" s="717"/>
      <c r="LVC179" s="717"/>
      <c r="LVD179" s="717"/>
      <c r="LVE179" s="717"/>
      <c r="LVF179" s="717"/>
      <c r="LVG179" s="717"/>
      <c r="LVH179" s="717"/>
      <c r="LVI179" s="717"/>
      <c r="LVJ179" s="717"/>
      <c r="LVK179" s="717"/>
      <c r="LVL179" s="717"/>
      <c r="LVM179" s="717"/>
      <c r="LVN179" s="717"/>
      <c r="LVO179" s="717"/>
      <c r="LVP179" s="717"/>
      <c r="LVQ179" s="717"/>
      <c r="LVR179" s="717"/>
      <c r="LVS179" s="717"/>
      <c r="LVT179" s="717"/>
      <c r="LVU179" s="717"/>
      <c r="LVV179" s="717"/>
      <c r="LVW179" s="717"/>
      <c r="LVX179" s="717"/>
      <c r="LVY179" s="717"/>
      <c r="LVZ179" s="717"/>
      <c r="LWA179" s="717"/>
      <c r="LWB179" s="717"/>
      <c r="LWC179" s="717"/>
      <c r="LWD179" s="717"/>
      <c r="LWE179" s="717"/>
      <c r="LWF179" s="717"/>
      <c r="LWG179" s="717"/>
      <c r="LWH179" s="717"/>
      <c r="LWI179" s="717"/>
      <c r="LWJ179" s="717"/>
      <c r="LWK179" s="717"/>
      <c r="LWL179" s="717"/>
      <c r="LWM179" s="717"/>
      <c r="LWN179" s="717"/>
      <c r="LWO179" s="717"/>
      <c r="LWP179" s="717"/>
      <c r="LWQ179" s="717"/>
      <c r="LWR179" s="717"/>
      <c r="LWS179" s="717"/>
      <c r="LWT179" s="717"/>
      <c r="LWU179" s="717"/>
      <c r="LWV179" s="717"/>
      <c r="LWW179" s="717"/>
      <c r="LWX179" s="717"/>
      <c r="LWY179" s="717"/>
      <c r="LWZ179" s="717"/>
      <c r="LXA179" s="717"/>
      <c r="LXB179" s="717"/>
      <c r="LXC179" s="717"/>
      <c r="LXD179" s="717"/>
      <c r="LXE179" s="717"/>
      <c r="LXF179" s="717"/>
      <c r="LXG179" s="717"/>
      <c r="LXH179" s="717"/>
      <c r="LXI179" s="717"/>
      <c r="LXJ179" s="717"/>
      <c r="LXK179" s="717"/>
      <c r="LXL179" s="717"/>
      <c r="LXM179" s="717"/>
      <c r="LXN179" s="717"/>
      <c r="LXO179" s="717"/>
      <c r="LXP179" s="717"/>
      <c r="LXQ179" s="717"/>
      <c r="LXR179" s="717"/>
      <c r="LXS179" s="717"/>
      <c r="LXT179" s="717"/>
      <c r="LXU179" s="717"/>
      <c r="LXV179" s="717"/>
      <c r="LXW179" s="717"/>
      <c r="LXX179" s="717"/>
      <c r="LXY179" s="717"/>
      <c r="LXZ179" s="717"/>
      <c r="LYA179" s="717"/>
      <c r="LYB179" s="717"/>
      <c r="LYC179" s="717"/>
      <c r="LYD179" s="717"/>
      <c r="LYE179" s="717"/>
      <c r="LYF179" s="717"/>
      <c r="LYG179" s="717"/>
      <c r="LYH179" s="717"/>
      <c r="LYI179" s="717"/>
      <c r="LYJ179" s="717"/>
      <c r="LYK179" s="717"/>
      <c r="LYL179" s="717"/>
      <c r="LYM179" s="717"/>
      <c r="LYN179" s="717"/>
      <c r="LYO179" s="717"/>
      <c r="LYP179" s="717"/>
      <c r="LYQ179" s="717"/>
      <c r="LYR179" s="717"/>
      <c r="LYS179" s="717"/>
      <c r="LYT179" s="717"/>
      <c r="LYU179" s="717"/>
      <c r="LYV179" s="717"/>
      <c r="LYW179" s="717"/>
      <c r="LYX179" s="717"/>
      <c r="LYY179" s="717"/>
      <c r="LYZ179" s="717"/>
      <c r="LZA179" s="717"/>
      <c r="LZB179" s="717"/>
      <c r="LZC179" s="717"/>
      <c r="LZD179" s="717"/>
      <c r="LZE179" s="717"/>
      <c r="LZF179" s="717"/>
      <c r="LZG179" s="717"/>
      <c r="LZH179" s="717"/>
      <c r="LZI179" s="717"/>
      <c r="LZJ179" s="717"/>
      <c r="LZK179" s="717"/>
      <c r="LZL179" s="717"/>
      <c r="LZM179" s="717"/>
      <c r="LZN179" s="717"/>
      <c r="LZO179" s="717"/>
      <c r="LZP179" s="717"/>
      <c r="LZQ179" s="717"/>
      <c r="LZR179" s="717"/>
      <c r="LZS179" s="717"/>
      <c r="LZT179" s="717"/>
      <c r="LZU179" s="717"/>
      <c r="LZV179" s="717"/>
      <c r="LZW179" s="717"/>
      <c r="LZX179" s="717"/>
      <c r="LZY179" s="717"/>
      <c r="LZZ179" s="717"/>
      <c r="MAA179" s="717"/>
      <c r="MAB179" s="717"/>
      <c r="MAC179" s="717"/>
      <c r="MAD179" s="717"/>
      <c r="MAE179" s="717"/>
      <c r="MAF179" s="717"/>
      <c r="MAG179" s="717"/>
      <c r="MAH179" s="717"/>
      <c r="MAI179" s="717"/>
      <c r="MAJ179" s="717"/>
      <c r="MAK179" s="717"/>
      <c r="MAL179" s="717"/>
      <c r="MAM179" s="717"/>
      <c r="MAN179" s="717"/>
      <c r="MAO179" s="717"/>
      <c r="MAP179" s="717"/>
      <c r="MAQ179" s="717"/>
      <c r="MAR179" s="717"/>
      <c r="MAS179" s="717"/>
      <c r="MAT179" s="717"/>
      <c r="MAU179" s="717"/>
      <c r="MAV179" s="717"/>
      <c r="MAW179" s="717"/>
      <c r="MAX179" s="717"/>
      <c r="MAY179" s="717"/>
      <c r="MAZ179" s="717"/>
      <c r="MBA179" s="717"/>
      <c r="MBB179" s="717"/>
      <c r="MBC179" s="717"/>
      <c r="MBD179" s="717"/>
      <c r="MBE179" s="717"/>
      <c r="MBF179" s="717"/>
      <c r="MBG179" s="717"/>
      <c r="MBH179" s="717"/>
      <c r="MBI179" s="717"/>
      <c r="MBJ179" s="717"/>
      <c r="MBK179" s="717"/>
      <c r="MBL179" s="717"/>
      <c r="MBM179" s="717"/>
      <c r="MBN179" s="717"/>
      <c r="MBO179" s="717"/>
      <c r="MBP179" s="717"/>
      <c r="MBQ179" s="717"/>
      <c r="MBR179" s="717"/>
      <c r="MBS179" s="717"/>
      <c r="MBT179" s="717"/>
      <c r="MBU179" s="717"/>
      <c r="MBV179" s="717"/>
      <c r="MBW179" s="717"/>
      <c r="MBX179" s="717"/>
      <c r="MBY179" s="717"/>
      <c r="MBZ179" s="717"/>
      <c r="MCA179" s="717"/>
      <c r="MCB179" s="717"/>
      <c r="MCC179" s="717"/>
      <c r="MCD179" s="717"/>
      <c r="MCE179" s="717"/>
      <c r="MCF179" s="717"/>
      <c r="MCG179" s="717"/>
      <c r="MCH179" s="717"/>
      <c r="MCI179" s="717"/>
      <c r="MCJ179" s="717"/>
      <c r="MCK179" s="717"/>
      <c r="MCL179" s="717"/>
      <c r="MCM179" s="717"/>
      <c r="MCN179" s="717"/>
      <c r="MCO179" s="717"/>
      <c r="MCP179" s="717"/>
      <c r="MCQ179" s="717"/>
      <c r="MCR179" s="717"/>
      <c r="MCS179" s="717"/>
      <c r="MCT179" s="717"/>
      <c r="MCU179" s="717"/>
      <c r="MCV179" s="717"/>
      <c r="MCW179" s="717"/>
      <c r="MCX179" s="717"/>
      <c r="MCY179" s="717"/>
      <c r="MCZ179" s="717"/>
      <c r="MDA179" s="717"/>
      <c r="MDB179" s="717"/>
      <c r="MDC179" s="717"/>
      <c r="MDD179" s="717"/>
      <c r="MDE179" s="717"/>
      <c r="MDF179" s="717"/>
      <c r="MDG179" s="717"/>
      <c r="MDH179" s="717"/>
      <c r="MDI179" s="717"/>
      <c r="MDJ179" s="717"/>
      <c r="MDK179" s="717"/>
      <c r="MDL179" s="717"/>
      <c r="MDM179" s="717"/>
      <c r="MDN179" s="717"/>
      <c r="MDO179" s="717"/>
      <c r="MDP179" s="717"/>
      <c r="MDQ179" s="717"/>
      <c r="MDR179" s="717"/>
      <c r="MDS179" s="717"/>
      <c r="MDT179" s="717"/>
      <c r="MDU179" s="717"/>
      <c r="MDV179" s="717"/>
      <c r="MDW179" s="717"/>
      <c r="MDX179" s="717"/>
      <c r="MDY179" s="717"/>
      <c r="MDZ179" s="717"/>
      <c r="MEA179" s="717"/>
      <c r="MEB179" s="717"/>
      <c r="MEC179" s="717"/>
      <c r="MED179" s="717"/>
      <c r="MEE179" s="717"/>
      <c r="MEF179" s="717"/>
      <c r="MEG179" s="717"/>
      <c r="MEH179" s="717"/>
      <c r="MEI179" s="717"/>
      <c r="MEJ179" s="717"/>
      <c r="MEK179" s="717"/>
      <c r="MEL179" s="717"/>
      <c r="MEM179" s="717"/>
      <c r="MEN179" s="717"/>
      <c r="MEO179" s="717"/>
      <c r="MEP179" s="717"/>
      <c r="MEQ179" s="717"/>
      <c r="MER179" s="717"/>
      <c r="MES179" s="717"/>
      <c r="MET179" s="717"/>
      <c r="MEU179" s="717"/>
      <c r="MEV179" s="717"/>
      <c r="MEW179" s="717"/>
      <c r="MEX179" s="717"/>
      <c r="MEY179" s="717"/>
      <c r="MEZ179" s="717"/>
      <c r="MFA179" s="717"/>
      <c r="MFB179" s="717"/>
      <c r="MFC179" s="717"/>
      <c r="MFD179" s="717"/>
      <c r="MFE179" s="717"/>
      <c r="MFF179" s="717"/>
      <c r="MFG179" s="717"/>
      <c r="MFH179" s="717"/>
      <c r="MFI179" s="717"/>
      <c r="MFJ179" s="717"/>
      <c r="MFK179" s="717"/>
      <c r="MFL179" s="717"/>
      <c r="MFM179" s="717"/>
      <c r="MFN179" s="717"/>
      <c r="MFO179" s="717"/>
      <c r="MFP179" s="717"/>
      <c r="MFQ179" s="717"/>
      <c r="MFR179" s="717"/>
      <c r="MFS179" s="717"/>
      <c r="MFT179" s="717"/>
      <c r="MFU179" s="717"/>
      <c r="MFV179" s="717"/>
      <c r="MFW179" s="717"/>
      <c r="MFX179" s="717"/>
      <c r="MFY179" s="717"/>
      <c r="MFZ179" s="717"/>
      <c r="MGA179" s="717"/>
      <c r="MGB179" s="717"/>
      <c r="MGC179" s="717"/>
      <c r="MGD179" s="717"/>
      <c r="MGE179" s="717"/>
      <c r="MGF179" s="717"/>
      <c r="MGG179" s="717"/>
      <c r="MGH179" s="717"/>
      <c r="MGI179" s="717"/>
      <c r="MGJ179" s="717"/>
      <c r="MGK179" s="717"/>
      <c r="MGL179" s="717"/>
      <c r="MGM179" s="717"/>
      <c r="MGN179" s="717"/>
      <c r="MGO179" s="717"/>
      <c r="MGP179" s="717"/>
      <c r="MGQ179" s="717"/>
      <c r="MGR179" s="717"/>
      <c r="MGS179" s="717"/>
      <c r="MGT179" s="717"/>
      <c r="MGU179" s="717"/>
      <c r="MGV179" s="717"/>
      <c r="MGW179" s="717"/>
      <c r="MGX179" s="717"/>
      <c r="MGY179" s="717"/>
      <c r="MGZ179" s="717"/>
      <c r="MHA179" s="717"/>
      <c r="MHB179" s="717"/>
      <c r="MHC179" s="717"/>
      <c r="MHD179" s="717"/>
      <c r="MHE179" s="717"/>
      <c r="MHF179" s="717"/>
      <c r="MHG179" s="717"/>
      <c r="MHH179" s="717"/>
      <c r="MHI179" s="717"/>
      <c r="MHJ179" s="717"/>
      <c r="MHK179" s="717"/>
      <c r="MHL179" s="717"/>
      <c r="MHM179" s="717"/>
      <c r="MHN179" s="717"/>
      <c r="MHO179" s="717"/>
      <c r="MHP179" s="717"/>
      <c r="MHQ179" s="717"/>
      <c r="MHR179" s="717"/>
      <c r="MHS179" s="717"/>
      <c r="MHT179" s="717"/>
      <c r="MHU179" s="717"/>
      <c r="MHV179" s="717"/>
      <c r="MHW179" s="717"/>
      <c r="MHX179" s="717"/>
      <c r="MHY179" s="717"/>
      <c r="MHZ179" s="717"/>
      <c r="MIA179" s="717"/>
      <c r="MIB179" s="717"/>
      <c r="MIC179" s="717"/>
      <c r="MID179" s="717"/>
      <c r="MIE179" s="717"/>
      <c r="MIF179" s="717"/>
      <c r="MIG179" s="717"/>
      <c r="MIH179" s="717"/>
      <c r="MII179" s="717"/>
      <c r="MIJ179" s="717"/>
      <c r="MIK179" s="717"/>
      <c r="MIL179" s="717"/>
      <c r="MIM179" s="717"/>
      <c r="MIN179" s="717"/>
      <c r="MIO179" s="717"/>
      <c r="MIP179" s="717"/>
      <c r="MIQ179" s="717"/>
      <c r="MIR179" s="717"/>
      <c r="MIS179" s="717"/>
      <c r="MIT179" s="717"/>
      <c r="MIU179" s="717"/>
      <c r="MIV179" s="717"/>
      <c r="MIW179" s="717"/>
      <c r="MIX179" s="717"/>
      <c r="MIY179" s="717"/>
      <c r="MIZ179" s="717"/>
      <c r="MJA179" s="717"/>
      <c r="MJB179" s="717"/>
      <c r="MJC179" s="717"/>
      <c r="MJD179" s="717"/>
      <c r="MJE179" s="717"/>
      <c r="MJF179" s="717"/>
      <c r="MJG179" s="717"/>
      <c r="MJH179" s="717"/>
      <c r="MJI179" s="717"/>
      <c r="MJJ179" s="717"/>
      <c r="MJK179" s="717"/>
      <c r="MJL179" s="717"/>
      <c r="MJM179" s="717"/>
      <c r="MJN179" s="717"/>
      <c r="MJO179" s="717"/>
      <c r="MJP179" s="717"/>
      <c r="MJQ179" s="717"/>
      <c r="MJR179" s="717"/>
      <c r="MJS179" s="717"/>
      <c r="MJT179" s="717"/>
      <c r="MJU179" s="717"/>
      <c r="MJV179" s="717"/>
      <c r="MJW179" s="717"/>
      <c r="MJX179" s="717"/>
      <c r="MJY179" s="717"/>
      <c r="MJZ179" s="717"/>
      <c r="MKA179" s="717"/>
      <c r="MKB179" s="717"/>
      <c r="MKC179" s="717"/>
      <c r="MKD179" s="717"/>
      <c r="MKE179" s="717"/>
      <c r="MKF179" s="717"/>
      <c r="MKG179" s="717"/>
      <c r="MKH179" s="717"/>
      <c r="MKI179" s="717"/>
      <c r="MKJ179" s="717"/>
      <c r="MKK179" s="717"/>
      <c r="MKL179" s="717"/>
      <c r="MKM179" s="717"/>
      <c r="MKN179" s="717"/>
      <c r="MKO179" s="717"/>
      <c r="MKP179" s="717"/>
      <c r="MKQ179" s="717"/>
      <c r="MKR179" s="717"/>
      <c r="MKS179" s="717"/>
      <c r="MKT179" s="717"/>
      <c r="MKU179" s="717"/>
      <c r="MKV179" s="717"/>
      <c r="MKW179" s="717"/>
      <c r="MKX179" s="717"/>
      <c r="MKY179" s="717"/>
      <c r="MKZ179" s="717"/>
      <c r="MLA179" s="717"/>
      <c r="MLB179" s="717"/>
      <c r="MLC179" s="717"/>
      <c r="MLD179" s="717"/>
      <c r="MLE179" s="717"/>
      <c r="MLF179" s="717"/>
      <c r="MLG179" s="717"/>
      <c r="MLH179" s="717"/>
      <c r="MLI179" s="717"/>
      <c r="MLJ179" s="717"/>
      <c r="MLK179" s="717"/>
      <c r="MLL179" s="717"/>
      <c r="MLM179" s="717"/>
      <c r="MLN179" s="717"/>
      <c r="MLO179" s="717"/>
      <c r="MLP179" s="717"/>
      <c r="MLQ179" s="717"/>
      <c r="MLR179" s="717"/>
      <c r="MLS179" s="717"/>
      <c r="MLT179" s="717"/>
      <c r="MLU179" s="717"/>
      <c r="MLV179" s="717"/>
      <c r="MLW179" s="717"/>
      <c r="MLX179" s="717"/>
      <c r="MLY179" s="717"/>
      <c r="MLZ179" s="717"/>
      <c r="MMA179" s="717"/>
      <c r="MMB179" s="717"/>
      <c r="MMC179" s="717"/>
      <c r="MMD179" s="717"/>
      <c r="MME179" s="717"/>
      <c r="MMF179" s="717"/>
      <c r="MMG179" s="717"/>
      <c r="MMH179" s="717"/>
      <c r="MMI179" s="717"/>
      <c r="MMJ179" s="717"/>
      <c r="MMK179" s="717"/>
      <c r="MML179" s="717"/>
      <c r="MMM179" s="717"/>
      <c r="MMN179" s="717"/>
      <c r="MMO179" s="717"/>
      <c r="MMP179" s="717"/>
      <c r="MMQ179" s="717"/>
      <c r="MMR179" s="717"/>
      <c r="MMS179" s="717"/>
      <c r="MMT179" s="717"/>
      <c r="MMU179" s="717"/>
      <c r="MMV179" s="717"/>
      <c r="MMW179" s="717"/>
      <c r="MMX179" s="717"/>
      <c r="MMY179" s="717"/>
      <c r="MMZ179" s="717"/>
      <c r="MNA179" s="717"/>
      <c r="MNB179" s="717"/>
      <c r="MNC179" s="717"/>
      <c r="MND179" s="717"/>
      <c r="MNE179" s="717"/>
      <c r="MNF179" s="717"/>
      <c r="MNG179" s="717"/>
      <c r="MNH179" s="717"/>
      <c r="MNI179" s="717"/>
      <c r="MNJ179" s="717"/>
      <c r="MNK179" s="717"/>
      <c r="MNL179" s="717"/>
      <c r="MNM179" s="717"/>
      <c r="MNN179" s="717"/>
      <c r="MNO179" s="717"/>
      <c r="MNP179" s="717"/>
      <c r="MNQ179" s="717"/>
      <c r="MNR179" s="717"/>
      <c r="MNS179" s="717"/>
      <c r="MNT179" s="717"/>
      <c r="MNU179" s="717"/>
      <c r="MNV179" s="717"/>
      <c r="MNW179" s="717"/>
      <c r="MNX179" s="717"/>
      <c r="MNY179" s="717"/>
      <c r="MNZ179" s="717"/>
      <c r="MOA179" s="717"/>
      <c r="MOB179" s="717"/>
      <c r="MOC179" s="717"/>
      <c r="MOD179" s="717"/>
      <c r="MOE179" s="717"/>
      <c r="MOF179" s="717"/>
      <c r="MOG179" s="717"/>
      <c r="MOH179" s="717"/>
      <c r="MOI179" s="717"/>
      <c r="MOJ179" s="717"/>
      <c r="MOK179" s="717"/>
      <c r="MOL179" s="717"/>
      <c r="MOM179" s="717"/>
      <c r="MON179" s="717"/>
      <c r="MOO179" s="717"/>
      <c r="MOP179" s="717"/>
      <c r="MOQ179" s="717"/>
      <c r="MOR179" s="717"/>
      <c r="MOS179" s="717"/>
      <c r="MOT179" s="717"/>
      <c r="MOU179" s="717"/>
      <c r="MOV179" s="717"/>
      <c r="MOW179" s="717"/>
      <c r="MOX179" s="717"/>
      <c r="MOY179" s="717"/>
      <c r="MOZ179" s="717"/>
      <c r="MPA179" s="717"/>
      <c r="MPB179" s="717"/>
      <c r="MPC179" s="717"/>
      <c r="MPD179" s="717"/>
      <c r="MPE179" s="717"/>
      <c r="MPF179" s="717"/>
      <c r="MPG179" s="717"/>
      <c r="MPH179" s="717"/>
      <c r="MPI179" s="717"/>
      <c r="MPJ179" s="717"/>
      <c r="MPK179" s="717"/>
      <c r="MPL179" s="717"/>
      <c r="MPM179" s="717"/>
      <c r="MPN179" s="717"/>
      <c r="MPO179" s="717"/>
      <c r="MPP179" s="717"/>
      <c r="MPQ179" s="717"/>
      <c r="MPR179" s="717"/>
      <c r="MPS179" s="717"/>
      <c r="MPT179" s="717"/>
      <c r="MPU179" s="717"/>
      <c r="MPV179" s="717"/>
      <c r="MPW179" s="717"/>
      <c r="MPX179" s="717"/>
      <c r="MPY179" s="717"/>
      <c r="MPZ179" s="717"/>
      <c r="MQA179" s="717"/>
      <c r="MQB179" s="717"/>
      <c r="MQC179" s="717"/>
      <c r="MQD179" s="717"/>
      <c r="MQE179" s="717"/>
      <c r="MQF179" s="717"/>
      <c r="MQG179" s="717"/>
      <c r="MQH179" s="717"/>
      <c r="MQI179" s="717"/>
      <c r="MQJ179" s="717"/>
      <c r="MQK179" s="717"/>
      <c r="MQL179" s="717"/>
      <c r="MQM179" s="717"/>
      <c r="MQN179" s="717"/>
      <c r="MQO179" s="717"/>
      <c r="MQP179" s="717"/>
      <c r="MQQ179" s="717"/>
      <c r="MQR179" s="717"/>
      <c r="MQS179" s="717"/>
      <c r="MQT179" s="717"/>
      <c r="MQU179" s="717"/>
      <c r="MQV179" s="717"/>
      <c r="MQW179" s="717"/>
      <c r="MQX179" s="717"/>
      <c r="MQY179" s="717"/>
      <c r="MQZ179" s="717"/>
      <c r="MRA179" s="717"/>
      <c r="MRB179" s="717"/>
      <c r="MRC179" s="717"/>
      <c r="MRD179" s="717"/>
      <c r="MRE179" s="717"/>
      <c r="MRF179" s="717"/>
      <c r="MRG179" s="717"/>
      <c r="MRH179" s="717"/>
      <c r="MRI179" s="717"/>
      <c r="MRJ179" s="717"/>
      <c r="MRK179" s="717"/>
      <c r="MRL179" s="717"/>
      <c r="MRM179" s="717"/>
      <c r="MRN179" s="717"/>
      <c r="MRO179" s="717"/>
      <c r="MRP179" s="717"/>
      <c r="MRQ179" s="717"/>
      <c r="MRR179" s="717"/>
      <c r="MRS179" s="717"/>
      <c r="MRT179" s="717"/>
      <c r="MRU179" s="717"/>
      <c r="MRV179" s="717"/>
      <c r="MRW179" s="717"/>
      <c r="MRX179" s="717"/>
      <c r="MRY179" s="717"/>
      <c r="MRZ179" s="717"/>
      <c r="MSA179" s="717"/>
      <c r="MSB179" s="717"/>
      <c r="MSC179" s="717"/>
      <c r="MSD179" s="717"/>
      <c r="MSE179" s="717"/>
      <c r="MSF179" s="717"/>
      <c r="MSG179" s="717"/>
      <c r="MSH179" s="717"/>
      <c r="MSI179" s="717"/>
      <c r="MSJ179" s="717"/>
      <c r="MSK179" s="717"/>
      <c r="MSL179" s="717"/>
      <c r="MSM179" s="717"/>
      <c r="MSN179" s="717"/>
      <c r="MSO179" s="717"/>
      <c r="MSP179" s="717"/>
      <c r="MSQ179" s="717"/>
      <c r="MSR179" s="717"/>
      <c r="MSS179" s="717"/>
      <c r="MST179" s="717"/>
      <c r="MSU179" s="717"/>
      <c r="MSV179" s="717"/>
      <c r="MSW179" s="717"/>
      <c r="MSX179" s="717"/>
      <c r="MSY179" s="717"/>
      <c r="MSZ179" s="717"/>
      <c r="MTA179" s="717"/>
      <c r="MTB179" s="717"/>
      <c r="MTC179" s="717"/>
      <c r="MTD179" s="717"/>
      <c r="MTE179" s="717"/>
      <c r="MTF179" s="717"/>
      <c r="MTG179" s="717"/>
      <c r="MTH179" s="717"/>
      <c r="MTI179" s="717"/>
      <c r="MTJ179" s="717"/>
      <c r="MTK179" s="717"/>
      <c r="MTL179" s="717"/>
      <c r="MTM179" s="717"/>
      <c r="MTN179" s="717"/>
      <c r="MTO179" s="717"/>
      <c r="MTP179" s="717"/>
      <c r="MTQ179" s="717"/>
      <c r="MTR179" s="717"/>
      <c r="MTS179" s="717"/>
      <c r="MTT179" s="717"/>
      <c r="MTU179" s="717"/>
      <c r="MTV179" s="717"/>
      <c r="MTW179" s="717"/>
      <c r="MTX179" s="717"/>
      <c r="MTY179" s="717"/>
      <c r="MTZ179" s="717"/>
      <c r="MUA179" s="717"/>
      <c r="MUB179" s="717"/>
      <c r="MUC179" s="717"/>
      <c r="MUD179" s="717"/>
      <c r="MUE179" s="717"/>
      <c r="MUF179" s="717"/>
      <c r="MUG179" s="717"/>
      <c r="MUH179" s="717"/>
      <c r="MUI179" s="717"/>
      <c r="MUJ179" s="717"/>
      <c r="MUK179" s="717"/>
      <c r="MUL179" s="717"/>
      <c r="MUM179" s="717"/>
      <c r="MUN179" s="717"/>
      <c r="MUO179" s="717"/>
      <c r="MUP179" s="717"/>
      <c r="MUQ179" s="717"/>
      <c r="MUR179" s="717"/>
      <c r="MUS179" s="717"/>
      <c r="MUT179" s="717"/>
      <c r="MUU179" s="717"/>
      <c r="MUV179" s="717"/>
      <c r="MUW179" s="717"/>
      <c r="MUX179" s="717"/>
      <c r="MUY179" s="717"/>
      <c r="MUZ179" s="717"/>
      <c r="MVA179" s="717"/>
      <c r="MVB179" s="717"/>
      <c r="MVC179" s="717"/>
      <c r="MVD179" s="717"/>
      <c r="MVE179" s="717"/>
      <c r="MVF179" s="717"/>
      <c r="MVG179" s="717"/>
      <c r="MVH179" s="717"/>
      <c r="MVI179" s="717"/>
      <c r="MVJ179" s="717"/>
      <c r="MVK179" s="717"/>
      <c r="MVL179" s="717"/>
      <c r="MVM179" s="717"/>
      <c r="MVN179" s="717"/>
      <c r="MVO179" s="717"/>
      <c r="MVP179" s="717"/>
      <c r="MVQ179" s="717"/>
      <c r="MVR179" s="717"/>
      <c r="MVS179" s="717"/>
      <c r="MVT179" s="717"/>
      <c r="MVU179" s="717"/>
      <c r="MVV179" s="717"/>
      <c r="MVW179" s="717"/>
      <c r="MVX179" s="717"/>
      <c r="MVY179" s="717"/>
      <c r="MVZ179" s="717"/>
      <c r="MWA179" s="717"/>
      <c r="MWB179" s="717"/>
      <c r="MWC179" s="717"/>
      <c r="MWD179" s="717"/>
      <c r="MWE179" s="717"/>
      <c r="MWF179" s="717"/>
      <c r="MWG179" s="717"/>
      <c r="MWH179" s="717"/>
      <c r="MWI179" s="717"/>
      <c r="MWJ179" s="717"/>
      <c r="MWK179" s="717"/>
      <c r="MWL179" s="717"/>
      <c r="MWM179" s="717"/>
      <c r="MWN179" s="717"/>
      <c r="MWO179" s="717"/>
      <c r="MWP179" s="717"/>
      <c r="MWQ179" s="717"/>
      <c r="MWR179" s="717"/>
      <c r="MWS179" s="717"/>
      <c r="MWT179" s="717"/>
      <c r="MWU179" s="717"/>
      <c r="MWV179" s="717"/>
      <c r="MWW179" s="717"/>
      <c r="MWX179" s="717"/>
      <c r="MWY179" s="717"/>
      <c r="MWZ179" s="717"/>
      <c r="MXA179" s="717"/>
      <c r="MXB179" s="717"/>
      <c r="MXC179" s="717"/>
      <c r="MXD179" s="717"/>
      <c r="MXE179" s="717"/>
      <c r="MXF179" s="717"/>
      <c r="MXG179" s="717"/>
      <c r="MXH179" s="717"/>
      <c r="MXI179" s="717"/>
      <c r="MXJ179" s="717"/>
      <c r="MXK179" s="717"/>
      <c r="MXL179" s="717"/>
      <c r="MXM179" s="717"/>
      <c r="MXN179" s="717"/>
      <c r="MXO179" s="717"/>
      <c r="MXP179" s="717"/>
      <c r="MXQ179" s="717"/>
      <c r="MXR179" s="717"/>
      <c r="MXS179" s="717"/>
      <c r="MXT179" s="717"/>
      <c r="MXU179" s="717"/>
      <c r="MXV179" s="717"/>
      <c r="MXW179" s="717"/>
      <c r="MXX179" s="717"/>
      <c r="MXY179" s="717"/>
      <c r="MXZ179" s="717"/>
      <c r="MYA179" s="717"/>
      <c r="MYB179" s="717"/>
      <c r="MYC179" s="717"/>
      <c r="MYD179" s="717"/>
      <c r="MYE179" s="717"/>
      <c r="MYF179" s="717"/>
      <c r="MYG179" s="717"/>
      <c r="MYH179" s="717"/>
      <c r="MYI179" s="717"/>
      <c r="MYJ179" s="717"/>
      <c r="MYK179" s="717"/>
      <c r="MYL179" s="717"/>
      <c r="MYM179" s="717"/>
      <c r="MYN179" s="717"/>
      <c r="MYO179" s="717"/>
      <c r="MYP179" s="717"/>
      <c r="MYQ179" s="717"/>
      <c r="MYR179" s="717"/>
      <c r="MYS179" s="717"/>
      <c r="MYT179" s="717"/>
      <c r="MYU179" s="717"/>
      <c r="MYV179" s="717"/>
      <c r="MYW179" s="717"/>
      <c r="MYX179" s="717"/>
      <c r="MYY179" s="717"/>
      <c r="MYZ179" s="717"/>
      <c r="MZA179" s="717"/>
      <c r="MZB179" s="717"/>
      <c r="MZC179" s="717"/>
      <c r="MZD179" s="717"/>
      <c r="MZE179" s="717"/>
      <c r="MZF179" s="717"/>
      <c r="MZG179" s="717"/>
      <c r="MZH179" s="717"/>
      <c r="MZI179" s="717"/>
      <c r="MZJ179" s="717"/>
      <c r="MZK179" s="717"/>
      <c r="MZL179" s="717"/>
      <c r="MZM179" s="717"/>
      <c r="MZN179" s="717"/>
      <c r="MZO179" s="717"/>
      <c r="MZP179" s="717"/>
      <c r="MZQ179" s="717"/>
      <c r="MZR179" s="717"/>
      <c r="MZS179" s="717"/>
      <c r="MZT179" s="717"/>
      <c r="MZU179" s="717"/>
      <c r="MZV179" s="717"/>
      <c r="MZW179" s="717"/>
      <c r="MZX179" s="717"/>
      <c r="MZY179" s="717"/>
      <c r="MZZ179" s="717"/>
      <c r="NAA179" s="717"/>
      <c r="NAB179" s="717"/>
      <c r="NAC179" s="717"/>
      <c r="NAD179" s="717"/>
      <c r="NAE179" s="717"/>
      <c r="NAF179" s="717"/>
      <c r="NAG179" s="717"/>
      <c r="NAH179" s="717"/>
      <c r="NAI179" s="717"/>
      <c r="NAJ179" s="717"/>
      <c r="NAK179" s="717"/>
      <c r="NAL179" s="717"/>
      <c r="NAM179" s="717"/>
      <c r="NAN179" s="717"/>
      <c r="NAO179" s="717"/>
      <c r="NAP179" s="717"/>
      <c r="NAQ179" s="717"/>
      <c r="NAR179" s="717"/>
      <c r="NAS179" s="717"/>
      <c r="NAT179" s="717"/>
      <c r="NAU179" s="717"/>
      <c r="NAV179" s="717"/>
      <c r="NAW179" s="717"/>
      <c r="NAX179" s="717"/>
      <c r="NAY179" s="717"/>
      <c r="NAZ179" s="717"/>
      <c r="NBA179" s="717"/>
      <c r="NBB179" s="717"/>
      <c r="NBC179" s="717"/>
      <c r="NBD179" s="717"/>
      <c r="NBE179" s="717"/>
      <c r="NBF179" s="717"/>
      <c r="NBG179" s="717"/>
      <c r="NBH179" s="717"/>
      <c r="NBI179" s="717"/>
      <c r="NBJ179" s="717"/>
      <c r="NBK179" s="717"/>
      <c r="NBL179" s="717"/>
      <c r="NBM179" s="717"/>
      <c r="NBN179" s="717"/>
      <c r="NBO179" s="717"/>
      <c r="NBP179" s="717"/>
      <c r="NBQ179" s="717"/>
      <c r="NBR179" s="717"/>
      <c r="NBS179" s="717"/>
      <c r="NBT179" s="717"/>
      <c r="NBU179" s="717"/>
      <c r="NBV179" s="717"/>
      <c r="NBW179" s="717"/>
      <c r="NBX179" s="717"/>
      <c r="NBY179" s="717"/>
      <c r="NBZ179" s="717"/>
      <c r="NCA179" s="717"/>
      <c r="NCB179" s="717"/>
      <c r="NCC179" s="717"/>
      <c r="NCD179" s="717"/>
      <c r="NCE179" s="717"/>
      <c r="NCF179" s="717"/>
      <c r="NCG179" s="717"/>
      <c r="NCH179" s="717"/>
      <c r="NCI179" s="717"/>
      <c r="NCJ179" s="717"/>
      <c r="NCK179" s="717"/>
      <c r="NCL179" s="717"/>
      <c r="NCM179" s="717"/>
      <c r="NCN179" s="717"/>
      <c r="NCO179" s="717"/>
      <c r="NCP179" s="717"/>
      <c r="NCQ179" s="717"/>
      <c r="NCR179" s="717"/>
      <c r="NCS179" s="717"/>
      <c r="NCT179" s="717"/>
      <c r="NCU179" s="717"/>
      <c r="NCV179" s="717"/>
      <c r="NCW179" s="717"/>
      <c r="NCX179" s="717"/>
      <c r="NCY179" s="717"/>
      <c r="NCZ179" s="717"/>
      <c r="NDA179" s="717"/>
      <c r="NDB179" s="717"/>
      <c r="NDC179" s="717"/>
      <c r="NDD179" s="717"/>
      <c r="NDE179" s="717"/>
      <c r="NDF179" s="717"/>
      <c r="NDG179" s="717"/>
      <c r="NDH179" s="717"/>
      <c r="NDI179" s="717"/>
      <c r="NDJ179" s="717"/>
      <c r="NDK179" s="717"/>
      <c r="NDL179" s="717"/>
      <c r="NDM179" s="717"/>
      <c r="NDN179" s="717"/>
      <c r="NDO179" s="717"/>
      <c r="NDP179" s="717"/>
      <c r="NDQ179" s="717"/>
      <c r="NDR179" s="717"/>
      <c r="NDS179" s="717"/>
      <c r="NDT179" s="717"/>
      <c r="NDU179" s="717"/>
      <c r="NDV179" s="717"/>
      <c r="NDW179" s="717"/>
      <c r="NDX179" s="717"/>
      <c r="NDY179" s="717"/>
      <c r="NDZ179" s="717"/>
      <c r="NEA179" s="717"/>
      <c r="NEB179" s="717"/>
      <c r="NEC179" s="717"/>
      <c r="NED179" s="717"/>
      <c r="NEE179" s="717"/>
      <c r="NEF179" s="717"/>
      <c r="NEG179" s="717"/>
      <c r="NEH179" s="717"/>
      <c r="NEI179" s="717"/>
      <c r="NEJ179" s="717"/>
      <c r="NEK179" s="717"/>
      <c r="NEL179" s="717"/>
      <c r="NEM179" s="717"/>
      <c r="NEN179" s="717"/>
      <c r="NEO179" s="717"/>
      <c r="NEP179" s="717"/>
      <c r="NEQ179" s="717"/>
      <c r="NER179" s="717"/>
      <c r="NES179" s="717"/>
      <c r="NET179" s="717"/>
      <c r="NEU179" s="717"/>
      <c r="NEV179" s="717"/>
      <c r="NEW179" s="717"/>
      <c r="NEX179" s="717"/>
      <c r="NEY179" s="717"/>
      <c r="NEZ179" s="717"/>
      <c r="NFA179" s="717"/>
      <c r="NFB179" s="717"/>
      <c r="NFC179" s="717"/>
      <c r="NFD179" s="717"/>
      <c r="NFE179" s="717"/>
      <c r="NFF179" s="717"/>
      <c r="NFG179" s="717"/>
      <c r="NFH179" s="717"/>
      <c r="NFI179" s="717"/>
      <c r="NFJ179" s="717"/>
      <c r="NFK179" s="717"/>
      <c r="NFL179" s="717"/>
      <c r="NFM179" s="717"/>
      <c r="NFN179" s="717"/>
      <c r="NFO179" s="717"/>
      <c r="NFP179" s="717"/>
      <c r="NFQ179" s="717"/>
      <c r="NFR179" s="717"/>
      <c r="NFS179" s="717"/>
      <c r="NFT179" s="717"/>
      <c r="NFU179" s="717"/>
      <c r="NFV179" s="717"/>
      <c r="NFW179" s="717"/>
      <c r="NFX179" s="717"/>
      <c r="NFY179" s="717"/>
      <c r="NFZ179" s="717"/>
      <c r="NGA179" s="717"/>
      <c r="NGB179" s="717"/>
      <c r="NGC179" s="717"/>
      <c r="NGD179" s="717"/>
      <c r="NGE179" s="717"/>
      <c r="NGF179" s="717"/>
      <c r="NGG179" s="717"/>
      <c r="NGH179" s="717"/>
      <c r="NGI179" s="717"/>
      <c r="NGJ179" s="717"/>
      <c r="NGK179" s="717"/>
      <c r="NGL179" s="717"/>
      <c r="NGM179" s="717"/>
      <c r="NGN179" s="717"/>
      <c r="NGO179" s="717"/>
      <c r="NGP179" s="717"/>
      <c r="NGQ179" s="717"/>
      <c r="NGR179" s="717"/>
      <c r="NGS179" s="717"/>
      <c r="NGT179" s="717"/>
      <c r="NGU179" s="717"/>
      <c r="NGV179" s="717"/>
      <c r="NGW179" s="717"/>
      <c r="NGX179" s="717"/>
      <c r="NGY179" s="717"/>
      <c r="NGZ179" s="717"/>
      <c r="NHA179" s="717"/>
      <c r="NHB179" s="717"/>
      <c r="NHC179" s="717"/>
      <c r="NHD179" s="717"/>
      <c r="NHE179" s="717"/>
      <c r="NHF179" s="717"/>
      <c r="NHG179" s="717"/>
      <c r="NHH179" s="717"/>
      <c r="NHI179" s="717"/>
      <c r="NHJ179" s="717"/>
      <c r="NHK179" s="717"/>
      <c r="NHL179" s="717"/>
      <c r="NHM179" s="717"/>
      <c r="NHN179" s="717"/>
      <c r="NHO179" s="717"/>
      <c r="NHP179" s="717"/>
      <c r="NHQ179" s="717"/>
      <c r="NHR179" s="717"/>
      <c r="NHS179" s="717"/>
      <c r="NHT179" s="717"/>
      <c r="NHU179" s="717"/>
      <c r="NHV179" s="717"/>
      <c r="NHW179" s="717"/>
      <c r="NHX179" s="717"/>
      <c r="NHY179" s="717"/>
      <c r="NHZ179" s="717"/>
      <c r="NIA179" s="717"/>
      <c r="NIB179" s="717"/>
      <c r="NIC179" s="717"/>
      <c r="NID179" s="717"/>
      <c r="NIE179" s="717"/>
      <c r="NIF179" s="717"/>
      <c r="NIG179" s="717"/>
      <c r="NIH179" s="717"/>
      <c r="NII179" s="717"/>
      <c r="NIJ179" s="717"/>
      <c r="NIK179" s="717"/>
      <c r="NIL179" s="717"/>
      <c r="NIM179" s="717"/>
      <c r="NIN179" s="717"/>
      <c r="NIO179" s="717"/>
      <c r="NIP179" s="717"/>
      <c r="NIQ179" s="717"/>
      <c r="NIR179" s="717"/>
      <c r="NIS179" s="717"/>
      <c r="NIT179" s="717"/>
      <c r="NIU179" s="717"/>
      <c r="NIV179" s="717"/>
      <c r="NIW179" s="717"/>
      <c r="NIX179" s="717"/>
      <c r="NIY179" s="717"/>
      <c r="NIZ179" s="717"/>
      <c r="NJA179" s="717"/>
      <c r="NJB179" s="717"/>
      <c r="NJC179" s="717"/>
      <c r="NJD179" s="717"/>
      <c r="NJE179" s="717"/>
      <c r="NJF179" s="717"/>
      <c r="NJG179" s="717"/>
      <c r="NJH179" s="717"/>
      <c r="NJI179" s="717"/>
      <c r="NJJ179" s="717"/>
      <c r="NJK179" s="717"/>
      <c r="NJL179" s="717"/>
      <c r="NJM179" s="717"/>
      <c r="NJN179" s="717"/>
      <c r="NJO179" s="717"/>
      <c r="NJP179" s="717"/>
      <c r="NJQ179" s="717"/>
      <c r="NJR179" s="717"/>
      <c r="NJS179" s="717"/>
      <c r="NJT179" s="717"/>
      <c r="NJU179" s="717"/>
      <c r="NJV179" s="717"/>
      <c r="NJW179" s="717"/>
      <c r="NJX179" s="717"/>
      <c r="NJY179" s="717"/>
      <c r="NJZ179" s="717"/>
      <c r="NKA179" s="717"/>
      <c r="NKB179" s="717"/>
      <c r="NKC179" s="717"/>
      <c r="NKD179" s="717"/>
      <c r="NKE179" s="717"/>
      <c r="NKF179" s="717"/>
      <c r="NKG179" s="717"/>
      <c r="NKH179" s="717"/>
      <c r="NKI179" s="717"/>
      <c r="NKJ179" s="717"/>
      <c r="NKK179" s="717"/>
      <c r="NKL179" s="717"/>
      <c r="NKM179" s="717"/>
      <c r="NKN179" s="717"/>
      <c r="NKO179" s="717"/>
      <c r="NKP179" s="717"/>
      <c r="NKQ179" s="717"/>
      <c r="NKR179" s="717"/>
      <c r="NKS179" s="717"/>
      <c r="NKT179" s="717"/>
      <c r="NKU179" s="717"/>
      <c r="NKV179" s="717"/>
      <c r="NKW179" s="717"/>
      <c r="NKX179" s="717"/>
      <c r="NKY179" s="717"/>
      <c r="NKZ179" s="717"/>
      <c r="NLA179" s="717"/>
      <c r="NLB179" s="717"/>
      <c r="NLC179" s="717"/>
      <c r="NLD179" s="717"/>
      <c r="NLE179" s="717"/>
      <c r="NLF179" s="717"/>
      <c r="NLG179" s="717"/>
      <c r="NLH179" s="717"/>
      <c r="NLI179" s="717"/>
      <c r="NLJ179" s="717"/>
      <c r="NLK179" s="717"/>
      <c r="NLL179" s="717"/>
      <c r="NLM179" s="717"/>
      <c r="NLN179" s="717"/>
      <c r="NLO179" s="717"/>
      <c r="NLP179" s="717"/>
      <c r="NLQ179" s="717"/>
      <c r="NLR179" s="717"/>
      <c r="NLS179" s="717"/>
      <c r="NLT179" s="717"/>
      <c r="NLU179" s="717"/>
      <c r="NLV179" s="717"/>
      <c r="NLW179" s="717"/>
      <c r="NLX179" s="717"/>
      <c r="NLY179" s="717"/>
      <c r="NLZ179" s="717"/>
      <c r="NMA179" s="717"/>
      <c r="NMB179" s="717"/>
      <c r="NMC179" s="717"/>
      <c r="NMD179" s="717"/>
      <c r="NME179" s="717"/>
      <c r="NMF179" s="717"/>
      <c r="NMG179" s="717"/>
      <c r="NMH179" s="717"/>
      <c r="NMI179" s="717"/>
      <c r="NMJ179" s="717"/>
      <c r="NMK179" s="717"/>
      <c r="NML179" s="717"/>
      <c r="NMM179" s="717"/>
      <c r="NMN179" s="717"/>
      <c r="NMO179" s="717"/>
      <c r="NMP179" s="717"/>
      <c r="NMQ179" s="717"/>
      <c r="NMR179" s="717"/>
      <c r="NMS179" s="717"/>
      <c r="NMT179" s="717"/>
      <c r="NMU179" s="717"/>
      <c r="NMV179" s="717"/>
      <c r="NMW179" s="717"/>
      <c r="NMX179" s="717"/>
      <c r="NMY179" s="717"/>
      <c r="NMZ179" s="717"/>
      <c r="NNA179" s="717"/>
      <c r="NNB179" s="717"/>
      <c r="NNC179" s="717"/>
      <c r="NND179" s="717"/>
      <c r="NNE179" s="717"/>
      <c r="NNF179" s="717"/>
      <c r="NNG179" s="717"/>
      <c r="NNH179" s="717"/>
      <c r="NNI179" s="717"/>
      <c r="NNJ179" s="717"/>
      <c r="NNK179" s="717"/>
      <c r="NNL179" s="717"/>
      <c r="NNM179" s="717"/>
      <c r="NNN179" s="717"/>
      <c r="NNO179" s="717"/>
      <c r="NNP179" s="717"/>
      <c r="NNQ179" s="717"/>
      <c r="NNR179" s="717"/>
      <c r="NNS179" s="717"/>
      <c r="NNT179" s="717"/>
      <c r="NNU179" s="717"/>
      <c r="NNV179" s="717"/>
      <c r="NNW179" s="717"/>
      <c r="NNX179" s="717"/>
      <c r="NNY179" s="717"/>
      <c r="NNZ179" s="717"/>
      <c r="NOA179" s="717"/>
      <c r="NOB179" s="717"/>
      <c r="NOC179" s="717"/>
      <c r="NOD179" s="717"/>
      <c r="NOE179" s="717"/>
      <c r="NOF179" s="717"/>
      <c r="NOG179" s="717"/>
      <c r="NOH179" s="717"/>
      <c r="NOI179" s="717"/>
      <c r="NOJ179" s="717"/>
      <c r="NOK179" s="717"/>
      <c r="NOL179" s="717"/>
      <c r="NOM179" s="717"/>
      <c r="NON179" s="717"/>
      <c r="NOO179" s="717"/>
      <c r="NOP179" s="717"/>
      <c r="NOQ179" s="717"/>
      <c r="NOR179" s="717"/>
      <c r="NOS179" s="717"/>
      <c r="NOT179" s="717"/>
      <c r="NOU179" s="717"/>
      <c r="NOV179" s="717"/>
      <c r="NOW179" s="717"/>
      <c r="NOX179" s="717"/>
      <c r="NOY179" s="717"/>
      <c r="NOZ179" s="717"/>
      <c r="NPA179" s="717"/>
      <c r="NPB179" s="717"/>
      <c r="NPC179" s="717"/>
      <c r="NPD179" s="717"/>
      <c r="NPE179" s="717"/>
      <c r="NPF179" s="717"/>
      <c r="NPG179" s="717"/>
      <c r="NPH179" s="717"/>
      <c r="NPI179" s="717"/>
      <c r="NPJ179" s="717"/>
      <c r="NPK179" s="717"/>
      <c r="NPL179" s="717"/>
      <c r="NPM179" s="717"/>
      <c r="NPN179" s="717"/>
      <c r="NPO179" s="717"/>
      <c r="NPP179" s="717"/>
      <c r="NPQ179" s="717"/>
      <c r="NPR179" s="717"/>
      <c r="NPS179" s="717"/>
      <c r="NPT179" s="717"/>
      <c r="NPU179" s="717"/>
      <c r="NPV179" s="717"/>
      <c r="NPW179" s="717"/>
      <c r="NPX179" s="717"/>
      <c r="NPY179" s="717"/>
      <c r="NPZ179" s="717"/>
      <c r="NQA179" s="717"/>
      <c r="NQB179" s="717"/>
      <c r="NQC179" s="717"/>
      <c r="NQD179" s="717"/>
      <c r="NQE179" s="717"/>
      <c r="NQF179" s="717"/>
      <c r="NQG179" s="717"/>
      <c r="NQH179" s="717"/>
      <c r="NQI179" s="717"/>
      <c r="NQJ179" s="717"/>
      <c r="NQK179" s="717"/>
      <c r="NQL179" s="717"/>
      <c r="NQM179" s="717"/>
      <c r="NQN179" s="717"/>
      <c r="NQO179" s="717"/>
      <c r="NQP179" s="717"/>
      <c r="NQQ179" s="717"/>
      <c r="NQR179" s="717"/>
      <c r="NQS179" s="717"/>
      <c r="NQT179" s="717"/>
      <c r="NQU179" s="717"/>
      <c r="NQV179" s="717"/>
      <c r="NQW179" s="717"/>
      <c r="NQX179" s="717"/>
      <c r="NQY179" s="717"/>
      <c r="NQZ179" s="717"/>
      <c r="NRA179" s="717"/>
      <c r="NRB179" s="717"/>
      <c r="NRC179" s="717"/>
      <c r="NRD179" s="717"/>
      <c r="NRE179" s="717"/>
      <c r="NRF179" s="717"/>
      <c r="NRG179" s="717"/>
      <c r="NRH179" s="717"/>
      <c r="NRI179" s="717"/>
      <c r="NRJ179" s="717"/>
      <c r="NRK179" s="717"/>
      <c r="NRL179" s="717"/>
      <c r="NRM179" s="717"/>
      <c r="NRN179" s="717"/>
      <c r="NRO179" s="717"/>
      <c r="NRP179" s="717"/>
      <c r="NRQ179" s="717"/>
      <c r="NRR179" s="717"/>
      <c r="NRS179" s="717"/>
      <c r="NRT179" s="717"/>
      <c r="NRU179" s="717"/>
      <c r="NRV179" s="717"/>
      <c r="NRW179" s="717"/>
      <c r="NRX179" s="717"/>
      <c r="NRY179" s="717"/>
      <c r="NRZ179" s="717"/>
      <c r="NSA179" s="717"/>
      <c r="NSB179" s="717"/>
      <c r="NSC179" s="717"/>
      <c r="NSD179" s="717"/>
      <c r="NSE179" s="717"/>
      <c r="NSF179" s="717"/>
      <c r="NSG179" s="717"/>
      <c r="NSH179" s="717"/>
      <c r="NSI179" s="717"/>
      <c r="NSJ179" s="717"/>
      <c r="NSK179" s="717"/>
      <c r="NSL179" s="717"/>
      <c r="NSM179" s="717"/>
      <c r="NSN179" s="717"/>
      <c r="NSO179" s="717"/>
      <c r="NSP179" s="717"/>
      <c r="NSQ179" s="717"/>
      <c r="NSR179" s="717"/>
      <c r="NSS179" s="717"/>
      <c r="NST179" s="717"/>
      <c r="NSU179" s="717"/>
      <c r="NSV179" s="717"/>
      <c r="NSW179" s="717"/>
      <c r="NSX179" s="717"/>
      <c r="NSY179" s="717"/>
      <c r="NSZ179" s="717"/>
      <c r="NTA179" s="717"/>
      <c r="NTB179" s="717"/>
      <c r="NTC179" s="717"/>
      <c r="NTD179" s="717"/>
      <c r="NTE179" s="717"/>
      <c r="NTF179" s="717"/>
      <c r="NTG179" s="717"/>
      <c r="NTH179" s="717"/>
      <c r="NTI179" s="717"/>
      <c r="NTJ179" s="717"/>
      <c r="NTK179" s="717"/>
      <c r="NTL179" s="717"/>
      <c r="NTM179" s="717"/>
      <c r="NTN179" s="717"/>
      <c r="NTO179" s="717"/>
      <c r="NTP179" s="717"/>
      <c r="NTQ179" s="717"/>
      <c r="NTR179" s="717"/>
      <c r="NTS179" s="717"/>
      <c r="NTT179" s="717"/>
      <c r="NTU179" s="717"/>
      <c r="NTV179" s="717"/>
      <c r="NTW179" s="717"/>
      <c r="NTX179" s="717"/>
      <c r="NTY179" s="717"/>
      <c r="NTZ179" s="717"/>
      <c r="NUA179" s="717"/>
      <c r="NUB179" s="717"/>
      <c r="NUC179" s="717"/>
      <c r="NUD179" s="717"/>
      <c r="NUE179" s="717"/>
      <c r="NUF179" s="717"/>
      <c r="NUG179" s="717"/>
      <c r="NUH179" s="717"/>
      <c r="NUI179" s="717"/>
      <c r="NUJ179" s="717"/>
      <c r="NUK179" s="717"/>
      <c r="NUL179" s="717"/>
      <c r="NUM179" s="717"/>
      <c r="NUN179" s="717"/>
      <c r="NUO179" s="717"/>
      <c r="NUP179" s="717"/>
      <c r="NUQ179" s="717"/>
      <c r="NUR179" s="717"/>
      <c r="NUS179" s="717"/>
      <c r="NUT179" s="717"/>
      <c r="NUU179" s="717"/>
      <c r="NUV179" s="717"/>
      <c r="NUW179" s="717"/>
      <c r="NUX179" s="717"/>
      <c r="NUY179" s="717"/>
      <c r="NUZ179" s="717"/>
      <c r="NVA179" s="717"/>
      <c r="NVB179" s="717"/>
      <c r="NVC179" s="717"/>
      <c r="NVD179" s="717"/>
      <c r="NVE179" s="717"/>
      <c r="NVF179" s="717"/>
      <c r="NVG179" s="717"/>
      <c r="NVH179" s="717"/>
      <c r="NVI179" s="717"/>
      <c r="NVJ179" s="717"/>
      <c r="NVK179" s="717"/>
      <c r="NVL179" s="717"/>
      <c r="NVM179" s="717"/>
      <c r="NVN179" s="717"/>
      <c r="NVO179" s="717"/>
      <c r="NVP179" s="717"/>
      <c r="NVQ179" s="717"/>
      <c r="NVR179" s="717"/>
      <c r="NVS179" s="717"/>
      <c r="NVT179" s="717"/>
      <c r="NVU179" s="717"/>
      <c r="NVV179" s="717"/>
      <c r="NVW179" s="717"/>
      <c r="NVX179" s="717"/>
      <c r="NVY179" s="717"/>
      <c r="NVZ179" s="717"/>
      <c r="NWA179" s="717"/>
      <c r="NWB179" s="717"/>
      <c r="NWC179" s="717"/>
      <c r="NWD179" s="717"/>
      <c r="NWE179" s="717"/>
      <c r="NWF179" s="717"/>
      <c r="NWG179" s="717"/>
      <c r="NWH179" s="717"/>
      <c r="NWI179" s="717"/>
      <c r="NWJ179" s="717"/>
      <c r="NWK179" s="717"/>
      <c r="NWL179" s="717"/>
      <c r="NWM179" s="717"/>
      <c r="NWN179" s="717"/>
      <c r="NWO179" s="717"/>
      <c r="NWP179" s="717"/>
      <c r="NWQ179" s="717"/>
      <c r="NWR179" s="717"/>
      <c r="NWS179" s="717"/>
      <c r="NWT179" s="717"/>
      <c r="NWU179" s="717"/>
      <c r="NWV179" s="717"/>
      <c r="NWW179" s="717"/>
      <c r="NWX179" s="717"/>
      <c r="NWY179" s="717"/>
      <c r="NWZ179" s="717"/>
      <c r="NXA179" s="717"/>
      <c r="NXB179" s="717"/>
      <c r="NXC179" s="717"/>
      <c r="NXD179" s="717"/>
      <c r="NXE179" s="717"/>
      <c r="NXF179" s="717"/>
      <c r="NXG179" s="717"/>
      <c r="NXH179" s="717"/>
      <c r="NXI179" s="717"/>
      <c r="NXJ179" s="717"/>
      <c r="NXK179" s="717"/>
      <c r="NXL179" s="717"/>
      <c r="NXM179" s="717"/>
      <c r="NXN179" s="717"/>
      <c r="NXO179" s="717"/>
      <c r="NXP179" s="717"/>
      <c r="NXQ179" s="717"/>
      <c r="NXR179" s="717"/>
      <c r="NXS179" s="717"/>
      <c r="NXT179" s="717"/>
      <c r="NXU179" s="717"/>
      <c r="NXV179" s="717"/>
      <c r="NXW179" s="717"/>
      <c r="NXX179" s="717"/>
      <c r="NXY179" s="717"/>
      <c r="NXZ179" s="717"/>
      <c r="NYA179" s="717"/>
      <c r="NYB179" s="717"/>
      <c r="NYC179" s="717"/>
      <c r="NYD179" s="717"/>
      <c r="NYE179" s="717"/>
      <c r="NYF179" s="717"/>
      <c r="NYG179" s="717"/>
      <c r="NYH179" s="717"/>
      <c r="NYI179" s="717"/>
      <c r="NYJ179" s="717"/>
      <c r="NYK179" s="717"/>
      <c r="NYL179" s="717"/>
      <c r="NYM179" s="717"/>
      <c r="NYN179" s="717"/>
      <c r="NYO179" s="717"/>
      <c r="NYP179" s="717"/>
      <c r="NYQ179" s="717"/>
      <c r="NYR179" s="717"/>
      <c r="NYS179" s="717"/>
      <c r="NYT179" s="717"/>
      <c r="NYU179" s="717"/>
      <c r="NYV179" s="717"/>
      <c r="NYW179" s="717"/>
      <c r="NYX179" s="717"/>
      <c r="NYY179" s="717"/>
      <c r="NYZ179" s="717"/>
      <c r="NZA179" s="717"/>
      <c r="NZB179" s="717"/>
      <c r="NZC179" s="717"/>
      <c r="NZD179" s="717"/>
      <c r="NZE179" s="717"/>
      <c r="NZF179" s="717"/>
      <c r="NZG179" s="717"/>
      <c r="NZH179" s="717"/>
      <c r="NZI179" s="717"/>
      <c r="NZJ179" s="717"/>
      <c r="NZK179" s="717"/>
      <c r="NZL179" s="717"/>
      <c r="NZM179" s="717"/>
      <c r="NZN179" s="717"/>
      <c r="NZO179" s="717"/>
      <c r="NZP179" s="717"/>
      <c r="NZQ179" s="717"/>
      <c r="NZR179" s="717"/>
      <c r="NZS179" s="717"/>
      <c r="NZT179" s="717"/>
      <c r="NZU179" s="717"/>
      <c r="NZV179" s="717"/>
      <c r="NZW179" s="717"/>
      <c r="NZX179" s="717"/>
      <c r="NZY179" s="717"/>
      <c r="NZZ179" s="717"/>
      <c r="OAA179" s="717"/>
      <c r="OAB179" s="717"/>
      <c r="OAC179" s="717"/>
      <c r="OAD179" s="717"/>
      <c r="OAE179" s="717"/>
      <c r="OAF179" s="717"/>
      <c r="OAG179" s="717"/>
      <c r="OAH179" s="717"/>
      <c r="OAI179" s="717"/>
      <c r="OAJ179" s="717"/>
      <c r="OAK179" s="717"/>
      <c r="OAL179" s="717"/>
      <c r="OAM179" s="717"/>
      <c r="OAN179" s="717"/>
      <c r="OAO179" s="717"/>
      <c r="OAP179" s="717"/>
      <c r="OAQ179" s="717"/>
      <c r="OAR179" s="717"/>
      <c r="OAS179" s="717"/>
      <c r="OAT179" s="717"/>
      <c r="OAU179" s="717"/>
      <c r="OAV179" s="717"/>
      <c r="OAW179" s="717"/>
      <c r="OAX179" s="717"/>
      <c r="OAY179" s="717"/>
      <c r="OAZ179" s="717"/>
      <c r="OBA179" s="717"/>
      <c r="OBB179" s="717"/>
      <c r="OBC179" s="717"/>
      <c r="OBD179" s="717"/>
      <c r="OBE179" s="717"/>
      <c r="OBF179" s="717"/>
      <c r="OBG179" s="717"/>
      <c r="OBH179" s="717"/>
      <c r="OBI179" s="717"/>
      <c r="OBJ179" s="717"/>
      <c r="OBK179" s="717"/>
      <c r="OBL179" s="717"/>
      <c r="OBM179" s="717"/>
      <c r="OBN179" s="717"/>
      <c r="OBO179" s="717"/>
      <c r="OBP179" s="717"/>
      <c r="OBQ179" s="717"/>
      <c r="OBR179" s="717"/>
      <c r="OBS179" s="717"/>
      <c r="OBT179" s="717"/>
      <c r="OBU179" s="717"/>
      <c r="OBV179" s="717"/>
      <c r="OBW179" s="717"/>
      <c r="OBX179" s="717"/>
      <c r="OBY179" s="717"/>
      <c r="OBZ179" s="717"/>
      <c r="OCA179" s="717"/>
      <c r="OCB179" s="717"/>
      <c r="OCC179" s="717"/>
      <c r="OCD179" s="717"/>
      <c r="OCE179" s="717"/>
      <c r="OCF179" s="717"/>
      <c r="OCG179" s="717"/>
      <c r="OCH179" s="717"/>
      <c r="OCI179" s="717"/>
      <c r="OCJ179" s="717"/>
      <c r="OCK179" s="717"/>
      <c r="OCL179" s="717"/>
      <c r="OCM179" s="717"/>
      <c r="OCN179" s="717"/>
      <c r="OCO179" s="717"/>
      <c r="OCP179" s="717"/>
      <c r="OCQ179" s="717"/>
      <c r="OCR179" s="717"/>
      <c r="OCS179" s="717"/>
      <c r="OCT179" s="717"/>
      <c r="OCU179" s="717"/>
      <c r="OCV179" s="717"/>
      <c r="OCW179" s="717"/>
      <c r="OCX179" s="717"/>
      <c r="OCY179" s="717"/>
      <c r="OCZ179" s="717"/>
      <c r="ODA179" s="717"/>
      <c r="ODB179" s="717"/>
      <c r="ODC179" s="717"/>
      <c r="ODD179" s="717"/>
      <c r="ODE179" s="717"/>
      <c r="ODF179" s="717"/>
      <c r="ODG179" s="717"/>
      <c r="ODH179" s="717"/>
      <c r="ODI179" s="717"/>
      <c r="ODJ179" s="717"/>
      <c r="ODK179" s="717"/>
      <c r="ODL179" s="717"/>
      <c r="ODM179" s="717"/>
      <c r="ODN179" s="717"/>
      <c r="ODO179" s="717"/>
      <c r="ODP179" s="717"/>
      <c r="ODQ179" s="717"/>
      <c r="ODR179" s="717"/>
      <c r="ODS179" s="717"/>
      <c r="ODT179" s="717"/>
      <c r="ODU179" s="717"/>
      <c r="ODV179" s="717"/>
      <c r="ODW179" s="717"/>
      <c r="ODX179" s="717"/>
      <c r="ODY179" s="717"/>
      <c r="ODZ179" s="717"/>
      <c r="OEA179" s="717"/>
      <c r="OEB179" s="717"/>
      <c r="OEC179" s="717"/>
      <c r="OED179" s="717"/>
      <c r="OEE179" s="717"/>
      <c r="OEF179" s="717"/>
      <c r="OEG179" s="717"/>
      <c r="OEH179" s="717"/>
      <c r="OEI179" s="717"/>
      <c r="OEJ179" s="717"/>
      <c r="OEK179" s="717"/>
      <c r="OEL179" s="717"/>
      <c r="OEM179" s="717"/>
      <c r="OEN179" s="717"/>
      <c r="OEO179" s="717"/>
      <c r="OEP179" s="717"/>
      <c r="OEQ179" s="717"/>
      <c r="OER179" s="717"/>
      <c r="OES179" s="717"/>
      <c r="OET179" s="717"/>
      <c r="OEU179" s="717"/>
      <c r="OEV179" s="717"/>
      <c r="OEW179" s="717"/>
      <c r="OEX179" s="717"/>
      <c r="OEY179" s="717"/>
      <c r="OEZ179" s="717"/>
      <c r="OFA179" s="717"/>
      <c r="OFB179" s="717"/>
      <c r="OFC179" s="717"/>
      <c r="OFD179" s="717"/>
      <c r="OFE179" s="717"/>
      <c r="OFF179" s="717"/>
      <c r="OFG179" s="717"/>
      <c r="OFH179" s="717"/>
      <c r="OFI179" s="717"/>
      <c r="OFJ179" s="717"/>
      <c r="OFK179" s="717"/>
      <c r="OFL179" s="717"/>
      <c r="OFM179" s="717"/>
      <c r="OFN179" s="717"/>
      <c r="OFO179" s="717"/>
      <c r="OFP179" s="717"/>
      <c r="OFQ179" s="717"/>
      <c r="OFR179" s="717"/>
      <c r="OFS179" s="717"/>
      <c r="OFT179" s="717"/>
      <c r="OFU179" s="717"/>
      <c r="OFV179" s="717"/>
      <c r="OFW179" s="717"/>
      <c r="OFX179" s="717"/>
      <c r="OFY179" s="717"/>
      <c r="OFZ179" s="717"/>
      <c r="OGA179" s="717"/>
      <c r="OGB179" s="717"/>
      <c r="OGC179" s="717"/>
      <c r="OGD179" s="717"/>
      <c r="OGE179" s="717"/>
      <c r="OGF179" s="717"/>
      <c r="OGG179" s="717"/>
      <c r="OGH179" s="717"/>
      <c r="OGI179" s="717"/>
      <c r="OGJ179" s="717"/>
      <c r="OGK179" s="717"/>
      <c r="OGL179" s="717"/>
      <c r="OGM179" s="717"/>
      <c r="OGN179" s="717"/>
      <c r="OGO179" s="717"/>
      <c r="OGP179" s="717"/>
      <c r="OGQ179" s="717"/>
      <c r="OGR179" s="717"/>
      <c r="OGS179" s="717"/>
      <c r="OGT179" s="717"/>
      <c r="OGU179" s="717"/>
      <c r="OGV179" s="717"/>
      <c r="OGW179" s="717"/>
      <c r="OGX179" s="717"/>
      <c r="OGY179" s="717"/>
      <c r="OGZ179" s="717"/>
      <c r="OHA179" s="717"/>
      <c r="OHB179" s="717"/>
      <c r="OHC179" s="717"/>
      <c r="OHD179" s="717"/>
      <c r="OHE179" s="717"/>
      <c r="OHF179" s="717"/>
      <c r="OHG179" s="717"/>
      <c r="OHH179" s="717"/>
      <c r="OHI179" s="717"/>
      <c r="OHJ179" s="717"/>
      <c r="OHK179" s="717"/>
      <c r="OHL179" s="717"/>
      <c r="OHM179" s="717"/>
      <c r="OHN179" s="717"/>
      <c r="OHO179" s="717"/>
      <c r="OHP179" s="717"/>
      <c r="OHQ179" s="717"/>
      <c r="OHR179" s="717"/>
      <c r="OHS179" s="717"/>
      <c r="OHT179" s="717"/>
      <c r="OHU179" s="717"/>
      <c r="OHV179" s="717"/>
      <c r="OHW179" s="717"/>
      <c r="OHX179" s="717"/>
      <c r="OHY179" s="717"/>
      <c r="OHZ179" s="717"/>
      <c r="OIA179" s="717"/>
      <c r="OIB179" s="717"/>
      <c r="OIC179" s="717"/>
      <c r="OID179" s="717"/>
      <c r="OIE179" s="717"/>
      <c r="OIF179" s="717"/>
      <c r="OIG179" s="717"/>
      <c r="OIH179" s="717"/>
      <c r="OII179" s="717"/>
      <c r="OIJ179" s="717"/>
      <c r="OIK179" s="717"/>
      <c r="OIL179" s="717"/>
      <c r="OIM179" s="717"/>
      <c r="OIN179" s="717"/>
      <c r="OIO179" s="717"/>
      <c r="OIP179" s="717"/>
      <c r="OIQ179" s="717"/>
      <c r="OIR179" s="717"/>
      <c r="OIS179" s="717"/>
      <c r="OIT179" s="717"/>
      <c r="OIU179" s="717"/>
      <c r="OIV179" s="717"/>
      <c r="OIW179" s="717"/>
      <c r="OIX179" s="717"/>
      <c r="OIY179" s="717"/>
      <c r="OIZ179" s="717"/>
      <c r="OJA179" s="717"/>
      <c r="OJB179" s="717"/>
      <c r="OJC179" s="717"/>
      <c r="OJD179" s="717"/>
      <c r="OJE179" s="717"/>
      <c r="OJF179" s="717"/>
      <c r="OJG179" s="717"/>
      <c r="OJH179" s="717"/>
      <c r="OJI179" s="717"/>
      <c r="OJJ179" s="717"/>
      <c r="OJK179" s="717"/>
      <c r="OJL179" s="717"/>
      <c r="OJM179" s="717"/>
      <c r="OJN179" s="717"/>
      <c r="OJO179" s="717"/>
      <c r="OJP179" s="717"/>
      <c r="OJQ179" s="717"/>
      <c r="OJR179" s="717"/>
      <c r="OJS179" s="717"/>
      <c r="OJT179" s="717"/>
      <c r="OJU179" s="717"/>
      <c r="OJV179" s="717"/>
      <c r="OJW179" s="717"/>
      <c r="OJX179" s="717"/>
      <c r="OJY179" s="717"/>
      <c r="OJZ179" s="717"/>
      <c r="OKA179" s="717"/>
      <c r="OKB179" s="717"/>
      <c r="OKC179" s="717"/>
      <c r="OKD179" s="717"/>
      <c r="OKE179" s="717"/>
      <c r="OKF179" s="717"/>
      <c r="OKG179" s="717"/>
      <c r="OKH179" s="717"/>
      <c r="OKI179" s="717"/>
      <c r="OKJ179" s="717"/>
      <c r="OKK179" s="717"/>
      <c r="OKL179" s="717"/>
      <c r="OKM179" s="717"/>
      <c r="OKN179" s="717"/>
      <c r="OKO179" s="717"/>
      <c r="OKP179" s="717"/>
      <c r="OKQ179" s="717"/>
      <c r="OKR179" s="717"/>
      <c r="OKS179" s="717"/>
      <c r="OKT179" s="717"/>
      <c r="OKU179" s="717"/>
      <c r="OKV179" s="717"/>
      <c r="OKW179" s="717"/>
      <c r="OKX179" s="717"/>
      <c r="OKY179" s="717"/>
      <c r="OKZ179" s="717"/>
      <c r="OLA179" s="717"/>
      <c r="OLB179" s="717"/>
      <c r="OLC179" s="717"/>
      <c r="OLD179" s="717"/>
      <c r="OLE179" s="717"/>
      <c r="OLF179" s="717"/>
      <c r="OLG179" s="717"/>
      <c r="OLH179" s="717"/>
      <c r="OLI179" s="717"/>
      <c r="OLJ179" s="717"/>
      <c r="OLK179" s="717"/>
      <c r="OLL179" s="717"/>
      <c r="OLM179" s="717"/>
      <c r="OLN179" s="717"/>
      <c r="OLO179" s="717"/>
      <c r="OLP179" s="717"/>
      <c r="OLQ179" s="717"/>
      <c r="OLR179" s="717"/>
      <c r="OLS179" s="717"/>
      <c r="OLT179" s="717"/>
      <c r="OLU179" s="717"/>
      <c r="OLV179" s="717"/>
      <c r="OLW179" s="717"/>
      <c r="OLX179" s="717"/>
      <c r="OLY179" s="717"/>
      <c r="OLZ179" s="717"/>
      <c r="OMA179" s="717"/>
      <c r="OMB179" s="717"/>
      <c r="OMC179" s="717"/>
      <c r="OMD179" s="717"/>
      <c r="OME179" s="717"/>
      <c r="OMF179" s="717"/>
      <c r="OMG179" s="717"/>
      <c r="OMH179" s="717"/>
      <c r="OMI179" s="717"/>
      <c r="OMJ179" s="717"/>
      <c r="OMK179" s="717"/>
      <c r="OML179" s="717"/>
      <c r="OMM179" s="717"/>
      <c r="OMN179" s="717"/>
      <c r="OMO179" s="717"/>
      <c r="OMP179" s="717"/>
      <c r="OMQ179" s="717"/>
      <c r="OMR179" s="717"/>
      <c r="OMS179" s="717"/>
      <c r="OMT179" s="717"/>
      <c r="OMU179" s="717"/>
      <c r="OMV179" s="717"/>
      <c r="OMW179" s="717"/>
      <c r="OMX179" s="717"/>
      <c r="OMY179" s="717"/>
      <c r="OMZ179" s="717"/>
      <c r="ONA179" s="717"/>
      <c r="ONB179" s="717"/>
      <c r="ONC179" s="717"/>
      <c r="OND179" s="717"/>
      <c r="ONE179" s="717"/>
      <c r="ONF179" s="717"/>
      <c r="ONG179" s="717"/>
      <c r="ONH179" s="717"/>
      <c r="ONI179" s="717"/>
      <c r="ONJ179" s="717"/>
      <c r="ONK179" s="717"/>
      <c r="ONL179" s="717"/>
      <c r="ONM179" s="717"/>
      <c r="ONN179" s="717"/>
      <c r="ONO179" s="717"/>
      <c r="ONP179" s="717"/>
      <c r="ONQ179" s="717"/>
      <c r="ONR179" s="717"/>
      <c r="ONS179" s="717"/>
      <c r="ONT179" s="717"/>
      <c r="ONU179" s="717"/>
      <c r="ONV179" s="717"/>
      <c r="ONW179" s="717"/>
      <c r="ONX179" s="717"/>
      <c r="ONY179" s="717"/>
      <c r="ONZ179" s="717"/>
      <c r="OOA179" s="717"/>
      <c r="OOB179" s="717"/>
      <c r="OOC179" s="717"/>
      <c r="OOD179" s="717"/>
      <c r="OOE179" s="717"/>
      <c r="OOF179" s="717"/>
      <c r="OOG179" s="717"/>
      <c r="OOH179" s="717"/>
      <c r="OOI179" s="717"/>
      <c r="OOJ179" s="717"/>
      <c r="OOK179" s="717"/>
      <c r="OOL179" s="717"/>
      <c r="OOM179" s="717"/>
      <c r="OON179" s="717"/>
      <c r="OOO179" s="717"/>
      <c r="OOP179" s="717"/>
      <c r="OOQ179" s="717"/>
      <c r="OOR179" s="717"/>
      <c r="OOS179" s="717"/>
      <c r="OOT179" s="717"/>
      <c r="OOU179" s="717"/>
      <c r="OOV179" s="717"/>
      <c r="OOW179" s="717"/>
      <c r="OOX179" s="717"/>
      <c r="OOY179" s="717"/>
      <c r="OOZ179" s="717"/>
      <c r="OPA179" s="717"/>
      <c r="OPB179" s="717"/>
      <c r="OPC179" s="717"/>
      <c r="OPD179" s="717"/>
      <c r="OPE179" s="717"/>
      <c r="OPF179" s="717"/>
      <c r="OPG179" s="717"/>
      <c r="OPH179" s="717"/>
      <c r="OPI179" s="717"/>
      <c r="OPJ179" s="717"/>
      <c r="OPK179" s="717"/>
      <c r="OPL179" s="717"/>
      <c r="OPM179" s="717"/>
      <c r="OPN179" s="717"/>
      <c r="OPO179" s="717"/>
      <c r="OPP179" s="717"/>
      <c r="OPQ179" s="717"/>
      <c r="OPR179" s="717"/>
      <c r="OPS179" s="717"/>
      <c r="OPT179" s="717"/>
      <c r="OPU179" s="717"/>
      <c r="OPV179" s="717"/>
      <c r="OPW179" s="717"/>
      <c r="OPX179" s="717"/>
      <c r="OPY179" s="717"/>
      <c r="OPZ179" s="717"/>
      <c r="OQA179" s="717"/>
      <c r="OQB179" s="717"/>
      <c r="OQC179" s="717"/>
      <c r="OQD179" s="717"/>
      <c r="OQE179" s="717"/>
      <c r="OQF179" s="717"/>
      <c r="OQG179" s="717"/>
      <c r="OQH179" s="717"/>
      <c r="OQI179" s="717"/>
      <c r="OQJ179" s="717"/>
      <c r="OQK179" s="717"/>
      <c r="OQL179" s="717"/>
      <c r="OQM179" s="717"/>
      <c r="OQN179" s="717"/>
      <c r="OQO179" s="717"/>
      <c r="OQP179" s="717"/>
      <c r="OQQ179" s="717"/>
      <c r="OQR179" s="717"/>
      <c r="OQS179" s="717"/>
      <c r="OQT179" s="717"/>
      <c r="OQU179" s="717"/>
      <c r="OQV179" s="717"/>
      <c r="OQW179" s="717"/>
      <c r="OQX179" s="717"/>
      <c r="OQY179" s="717"/>
      <c r="OQZ179" s="717"/>
      <c r="ORA179" s="717"/>
      <c r="ORB179" s="717"/>
      <c r="ORC179" s="717"/>
      <c r="ORD179" s="717"/>
      <c r="ORE179" s="717"/>
      <c r="ORF179" s="717"/>
      <c r="ORG179" s="717"/>
      <c r="ORH179" s="717"/>
      <c r="ORI179" s="717"/>
      <c r="ORJ179" s="717"/>
      <c r="ORK179" s="717"/>
      <c r="ORL179" s="717"/>
      <c r="ORM179" s="717"/>
      <c r="ORN179" s="717"/>
      <c r="ORO179" s="717"/>
      <c r="ORP179" s="717"/>
      <c r="ORQ179" s="717"/>
      <c r="ORR179" s="717"/>
      <c r="ORS179" s="717"/>
      <c r="ORT179" s="717"/>
      <c r="ORU179" s="717"/>
      <c r="ORV179" s="717"/>
      <c r="ORW179" s="717"/>
      <c r="ORX179" s="717"/>
      <c r="ORY179" s="717"/>
      <c r="ORZ179" s="717"/>
      <c r="OSA179" s="717"/>
      <c r="OSB179" s="717"/>
      <c r="OSC179" s="717"/>
      <c r="OSD179" s="717"/>
      <c r="OSE179" s="717"/>
      <c r="OSF179" s="717"/>
      <c r="OSG179" s="717"/>
      <c r="OSH179" s="717"/>
      <c r="OSI179" s="717"/>
      <c r="OSJ179" s="717"/>
      <c r="OSK179" s="717"/>
      <c r="OSL179" s="717"/>
      <c r="OSM179" s="717"/>
      <c r="OSN179" s="717"/>
      <c r="OSO179" s="717"/>
      <c r="OSP179" s="717"/>
      <c r="OSQ179" s="717"/>
      <c r="OSR179" s="717"/>
      <c r="OSS179" s="717"/>
      <c r="OST179" s="717"/>
      <c r="OSU179" s="717"/>
      <c r="OSV179" s="717"/>
      <c r="OSW179" s="717"/>
      <c r="OSX179" s="717"/>
      <c r="OSY179" s="717"/>
      <c r="OSZ179" s="717"/>
      <c r="OTA179" s="717"/>
      <c r="OTB179" s="717"/>
      <c r="OTC179" s="717"/>
      <c r="OTD179" s="717"/>
      <c r="OTE179" s="717"/>
      <c r="OTF179" s="717"/>
      <c r="OTG179" s="717"/>
      <c r="OTH179" s="717"/>
      <c r="OTI179" s="717"/>
      <c r="OTJ179" s="717"/>
      <c r="OTK179" s="717"/>
      <c r="OTL179" s="717"/>
      <c r="OTM179" s="717"/>
      <c r="OTN179" s="717"/>
      <c r="OTO179" s="717"/>
      <c r="OTP179" s="717"/>
      <c r="OTQ179" s="717"/>
      <c r="OTR179" s="717"/>
      <c r="OTS179" s="717"/>
      <c r="OTT179" s="717"/>
      <c r="OTU179" s="717"/>
      <c r="OTV179" s="717"/>
      <c r="OTW179" s="717"/>
      <c r="OTX179" s="717"/>
      <c r="OTY179" s="717"/>
      <c r="OTZ179" s="717"/>
      <c r="OUA179" s="717"/>
      <c r="OUB179" s="717"/>
      <c r="OUC179" s="717"/>
      <c r="OUD179" s="717"/>
      <c r="OUE179" s="717"/>
      <c r="OUF179" s="717"/>
      <c r="OUG179" s="717"/>
      <c r="OUH179" s="717"/>
      <c r="OUI179" s="717"/>
      <c r="OUJ179" s="717"/>
      <c r="OUK179" s="717"/>
      <c r="OUL179" s="717"/>
      <c r="OUM179" s="717"/>
      <c r="OUN179" s="717"/>
      <c r="OUO179" s="717"/>
      <c r="OUP179" s="717"/>
      <c r="OUQ179" s="717"/>
      <c r="OUR179" s="717"/>
      <c r="OUS179" s="717"/>
      <c r="OUT179" s="717"/>
      <c r="OUU179" s="717"/>
      <c r="OUV179" s="717"/>
      <c r="OUW179" s="717"/>
      <c r="OUX179" s="717"/>
      <c r="OUY179" s="717"/>
      <c r="OUZ179" s="717"/>
      <c r="OVA179" s="717"/>
      <c r="OVB179" s="717"/>
      <c r="OVC179" s="717"/>
      <c r="OVD179" s="717"/>
      <c r="OVE179" s="717"/>
      <c r="OVF179" s="717"/>
      <c r="OVG179" s="717"/>
      <c r="OVH179" s="717"/>
      <c r="OVI179" s="717"/>
      <c r="OVJ179" s="717"/>
      <c r="OVK179" s="717"/>
      <c r="OVL179" s="717"/>
      <c r="OVM179" s="717"/>
      <c r="OVN179" s="717"/>
      <c r="OVO179" s="717"/>
      <c r="OVP179" s="717"/>
      <c r="OVQ179" s="717"/>
      <c r="OVR179" s="717"/>
      <c r="OVS179" s="717"/>
      <c r="OVT179" s="717"/>
      <c r="OVU179" s="717"/>
      <c r="OVV179" s="717"/>
      <c r="OVW179" s="717"/>
      <c r="OVX179" s="717"/>
      <c r="OVY179" s="717"/>
      <c r="OVZ179" s="717"/>
      <c r="OWA179" s="717"/>
      <c r="OWB179" s="717"/>
      <c r="OWC179" s="717"/>
      <c r="OWD179" s="717"/>
      <c r="OWE179" s="717"/>
      <c r="OWF179" s="717"/>
      <c r="OWG179" s="717"/>
      <c r="OWH179" s="717"/>
      <c r="OWI179" s="717"/>
      <c r="OWJ179" s="717"/>
      <c r="OWK179" s="717"/>
      <c r="OWL179" s="717"/>
      <c r="OWM179" s="717"/>
      <c r="OWN179" s="717"/>
      <c r="OWO179" s="717"/>
      <c r="OWP179" s="717"/>
      <c r="OWQ179" s="717"/>
      <c r="OWR179" s="717"/>
      <c r="OWS179" s="717"/>
      <c r="OWT179" s="717"/>
      <c r="OWU179" s="717"/>
      <c r="OWV179" s="717"/>
      <c r="OWW179" s="717"/>
      <c r="OWX179" s="717"/>
      <c r="OWY179" s="717"/>
      <c r="OWZ179" s="717"/>
      <c r="OXA179" s="717"/>
      <c r="OXB179" s="717"/>
      <c r="OXC179" s="717"/>
      <c r="OXD179" s="717"/>
      <c r="OXE179" s="717"/>
      <c r="OXF179" s="717"/>
      <c r="OXG179" s="717"/>
      <c r="OXH179" s="717"/>
      <c r="OXI179" s="717"/>
      <c r="OXJ179" s="717"/>
      <c r="OXK179" s="717"/>
      <c r="OXL179" s="717"/>
      <c r="OXM179" s="717"/>
      <c r="OXN179" s="717"/>
      <c r="OXO179" s="717"/>
      <c r="OXP179" s="717"/>
      <c r="OXQ179" s="717"/>
      <c r="OXR179" s="717"/>
      <c r="OXS179" s="717"/>
      <c r="OXT179" s="717"/>
      <c r="OXU179" s="717"/>
      <c r="OXV179" s="717"/>
      <c r="OXW179" s="717"/>
      <c r="OXX179" s="717"/>
      <c r="OXY179" s="717"/>
      <c r="OXZ179" s="717"/>
      <c r="OYA179" s="717"/>
      <c r="OYB179" s="717"/>
      <c r="OYC179" s="717"/>
      <c r="OYD179" s="717"/>
      <c r="OYE179" s="717"/>
      <c r="OYF179" s="717"/>
      <c r="OYG179" s="717"/>
      <c r="OYH179" s="717"/>
      <c r="OYI179" s="717"/>
      <c r="OYJ179" s="717"/>
      <c r="OYK179" s="717"/>
      <c r="OYL179" s="717"/>
      <c r="OYM179" s="717"/>
      <c r="OYN179" s="717"/>
      <c r="OYO179" s="717"/>
      <c r="OYP179" s="717"/>
      <c r="OYQ179" s="717"/>
      <c r="OYR179" s="717"/>
      <c r="OYS179" s="717"/>
      <c r="OYT179" s="717"/>
      <c r="OYU179" s="717"/>
      <c r="OYV179" s="717"/>
      <c r="OYW179" s="717"/>
      <c r="OYX179" s="717"/>
      <c r="OYY179" s="717"/>
      <c r="OYZ179" s="717"/>
      <c r="OZA179" s="717"/>
      <c r="OZB179" s="717"/>
      <c r="OZC179" s="717"/>
      <c r="OZD179" s="717"/>
      <c r="OZE179" s="717"/>
      <c r="OZF179" s="717"/>
      <c r="OZG179" s="717"/>
      <c r="OZH179" s="717"/>
      <c r="OZI179" s="717"/>
      <c r="OZJ179" s="717"/>
      <c r="OZK179" s="717"/>
      <c r="OZL179" s="717"/>
      <c r="OZM179" s="717"/>
      <c r="OZN179" s="717"/>
      <c r="OZO179" s="717"/>
      <c r="OZP179" s="717"/>
      <c r="OZQ179" s="717"/>
      <c r="OZR179" s="717"/>
      <c r="OZS179" s="717"/>
      <c r="OZT179" s="717"/>
      <c r="OZU179" s="717"/>
      <c r="OZV179" s="717"/>
      <c r="OZW179" s="717"/>
      <c r="OZX179" s="717"/>
      <c r="OZY179" s="717"/>
      <c r="OZZ179" s="717"/>
      <c r="PAA179" s="717"/>
      <c r="PAB179" s="717"/>
      <c r="PAC179" s="717"/>
      <c r="PAD179" s="717"/>
      <c r="PAE179" s="717"/>
      <c r="PAF179" s="717"/>
      <c r="PAG179" s="717"/>
      <c r="PAH179" s="717"/>
      <c r="PAI179" s="717"/>
      <c r="PAJ179" s="717"/>
      <c r="PAK179" s="717"/>
      <c r="PAL179" s="717"/>
      <c r="PAM179" s="717"/>
      <c r="PAN179" s="717"/>
      <c r="PAO179" s="717"/>
      <c r="PAP179" s="717"/>
      <c r="PAQ179" s="717"/>
      <c r="PAR179" s="717"/>
      <c r="PAS179" s="717"/>
      <c r="PAT179" s="717"/>
      <c r="PAU179" s="717"/>
      <c r="PAV179" s="717"/>
      <c r="PAW179" s="717"/>
      <c r="PAX179" s="717"/>
      <c r="PAY179" s="717"/>
      <c r="PAZ179" s="717"/>
      <c r="PBA179" s="717"/>
      <c r="PBB179" s="717"/>
      <c r="PBC179" s="717"/>
      <c r="PBD179" s="717"/>
      <c r="PBE179" s="717"/>
      <c r="PBF179" s="717"/>
      <c r="PBG179" s="717"/>
      <c r="PBH179" s="717"/>
      <c r="PBI179" s="717"/>
      <c r="PBJ179" s="717"/>
      <c r="PBK179" s="717"/>
      <c r="PBL179" s="717"/>
      <c r="PBM179" s="717"/>
      <c r="PBN179" s="717"/>
      <c r="PBO179" s="717"/>
      <c r="PBP179" s="717"/>
      <c r="PBQ179" s="717"/>
      <c r="PBR179" s="717"/>
      <c r="PBS179" s="717"/>
      <c r="PBT179" s="717"/>
      <c r="PBU179" s="717"/>
      <c r="PBV179" s="717"/>
      <c r="PBW179" s="717"/>
      <c r="PBX179" s="717"/>
      <c r="PBY179" s="717"/>
      <c r="PBZ179" s="717"/>
      <c r="PCA179" s="717"/>
      <c r="PCB179" s="717"/>
      <c r="PCC179" s="717"/>
      <c r="PCD179" s="717"/>
      <c r="PCE179" s="717"/>
      <c r="PCF179" s="717"/>
      <c r="PCG179" s="717"/>
      <c r="PCH179" s="717"/>
      <c r="PCI179" s="717"/>
      <c r="PCJ179" s="717"/>
      <c r="PCK179" s="717"/>
      <c r="PCL179" s="717"/>
      <c r="PCM179" s="717"/>
      <c r="PCN179" s="717"/>
      <c r="PCO179" s="717"/>
      <c r="PCP179" s="717"/>
      <c r="PCQ179" s="717"/>
      <c r="PCR179" s="717"/>
      <c r="PCS179" s="717"/>
      <c r="PCT179" s="717"/>
      <c r="PCU179" s="717"/>
      <c r="PCV179" s="717"/>
      <c r="PCW179" s="717"/>
      <c r="PCX179" s="717"/>
      <c r="PCY179" s="717"/>
      <c r="PCZ179" s="717"/>
      <c r="PDA179" s="717"/>
      <c r="PDB179" s="717"/>
      <c r="PDC179" s="717"/>
      <c r="PDD179" s="717"/>
      <c r="PDE179" s="717"/>
      <c r="PDF179" s="717"/>
      <c r="PDG179" s="717"/>
      <c r="PDH179" s="717"/>
      <c r="PDI179" s="717"/>
      <c r="PDJ179" s="717"/>
      <c r="PDK179" s="717"/>
      <c r="PDL179" s="717"/>
      <c r="PDM179" s="717"/>
      <c r="PDN179" s="717"/>
      <c r="PDO179" s="717"/>
      <c r="PDP179" s="717"/>
      <c r="PDQ179" s="717"/>
      <c r="PDR179" s="717"/>
      <c r="PDS179" s="717"/>
      <c r="PDT179" s="717"/>
      <c r="PDU179" s="717"/>
      <c r="PDV179" s="717"/>
      <c r="PDW179" s="717"/>
      <c r="PDX179" s="717"/>
      <c r="PDY179" s="717"/>
      <c r="PDZ179" s="717"/>
      <c r="PEA179" s="717"/>
      <c r="PEB179" s="717"/>
      <c r="PEC179" s="717"/>
      <c r="PED179" s="717"/>
      <c r="PEE179" s="717"/>
      <c r="PEF179" s="717"/>
      <c r="PEG179" s="717"/>
      <c r="PEH179" s="717"/>
      <c r="PEI179" s="717"/>
      <c r="PEJ179" s="717"/>
      <c r="PEK179" s="717"/>
      <c r="PEL179" s="717"/>
      <c r="PEM179" s="717"/>
      <c r="PEN179" s="717"/>
      <c r="PEO179" s="717"/>
      <c r="PEP179" s="717"/>
      <c r="PEQ179" s="717"/>
      <c r="PER179" s="717"/>
      <c r="PES179" s="717"/>
      <c r="PET179" s="717"/>
      <c r="PEU179" s="717"/>
      <c r="PEV179" s="717"/>
      <c r="PEW179" s="717"/>
      <c r="PEX179" s="717"/>
      <c r="PEY179" s="717"/>
      <c r="PEZ179" s="717"/>
      <c r="PFA179" s="717"/>
      <c r="PFB179" s="717"/>
      <c r="PFC179" s="717"/>
      <c r="PFD179" s="717"/>
      <c r="PFE179" s="717"/>
      <c r="PFF179" s="717"/>
      <c r="PFG179" s="717"/>
      <c r="PFH179" s="717"/>
      <c r="PFI179" s="717"/>
      <c r="PFJ179" s="717"/>
      <c r="PFK179" s="717"/>
      <c r="PFL179" s="717"/>
      <c r="PFM179" s="717"/>
      <c r="PFN179" s="717"/>
      <c r="PFO179" s="717"/>
      <c r="PFP179" s="717"/>
      <c r="PFQ179" s="717"/>
      <c r="PFR179" s="717"/>
      <c r="PFS179" s="717"/>
      <c r="PFT179" s="717"/>
      <c r="PFU179" s="717"/>
      <c r="PFV179" s="717"/>
      <c r="PFW179" s="717"/>
      <c r="PFX179" s="717"/>
      <c r="PFY179" s="717"/>
      <c r="PFZ179" s="717"/>
      <c r="PGA179" s="717"/>
      <c r="PGB179" s="717"/>
      <c r="PGC179" s="717"/>
      <c r="PGD179" s="717"/>
      <c r="PGE179" s="717"/>
      <c r="PGF179" s="717"/>
      <c r="PGG179" s="717"/>
      <c r="PGH179" s="717"/>
      <c r="PGI179" s="717"/>
      <c r="PGJ179" s="717"/>
      <c r="PGK179" s="717"/>
      <c r="PGL179" s="717"/>
      <c r="PGM179" s="717"/>
      <c r="PGN179" s="717"/>
      <c r="PGO179" s="717"/>
      <c r="PGP179" s="717"/>
      <c r="PGQ179" s="717"/>
      <c r="PGR179" s="717"/>
      <c r="PGS179" s="717"/>
      <c r="PGT179" s="717"/>
      <c r="PGU179" s="717"/>
      <c r="PGV179" s="717"/>
      <c r="PGW179" s="717"/>
      <c r="PGX179" s="717"/>
      <c r="PGY179" s="717"/>
      <c r="PGZ179" s="717"/>
      <c r="PHA179" s="717"/>
      <c r="PHB179" s="717"/>
      <c r="PHC179" s="717"/>
      <c r="PHD179" s="717"/>
      <c r="PHE179" s="717"/>
      <c r="PHF179" s="717"/>
      <c r="PHG179" s="717"/>
      <c r="PHH179" s="717"/>
      <c r="PHI179" s="717"/>
      <c r="PHJ179" s="717"/>
      <c r="PHK179" s="717"/>
      <c r="PHL179" s="717"/>
      <c r="PHM179" s="717"/>
      <c r="PHN179" s="717"/>
      <c r="PHO179" s="717"/>
      <c r="PHP179" s="717"/>
      <c r="PHQ179" s="717"/>
      <c r="PHR179" s="717"/>
      <c r="PHS179" s="717"/>
      <c r="PHT179" s="717"/>
      <c r="PHU179" s="717"/>
      <c r="PHV179" s="717"/>
      <c r="PHW179" s="717"/>
      <c r="PHX179" s="717"/>
      <c r="PHY179" s="717"/>
      <c r="PHZ179" s="717"/>
      <c r="PIA179" s="717"/>
      <c r="PIB179" s="717"/>
      <c r="PIC179" s="717"/>
      <c r="PID179" s="717"/>
      <c r="PIE179" s="717"/>
      <c r="PIF179" s="717"/>
      <c r="PIG179" s="717"/>
      <c r="PIH179" s="717"/>
      <c r="PII179" s="717"/>
      <c r="PIJ179" s="717"/>
      <c r="PIK179" s="717"/>
      <c r="PIL179" s="717"/>
      <c r="PIM179" s="717"/>
      <c r="PIN179" s="717"/>
      <c r="PIO179" s="717"/>
      <c r="PIP179" s="717"/>
      <c r="PIQ179" s="717"/>
      <c r="PIR179" s="717"/>
      <c r="PIS179" s="717"/>
      <c r="PIT179" s="717"/>
      <c r="PIU179" s="717"/>
      <c r="PIV179" s="717"/>
      <c r="PIW179" s="717"/>
      <c r="PIX179" s="717"/>
      <c r="PIY179" s="717"/>
      <c r="PIZ179" s="717"/>
      <c r="PJA179" s="717"/>
      <c r="PJB179" s="717"/>
      <c r="PJC179" s="717"/>
      <c r="PJD179" s="717"/>
      <c r="PJE179" s="717"/>
      <c r="PJF179" s="717"/>
      <c r="PJG179" s="717"/>
      <c r="PJH179" s="717"/>
      <c r="PJI179" s="717"/>
      <c r="PJJ179" s="717"/>
      <c r="PJK179" s="717"/>
      <c r="PJL179" s="717"/>
      <c r="PJM179" s="717"/>
      <c r="PJN179" s="717"/>
      <c r="PJO179" s="717"/>
      <c r="PJP179" s="717"/>
      <c r="PJQ179" s="717"/>
      <c r="PJR179" s="717"/>
      <c r="PJS179" s="717"/>
      <c r="PJT179" s="717"/>
      <c r="PJU179" s="717"/>
      <c r="PJV179" s="717"/>
      <c r="PJW179" s="717"/>
      <c r="PJX179" s="717"/>
      <c r="PJY179" s="717"/>
      <c r="PJZ179" s="717"/>
      <c r="PKA179" s="717"/>
      <c r="PKB179" s="717"/>
      <c r="PKC179" s="717"/>
      <c r="PKD179" s="717"/>
      <c r="PKE179" s="717"/>
      <c r="PKF179" s="717"/>
      <c r="PKG179" s="717"/>
      <c r="PKH179" s="717"/>
      <c r="PKI179" s="717"/>
      <c r="PKJ179" s="717"/>
      <c r="PKK179" s="717"/>
      <c r="PKL179" s="717"/>
      <c r="PKM179" s="717"/>
      <c r="PKN179" s="717"/>
      <c r="PKO179" s="717"/>
      <c r="PKP179" s="717"/>
      <c r="PKQ179" s="717"/>
      <c r="PKR179" s="717"/>
      <c r="PKS179" s="717"/>
      <c r="PKT179" s="717"/>
      <c r="PKU179" s="717"/>
      <c r="PKV179" s="717"/>
      <c r="PKW179" s="717"/>
      <c r="PKX179" s="717"/>
      <c r="PKY179" s="717"/>
      <c r="PKZ179" s="717"/>
      <c r="PLA179" s="717"/>
      <c r="PLB179" s="717"/>
      <c r="PLC179" s="717"/>
      <c r="PLD179" s="717"/>
      <c r="PLE179" s="717"/>
      <c r="PLF179" s="717"/>
      <c r="PLG179" s="717"/>
      <c r="PLH179" s="717"/>
      <c r="PLI179" s="717"/>
      <c r="PLJ179" s="717"/>
      <c r="PLK179" s="717"/>
      <c r="PLL179" s="717"/>
      <c r="PLM179" s="717"/>
      <c r="PLN179" s="717"/>
      <c r="PLO179" s="717"/>
      <c r="PLP179" s="717"/>
      <c r="PLQ179" s="717"/>
      <c r="PLR179" s="717"/>
      <c r="PLS179" s="717"/>
      <c r="PLT179" s="717"/>
      <c r="PLU179" s="717"/>
      <c r="PLV179" s="717"/>
      <c r="PLW179" s="717"/>
      <c r="PLX179" s="717"/>
      <c r="PLY179" s="717"/>
      <c r="PLZ179" s="717"/>
      <c r="PMA179" s="717"/>
      <c r="PMB179" s="717"/>
      <c r="PMC179" s="717"/>
      <c r="PMD179" s="717"/>
      <c r="PME179" s="717"/>
      <c r="PMF179" s="717"/>
      <c r="PMG179" s="717"/>
      <c r="PMH179" s="717"/>
      <c r="PMI179" s="717"/>
      <c r="PMJ179" s="717"/>
      <c r="PMK179" s="717"/>
      <c r="PML179" s="717"/>
      <c r="PMM179" s="717"/>
      <c r="PMN179" s="717"/>
      <c r="PMO179" s="717"/>
      <c r="PMP179" s="717"/>
      <c r="PMQ179" s="717"/>
      <c r="PMR179" s="717"/>
      <c r="PMS179" s="717"/>
      <c r="PMT179" s="717"/>
      <c r="PMU179" s="717"/>
      <c r="PMV179" s="717"/>
      <c r="PMW179" s="717"/>
      <c r="PMX179" s="717"/>
      <c r="PMY179" s="717"/>
      <c r="PMZ179" s="717"/>
      <c r="PNA179" s="717"/>
      <c r="PNB179" s="717"/>
      <c r="PNC179" s="717"/>
      <c r="PND179" s="717"/>
      <c r="PNE179" s="717"/>
      <c r="PNF179" s="717"/>
      <c r="PNG179" s="717"/>
      <c r="PNH179" s="717"/>
      <c r="PNI179" s="717"/>
      <c r="PNJ179" s="717"/>
      <c r="PNK179" s="717"/>
      <c r="PNL179" s="717"/>
      <c r="PNM179" s="717"/>
      <c r="PNN179" s="717"/>
      <c r="PNO179" s="717"/>
      <c r="PNP179" s="717"/>
      <c r="PNQ179" s="717"/>
      <c r="PNR179" s="717"/>
      <c r="PNS179" s="717"/>
      <c r="PNT179" s="717"/>
      <c r="PNU179" s="717"/>
      <c r="PNV179" s="717"/>
      <c r="PNW179" s="717"/>
      <c r="PNX179" s="717"/>
      <c r="PNY179" s="717"/>
      <c r="PNZ179" s="717"/>
      <c r="POA179" s="717"/>
      <c r="POB179" s="717"/>
      <c r="POC179" s="717"/>
      <c r="POD179" s="717"/>
      <c r="POE179" s="717"/>
      <c r="POF179" s="717"/>
      <c r="POG179" s="717"/>
      <c r="POH179" s="717"/>
      <c r="POI179" s="717"/>
      <c r="POJ179" s="717"/>
      <c r="POK179" s="717"/>
      <c r="POL179" s="717"/>
      <c r="POM179" s="717"/>
      <c r="PON179" s="717"/>
      <c r="POO179" s="717"/>
      <c r="POP179" s="717"/>
      <c r="POQ179" s="717"/>
      <c r="POR179" s="717"/>
      <c r="POS179" s="717"/>
      <c r="POT179" s="717"/>
      <c r="POU179" s="717"/>
      <c r="POV179" s="717"/>
      <c r="POW179" s="717"/>
      <c r="POX179" s="717"/>
      <c r="POY179" s="717"/>
      <c r="POZ179" s="717"/>
      <c r="PPA179" s="717"/>
      <c r="PPB179" s="717"/>
      <c r="PPC179" s="717"/>
      <c r="PPD179" s="717"/>
      <c r="PPE179" s="717"/>
      <c r="PPF179" s="717"/>
      <c r="PPG179" s="717"/>
      <c r="PPH179" s="717"/>
      <c r="PPI179" s="717"/>
      <c r="PPJ179" s="717"/>
      <c r="PPK179" s="717"/>
      <c r="PPL179" s="717"/>
      <c r="PPM179" s="717"/>
      <c r="PPN179" s="717"/>
      <c r="PPO179" s="717"/>
      <c r="PPP179" s="717"/>
      <c r="PPQ179" s="717"/>
      <c r="PPR179" s="717"/>
      <c r="PPS179" s="717"/>
      <c r="PPT179" s="717"/>
      <c r="PPU179" s="717"/>
      <c r="PPV179" s="717"/>
      <c r="PPW179" s="717"/>
      <c r="PPX179" s="717"/>
      <c r="PPY179" s="717"/>
      <c r="PPZ179" s="717"/>
      <c r="PQA179" s="717"/>
      <c r="PQB179" s="717"/>
      <c r="PQC179" s="717"/>
      <c r="PQD179" s="717"/>
      <c r="PQE179" s="717"/>
      <c r="PQF179" s="717"/>
      <c r="PQG179" s="717"/>
      <c r="PQH179" s="717"/>
      <c r="PQI179" s="717"/>
      <c r="PQJ179" s="717"/>
      <c r="PQK179" s="717"/>
      <c r="PQL179" s="717"/>
      <c r="PQM179" s="717"/>
      <c r="PQN179" s="717"/>
      <c r="PQO179" s="717"/>
      <c r="PQP179" s="717"/>
      <c r="PQQ179" s="717"/>
      <c r="PQR179" s="717"/>
      <c r="PQS179" s="717"/>
      <c r="PQT179" s="717"/>
      <c r="PQU179" s="717"/>
      <c r="PQV179" s="717"/>
      <c r="PQW179" s="717"/>
      <c r="PQX179" s="717"/>
      <c r="PQY179" s="717"/>
      <c r="PQZ179" s="717"/>
      <c r="PRA179" s="717"/>
      <c r="PRB179" s="717"/>
      <c r="PRC179" s="717"/>
      <c r="PRD179" s="717"/>
      <c r="PRE179" s="717"/>
      <c r="PRF179" s="717"/>
      <c r="PRG179" s="717"/>
      <c r="PRH179" s="717"/>
      <c r="PRI179" s="717"/>
      <c r="PRJ179" s="717"/>
      <c r="PRK179" s="717"/>
      <c r="PRL179" s="717"/>
      <c r="PRM179" s="717"/>
      <c r="PRN179" s="717"/>
      <c r="PRO179" s="717"/>
      <c r="PRP179" s="717"/>
      <c r="PRQ179" s="717"/>
      <c r="PRR179" s="717"/>
      <c r="PRS179" s="717"/>
      <c r="PRT179" s="717"/>
      <c r="PRU179" s="717"/>
      <c r="PRV179" s="717"/>
      <c r="PRW179" s="717"/>
      <c r="PRX179" s="717"/>
      <c r="PRY179" s="717"/>
      <c r="PRZ179" s="717"/>
      <c r="PSA179" s="717"/>
      <c r="PSB179" s="717"/>
      <c r="PSC179" s="717"/>
      <c r="PSD179" s="717"/>
      <c r="PSE179" s="717"/>
      <c r="PSF179" s="717"/>
      <c r="PSG179" s="717"/>
      <c r="PSH179" s="717"/>
      <c r="PSI179" s="717"/>
      <c r="PSJ179" s="717"/>
      <c r="PSK179" s="717"/>
      <c r="PSL179" s="717"/>
      <c r="PSM179" s="717"/>
      <c r="PSN179" s="717"/>
      <c r="PSO179" s="717"/>
      <c r="PSP179" s="717"/>
      <c r="PSQ179" s="717"/>
      <c r="PSR179" s="717"/>
      <c r="PSS179" s="717"/>
      <c r="PST179" s="717"/>
      <c r="PSU179" s="717"/>
      <c r="PSV179" s="717"/>
      <c r="PSW179" s="717"/>
      <c r="PSX179" s="717"/>
      <c r="PSY179" s="717"/>
      <c r="PSZ179" s="717"/>
      <c r="PTA179" s="717"/>
      <c r="PTB179" s="717"/>
      <c r="PTC179" s="717"/>
      <c r="PTD179" s="717"/>
      <c r="PTE179" s="717"/>
      <c r="PTF179" s="717"/>
      <c r="PTG179" s="717"/>
      <c r="PTH179" s="717"/>
      <c r="PTI179" s="717"/>
      <c r="PTJ179" s="717"/>
      <c r="PTK179" s="717"/>
      <c r="PTL179" s="717"/>
      <c r="PTM179" s="717"/>
      <c r="PTN179" s="717"/>
      <c r="PTO179" s="717"/>
      <c r="PTP179" s="717"/>
      <c r="PTQ179" s="717"/>
      <c r="PTR179" s="717"/>
      <c r="PTS179" s="717"/>
      <c r="PTT179" s="717"/>
      <c r="PTU179" s="717"/>
      <c r="PTV179" s="717"/>
      <c r="PTW179" s="717"/>
      <c r="PTX179" s="717"/>
      <c r="PTY179" s="717"/>
      <c r="PTZ179" s="717"/>
      <c r="PUA179" s="717"/>
      <c r="PUB179" s="717"/>
      <c r="PUC179" s="717"/>
      <c r="PUD179" s="717"/>
      <c r="PUE179" s="717"/>
      <c r="PUF179" s="717"/>
      <c r="PUG179" s="717"/>
      <c r="PUH179" s="717"/>
      <c r="PUI179" s="717"/>
      <c r="PUJ179" s="717"/>
      <c r="PUK179" s="717"/>
      <c r="PUL179" s="717"/>
      <c r="PUM179" s="717"/>
      <c r="PUN179" s="717"/>
      <c r="PUO179" s="717"/>
      <c r="PUP179" s="717"/>
      <c r="PUQ179" s="717"/>
      <c r="PUR179" s="717"/>
      <c r="PUS179" s="717"/>
      <c r="PUT179" s="717"/>
      <c r="PUU179" s="717"/>
      <c r="PUV179" s="717"/>
      <c r="PUW179" s="717"/>
      <c r="PUX179" s="717"/>
      <c r="PUY179" s="717"/>
      <c r="PUZ179" s="717"/>
      <c r="PVA179" s="717"/>
      <c r="PVB179" s="717"/>
      <c r="PVC179" s="717"/>
      <c r="PVD179" s="717"/>
      <c r="PVE179" s="717"/>
      <c r="PVF179" s="717"/>
      <c r="PVG179" s="717"/>
      <c r="PVH179" s="717"/>
      <c r="PVI179" s="717"/>
      <c r="PVJ179" s="717"/>
      <c r="PVK179" s="717"/>
      <c r="PVL179" s="717"/>
      <c r="PVM179" s="717"/>
      <c r="PVN179" s="717"/>
      <c r="PVO179" s="717"/>
      <c r="PVP179" s="717"/>
      <c r="PVQ179" s="717"/>
      <c r="PVR179" s="717"/>
      <c r="PVS179" s="717"/>
      <c r="PVT179" s="717"/>
      <c r="PVU179" s="717"/>
      <c r="PVV179" s="717"/>
      <c r="PVW179" s="717"/>
      <c r="PVX179" s="717"/>
      <c r="PVY179" s="717"/>
      <c r="PVZ179" s="717"/>
      <c r="PWA179" s="717"/>
      <c r="PWB179" s="717"/>
      <c r="PWC179" s="717"/>
      <c r="PWD179" s="717"/>
      <c r="PWE179" s="717"/>
      <c r="PWF179" s="717"/>
      <c r="PWG179" s="717"/>
      <c r="PWH179" s="717"/>
      <c r="PWI179" s="717"/>
      <c r="PWJ179" s="717"/>
      <c r="PWK179" s="717"/>
      <c r="PWL179" s="717"/>
      <c r="PWM179" s="717"/>
      <c r="PWN179" s="717"/>
      <c r="PWO179" s="717"/>
      <c r="PWP179" s="717"/>
      <c r="PWQ179" s="717"/>
      <c r="PWR179" s="717"/>
      <c r="PWS179" s="717"/>
      <c r="PWT179" s="717"/>
      <c r="PWU179" s="717"/>
      <c r="PWV179" s="717"/>
      <c r="PWW179" s="717"/>
      <c r="PWX179" s="717"/>
      <c r="PWY179" s="717"/>
      <c r="PWZ179" s="717"/>
      <c r="PXA179" s="717"/>
      <c r="PXB179" s="717"/>
      <c r="PXC179" s="717"/>
      <c r="PXD179" s="717"/>
      <c r="PXE179" s="717"/>
      <c r="PXF179" s="717"/>
      <c r="PXG179" s="717"/>
      <c r="PXH179" s="717"/>
      <c r="PXI179" s="717"/>
      <c r="PXJ179" s="717"/>
      <c r="PXK179" s="717"/>
      <c r="PXL179" s="717"/>
      <c r="PXM179" s="717"/>
      <c r="PXN179" s="717"/>
      <c r="PXO179" s="717"/>
      <c r="PXP179" s="717"/>
      <c r="PXQ179" s="717"/>
      <c r="PXR179" s="717"/>
      <c r="PXS179" s="717"/>
      <c r="PXT179" s="717"/>
      <c r="PXU179" s="717"/>
      <c r="PXV179" s="717"/>
      <c r="PXW179" s="717"/>
      <c r="PXX179" s="717"/>
      <c r="PXY179" s="717"/>
      <c r="PXZ179" s="717"/>
      <c r="PYA179" s="717"/>
      <c r="PYB179" s="717"/>
      <c r="PYC179" s="717"/>
      <c r="PYD179" s="717"/>
      <c r="PYE179" s="717"/>
      <c r="PYF179" s="717"/>
      <c r="PYG179" s="717"/>
      <c r="PYH179" s="717"/>
      <c r="PYI179" s="717"/>
      <c r="PYJ179" s="717"/>
      <c r="PYK179" s="717"/>
      <c r="PYL179" s="717"/>
      <c r="PYM179" s="717"/>
      <c r="PYN179" s="717"/>
      <c r="PYO179" s="717"/>
      <c r="PYP179" s="717"/>
      <c r="PYQ179" s="717"/>
      <c r="PYR179" s="717"/>
      <c r="PYS179" s="717"/>
      <c r="PYT179" s="717"/>
      <c r="PYU179" s="717"/>
      <c r="PYV179" s="717"/>
      <c r="PYW179" s="717"/>
      <c r="PYX179" s="717"/>
      <c r="PYY179" s="717"/>
      <c r="PYZ179" s="717"/>
      <c r="PZA179" s="717"/>
      <c r="PZB179" s="717"/>
      <c r="PZC179" s="717"/>
      <c r="PZD179" s="717"/>
      <c r="PZE179" s="717"/>
      <c r="PZF179" s="717"/>
      <c r="PZG179" s="717"/>
      <c r="PZH179" s="717"/>
      <c r="PZI179" s="717"/>
      <c r="PZJ179" s="717"/>
      <c r="PZK179" s="717"/>
      <c r="PZL179" s="717"/>
      <c r="PZM179" s="717"/>
      <c r="PZN179" s="717"/>
      <c r="PZO179" s="717"/>
      <c r="PZP179" s="717"/>
      <c r="PZQ179" s="717"/>
      <c r="PZR179" s="717"/>
      <c r="PZS179" s="717"/>
      <c r="PZT179" s="717"/>
      <c r="PZU179" s="717"/>
      <c r="PZV179" s="717"/>
      <c r="PZW179" s="717"/>
      <c r="PZX179" s="717"/>
      <c r="PZY179" s="717"/>
      <c r="PZZ179" s="717"/>
      <c r="QAA179" s="717"/>
      <c r="QAB179" s="717"/>
      <c r="QAC179" s="717"/>
      <c r="QAD179" s="717"/>
      <c r="QAE179" s="717"/>
      <c r="QAF179" s="717"/>
      <c r="QAG179" s="717"/>
      <c r="QAH179" s="717"/>
      <c r="QAI179" s="717"/>
      <c r="QAJ179" s="717"/>
      <c r="QAK179" s="717"/>
      <c r="QAL179" s="717"/>
      <c r="QAM179" s="717"/>
      <c r="QAN179" s="717"/>
      <c r="QAO179" s="717"/>
      <c r="QAP179" s="717"/>
      <c r="QAQ179" s="717"/>
      <c r="QAR179" s="717"/>
      <c r="QAS179" s="717"/>
      <c r="QAT179" s="717"/>
      <c r="QAU179" s="717"/>
      <c r="QAV179" s="717"/>
      <c r="QAW179" s="717"/>
      <c r="QAX179" s="717"/>
      <c r="QAY179" s="717"/>
      <c r="QAZ179" s="717"/>
      <c r="QBA179" s="717"/>
      <c r="QBB179" s="717"/>
      <c r="QBC179" s="717"/>
      <c r="QBD179" s="717"/>
      <c r="QBE179" s="717"/>
      <c r="QBF179" s="717"/>
      <c r="QBG179" s="717"/>
      <c r="QBH179" s="717"/>
      <c r="QBI179" s="717"/>
      <c r="QBJ179" s="717"/>
      <c r="QBK179" s="717"/>
      <c r="QBL179" s="717"/>
      <c r="QBM179" s="717"/>
      <c r="QBN179" s="717"/>
      <c r="QBO179" s="717"/>
      <c r="QBP179" s="717"/>
      <c r="QBQ179" s="717"/>
      <c r="QBR179" s="717"/>
      <c r="QBS179" s="717"/>
      <c r="QBT179" s="717"/>
      <c r="QBU179" s="717"/>
      <c r="QBV179" s="717"/>
      <c r="QBW179" s="717"/>
      <c r="QBX179" s="717"/>
      <c r="QBY179" s="717"/>
      <c r="QBZ179" s="717"/>
      <c r="QCA179" s="717"/>
      <c r="QCB179" s="717"/>
      <c r="QCC179" s="717"/>
      <c r="QCD179" s="717"/>
      <c r="QCE179" s="717"/>
      <c r="QCF179" s="717"/>
      <c r="QCG179" s="717"/>
      <c r="QCH179" s="717"/>
      <c r="QCI179" s="717"/>
      <c r="QCJ179" s="717"/>
      <c r="QCK179" s="717"/>
      <c r="QCL179" s="717"/>
      <c r="QCM179" s="717"/>
      <c r="QCN179" s="717"/>
      <c r="QCO179" s="717"/>
      <c r="QCP179" s="717"/>
      <c r="QCQ179" s="717"/>
      <c r="QCR179" s="717"/>
      <c r="QCS179" s="717"/>
      <c r="QCT179" s="717"/>
      <c r="QCU179" s="717"/>
      <c r="QCV179" s="717"/>
      <c r="QCW179" s="717"/>
      <c r="QCX179" s="717"/>
      <c r="QCY179" s="717"/>
      <c r="QCZ179" s="717"/>
      <c r="QDA179" s="717"/>
      <c r="QDB179" s="717"/>
      <c r="QDC179" s="717"/>
      <c r="QDD179" s="717"/>
      <c r="QDE179" s="717"/>
      <c r="QDF179" s="717"/>
      <c r="QDG179" s="717"/>
      <c r="QDH179" s="717"/>
      <c r="QDI179" s="717"/>
      <c r="QDJ179" s="717"/>
      <c r="QDK179" s="717"/>
      <c r="QDL179" s="717"/>
      <c r="QDM179" s="717"/>
      <c r="QDN179" s="717"/>
      <c r="QDO179" s="717"/>
      <c r="QDP179" s="717"/>
      <c r="QDQ179" s="717"/>
      <c r="QDR179" s="717"/>
      <c r="QDS179" s="717"/>
      <c r="QDT179" s="717"/>
      <c r="QDU179" s="717"/>
      <c r="QDV179" s="717"/>
      <c r="QDW179" s="717"/>
      <c r="QDX179" s="717"/>
      <c r="QDY179" s="717"/>
      <c r="QDZ179" s="717"/>
      <c r="QEA179" s="717"/>
      <c r="QEB179" s="717"/>
      <c r="QEC179" s="717"/>
      <c r="QED179" s="717"/>
      <c r="QEE179" s="717"/>
      <c r="QEF179" s="717"/>
      <c r="QEG179" s="717"/>
      <c r="QEH179" s="717"/>
      <c r="QEI179" s="717"/>
      <c r="QEJ179" s="717"/>
      <c r="QEK179" s="717"/>
      <c r="QEL179" s="717"/>
      <c r="QEM179" s="717"/>
      <c r="QEN179" s="717"/>
      <c r="QEO179" s="717"/>
      <c r="QEP179" s="717"/>
      <c r="QEQ179" s="717"/>
      <c r="QER179" s="717"/>
      <c r="QES179" s="717"/>
      <c r="QET179" s="717"/>
      <c r="QEU179" s="717"/>
      <c r="QEV179" s="717"/>
      <c r="QEW179" s="717"/>
      <c r="QEX179" s="717"/>
      <c r="QEY179" s="717"/>
      <c r="QEZ179" s="717"/>
      <c r="QFA179" s="717"/>
      <c r="QFB179" s="717"/>
      <c r="QFC179" s="717"/>
      <c r="QFD179" s="717"/>
      <c r="QFE179" s="717"/>
      <c r="QFF179" s="717"/>
      <c r="QFG179" s="717"/>
      <c r="QFH179" s="717"/>
      <c r="QFI179" s="717"/>
      <c r="QFJ179" s="717"/>
      <c r="QFK179" s="717"/>
      <c r="QFL179" s="717"/>
      <c r="QFM179" s="717"/>
      <c r="QFN179" s="717"/>
      <c r="QFO179" s="717"/>
      <c r="QFP179" s="717"/>
      <c r="QFQ179" s="717"/>
      <c r="QFR179" s="717"/>
      <c r="QFS179" s="717"/>
      <c r="QFT179" s="717"/>
      <c r="QFU179" s="717"/>
      <c r="QFV179" s="717"/>
      <c r="QFW179" s="717"/>
      <c r="QFX179" s="717"/>
      <c r="QFY179" s="717"/>
      <c r="QFZ179" s="717"/>
      <c r="QGA179" s="717"/>
      <c r="QGB179" s="717"/>
      <c r="QGC179" s="717"/>
      <c r="QGD179" s="717"/>
      <c r="QGE179" s="717"/>
      <c r="QGF179" s="717"/>
      <c r="QGG179" s="717"/>
      <c r="QGH179" s="717"/>
      <c r="QGI179" s="717"/>
      <c r="QGJ179" s="717"/>
      <c r="QGK179" s="717"/>
      <c r="QGL179" s="717"/>
      <c r="QGM179" s="717"/>
      <c r="QGN179" s="717"/>
      <c r="QGO179" s="717"/>
      <c r="QGP179" s="717"/>
      <c r="QGQ179" s="717"/>
      <c r="QGR179" s="717"/>
      <c r="QGS179" s="717"/>
      <c r="QGT179" s="717"/>
      <c r="QGU179" s="717"/>
      <c r="QGV179" s="717"/>
      <c r="QGW179" s="717"/>
      <c r="QGX179" s="717"/>
      <c r="QGY179" s="717"/>
      <c r="QGZ179" s="717"/>
      <c r="QHA179" s="717"/>
      <c r="QHB179" s="717"/>
      <c r="QHC179" s="717"/>
      <c r="QHD179" s="717"/>
      <c r="QHE179" s="717"/>
      <c r="QHF179" s="717"/>
      <c r="QHG179" s="717"/>
      <c r="QHH179" s="717"/>
      <c r="QHI179" s="717"/>
      <c r="QHJ179" s="717"/>
      <c r="QHK179" s="717"/>
      <c r="QHL179" s="717"/>
      <c r="QHM179" s="717"/>
      <c r="QHN179" s="717"/>
      <c r="QHO179" s="717"/>
      <c r="QHP179" s="717"/>
      <c r="QHQ179" s="717"/>
      <c r="QHR179" s="717"/>
      <c r="QHS179" s="717"/>
      <c r="QHT179" s="717"/>
      <c r="QHU179" s="717"/>
      <c r="QHV179" s="717"/>
      <c r="QHW179" s="717"/>
      <c r="QHX179" s="717"/>
      <c r="QHY179" s="717"/>
      <c r="QHZ179" s="717"/>
      <c r="QIA179" s="717"/>
      <c r="QIB179" s="717"/>
      <c r="QIC179" s="717"/>
      <c r="QID179" s="717"/>
      <c r="QIE179" s="717"/>
      <c r="QIF179" s="717"/>
      <c r="QIG179" s="717"/>
      <c r="QIH179" s="717"/>
      <c r="QII179" s="717"/>
      <c r="QIJ179" s="717"/>
      <c r="QIK179" s="717"/>
      <c r="QIL179" s="717"/>
      <c r="QIM179" s="717"/>
      <c r="QIN179" s="717"/>
      <c r="QIO179" s="717"/>
      <c r="QIP179" s="717"/>
      <c r="QIQ179" s="717"/>
      <c r="QIR179" s="717"/>
      <c r="QIS179" s="717"/>
      <c r="QIT179" s="717"/>
      <c r="QIU179" s="717"/>
      <c r="QIV179" s="717"/>
      <c r="QIW179" s="717"/>
      <c r="QIX179" s="717"/>
      <c r="QIY179" s="717"/>
      <c r="QIZ179" s="717"/>
      <c r="QJA179" s="717"/>
      <c r="QJB179" s="717"/>
      <c r="QJC179" s="717"/>
      <c r="QJD179" s="717"/>
      <c r="QJE179" s="717"/>
      <c r="QJF179" s="717"/>
      <c r="QJG179" s="717"/>
      <c r="QJH179" s="717"/>
      <c r="QJI179" s="717"/>
      <c r="QJJ179" s="717"/>
      <c r="QJK179" s="717"/>
      <c r="QJL179" s="717"/>
      <c r="QJM179" s="717"/>
      <c r="QJN179" s="717"/>
      <c r="QJO179" s="717"/>
      <c r="QJP179" s="717"/>
      <c r="QJQ179" s="717"/>
      <c r="QJR179" s="717"/>
      <c r="QJS179" s="717"/>
      <c r="QJT179" s="717"/>
      <c r="QJU179" s="717"/>
      <c r="QJV179" s="717"/>
      <c r="QJW179" s="717"/>
      <c r="QJX179" s="717"/>
      <c r="QJY179" s="717"/>
      <c r="QJZ179" s="717"/>
      <c r="QKA179" s="717"/>
      <c r="QKB179" s="717"/>
      <c r="QKC179" s="717"/>
      <c r="QKD179" s="717"/>
      <c r="QKE179" s="717"/>
      <c r="QKF179" s="717"/>
      <c r="QKG179" s="717"/>
      <c r="QKH179" s="717"/>
      <c r="QKI179" s="717"/>
      <c r="QKJ179" s="717"/>
      <c r="QKK179" s="717"/>
      <c r="QKL179" s="717"/>
      <c r="QKM179" s="717"/>
      <c r="QKN179" s="717"/>
      <c r="QKO179" s="717"/>
      <c r="QKP179" s="717"/>
      <c r="QKQ179" s="717"/>
      <c r="QKR179" s="717"/>
      <c r="QKS179" s="717"/>
      <c r="QKT179" s="717"/>
      <c r="QKU179" s="717"/>
      <c r="QKV179" s="717"/>
      <c r="QKW179" s="717"/>
      <c r="QKX179" s="717"/>
      <c r="QKY179" s="717"/>
      <c r="QKZ179" s="717"/>
      <c r="QLA179" s="717"/>
      <c r="QLB179" s="717"/>
      <c r="QLC179" s="717"/>
      <c r="QLD179" s="717"/>
      <c r="QLE179" s="717"/>
      <c r="QLF179" s="717"/>
      <c r="QLG179" s="717"/>
      <c r="QLH179" s="717"/>
      <c r="QLI179" s="717"/>
      <c r="QLJ179" s="717"/>
      <c r="QLK179" s="717"/>
      <c r="QLL179" s="717"/>
      <c r="QLM179" s="717"/>
      <c r="QLN179" s="717"/>
      <c r="QLO179" s="717"/>
      <c r="QLP179" s="717"/>
      <c r="QLQ179" s="717"/>
      <c r="QLR179" s="717"/>
      <c r="QLS179" s="717"/>
      <c r="QLT179" s="717"/>
      <c r="QLU179" s="717"/>
      <c r="QLV179" s="717"/>
      <c r="QLW179" s="717"/>
      <c r="QLX179" s="717"/>
      <c r="QLY179" s="717"/>
      <c r="QLZ179" s="717"/>
      <c r="QMA179" s="717"/>
      <c r="QMB179" s="717"/>
      <c r="QMC179" s="717"/>
      <c r="QMD179" s="717"/>
      <c r="QME179" s="717"/>
      <c r="QMF179" s="717"/>
      <c r="QMG179" s="717"/>
      <c r="QMH179" s="717"/>
      <c r="QMI179" s="717"/>
      <c r="QMJ179" s="717"/>
      <c r="QMK179" s="717"/>
      <c r="QML179" s="717"/>
      <c r="QMM179" s="717"/>
      <c r="QMN179" s="717"/>
      <c r="QMO179" s="717"/>
      <c r="QMP179" s="717"/>
      <c r="QMQ179" s="717"/>
      <c r="QMR179" s="717"/>
      <c r="QMS179" s="717"/>
      <c r="QMT179" s="717"/>
      <c r="QMU179" s="717"/>
      <c r="QMV179" s="717"/>
      <c r="QMW179" s="717"/>
      <c r="QMX179" s="717"/>
      <c r="QMY179" s="717"/>
      <c r="QMZ179" s="717"/>
      <c r="QNA179" s="717"/>
      <c r="QNB179" s="717"/>
      <c r="QNC179" s="717"/>
      <c r="QND179" s="717"/>
      <c r="QNE179" s="717"/>
      <c r="QNF179" s="717"/>
      <c r="QNG179" s="717"/>
      <c r="QNH179" s="717"/>
      <c r="QNI179" s="717"/>
      <c r="QNJ179" s="717"/>
      <c r="QNK179" s="717"/>
      <c r="QNL179" s="717"/>
      <c r="QNM179" s="717"/>
      <c r="QNN179" s="717"/>
      <c r="QNO179" s="717"/>
      <c r="QNP179" s="717"/>
      <c r="QNQ179" s="717"/>
      <c r="QNR179" s="717"/>
      <c r="QNS179" s="717"/>
      <c r="QNT179" s="717"/>
      <c r="QNU179" s="717"/>
      <c r="QNV179" s="717"/>
      <c r="QNW179" s="717"/>
      <c r="QNX179" s="717"/>
      <c r="QNY179" s="717"/>
      <c r="QNZ179" s="717"/>
      <c r="QOA179" s="717"/>
      <c r="QOB179" s="717"/>
      <c r="QOC179" s="717"/>
      <c r="QOD179" s="717"/>
      <c r="QOE179" s="717"/>
      <c r="QOF179" s="717"/>
      <c r="QOG179" s="717"/>
      <c r="QOH179" s="717"/>
      <c r="QOI179" s="717"/>
      <c r="QOJ179" s="717"/>
      <c r="QOK179" s="717"/>
      <c r="QOL179" s="717"/>
      <c r="QOM179" s="717"/>
      <c r="QON179" s="717"/>
      <c r="QOO179" s="717"/>
      <c r="QOP179" s="717"/>
      <c r="QOQ179" s="717"/>
      <c r="QOR179" s="717"/>
      <c r="QOS179" s="717"/>
      <c r="QOT179" s="717"/>
      <c r="QOU179" s="717"/>
      <c r="QOV179" s="717"/>
      <c r="QOW179" s="717"/>
      <c r="QOX179" s="717"/>
      <c r="QOY179" s="717"/>
      <c r="QOZ179" s="717"/>
      <c r="QPA179" s="717"/>
      <c r="QPB179" s="717"/>
      <c r="QPC179" s="717"/>
      <c r="QPD179" s="717"/>
      <c r="QPE179" s="717"/>
      <c r="QPF179" s="717"/>
      <c r="QPG179" s="717"/>
      <c r="QPH179" s="717"/>
      <c r="QPI179" s="717"/>
      <c r="QPJ179" s="717"/>
      <c r="QPK179" s="717"/>
      <c r="QPL179" s="717"/>
      <c r="QPM179" s="717"/>
      <c r="QPN179" s="717"/>
      <c r="QPO179" s="717"/>
      <c r="QPP179" s="717"/>
      <c r="QPQ179" s="717"/>
      <c r="QPR179" s="717"/>
      <c r="QPS179" s="717"/>
      <c r="QPT179" s="717"/>
      <c r="QPU179" s="717"/>
      <c r="QPV179" s="717"/>
      <c r="QPW179" s="717"/>
      <c r="QPX179" s="717"/>
      <c r="QPY179" s="717"/>
      <c r="QPZ179" s="717"/>
      <c r="QQA179" s="717"/>
      <c r="QQB179" s="717"/>
      <c r="QQC179" s="717"/>
      <c r="QQD179" s="717"/>
      <c r="QQE179" s="717"/>
      <c r="QQF179" s="717"/>
      <c r="QQG179" s="717"/>
      <c r="QQH179" s="717"/>
      <c r="QQI179" s="717"/>
      <c r="QQJ179" s="717"/>
      <c r="QQK179" s="717"/>
      <c r="QQL179" s="717"/>
      <c r="QQM179" s="717"/>
      <c r="QQN179" s="717"/>
      <c r="QQO179" s="717"/>
      <c r="QQP179" s="717"/>
      <c r="QQQ179" s="717"/>
      <c r="QQR179" s="717"/>
      <c r="QQS179" s="717"/>
      <c r="QQT179" s="717"/>
      <c r="QQU179" s="717"/>
      <c r="QQV179" s="717"/>
      <c r="QQW179" s="717"/>
      <c r="QQX179" s="717"/>
      <c r="QQY179" s="717"/>
      <c r="QQZ179" s="717"/>
      <c r="QRA179" s="717"/>
      <c r="QRB179" s="717"/>
      <c r="QRC179" s="717"/>
      <c r="QRD179" s="717"/>
      <c r="QRE179" s="717"/>
      <c r="QRF179" s="717"/>
      <c r="QRG179" s="717"/>
      <c r="QRH179" s="717"/>
      <c r="QRI179" s="717"/>
      <c r="QRJ179" s="717"/>
      <c r="QRK179" s="717"/>
      <c r="QRL179" s="717"/>
      <c r="QRM179" s="717"/>
      <c r="QRN179" s="717"/>
      <c r="QRO179" s="717"/>
      <c r="QRP179" s="717"/>
      <c r="QRQ179" s="717"/>
      <c r="QRR179" s="717"/>
      <c r="QRS179" s="717"/>
      <c r="QRT179" s="717"/>
      <c r="QRU179" s="717"/>
      <c r="QRV179" s="717"/>
      <c r="QRW179" s="717"/>
      <c r="QRX179" s="717"/>
      <c r="QRY179" s="717"/>
      <c r="QRZ179" s="717"/>
      <c r="QSA179" s="717"/>
      <c r="QSB179" s="717"/>
      <c r="QSC179" s="717"/>
      <c r="QSD179" s="717"/>
      <c r="QSE179" s="717"/>
      <c r="QSF179" s="717"/>
      <c r="QSG179" s="717"/>
      <c r="QSH179" s="717"/>
      <c r="QSI179" s="717"/>
      <c r="QSJ179" s="717"/>
      <c r="QSK179" s="717"/>
      <c r="QSL179" s="717"/>
      <c r="QSM179" s="717"/>
      <c r="QSN179" s="717"/>
      <c r="QSO179" s="717"/>
      <c r="QSP179" s="717"/>
      <c r="QSQ179" s="717"/>
      <c r="QSR179" s="717"/>
      <c r="QSS179" s="717"/>
      <c r="QST179" s="717"/>
      <c r="QSU179" s="717"/>
      <c r="QSV179" s="717"/>
      <c r="QSW179" s="717"/>
      <c r="QSX179" s="717"/>
      <c r="QSY179" s="717"/>
      <c r="QSZ179" s="717"/>
      <c r="QTA179" s="717"/>
      <c r="QTB179" s="717"/>
      <c r="QTC179" s="717"/>
      <c r="QTD179" s="717"/>
      <c r="QTE179" s="717"/>
      <c r="QTF179" s="717"/>
      <c r="QTG179" s="717"/>
      <c r="QTH179" s="717"/>
      <c r="QTI179" s="717"/>
      <c r="QTJ179" s="717"/>
      <c r="QTK179" s="717"/>
      <c r="QTL179" s="717"/>
      <c r="QTM179" s="717"/>
      <c r="QTN179" s="717"/>
      <c r="QTO179" s="717"/>
      <c r="QTP179" s="717"/>
      <c r="QTQ179" s="717"/>
      <c r="QTR179" s="717"/>
      <c r="QTS179" s="717"/>
      <c r="QTT179" s="717"/>
      <c r="QTU179" s="717"/>
      <c r="QTV179" s="717"/>
      <c r="QTW179" s="717"/>
      <c r="QTX179" s="717"/>
      <c r="QTY179" s="717"/>
      <c r="QTZ179" s="717"/>
      <c r="QUA179" s="717"/>
      <c r="QUB179" s="717"/>
      <c r="QUC179" s="717"/>
      <c r="QUD179" s="717"/>
      <c r="QUE179" s="717"/>
      <c r="QUF179" s="717"/>
      <c r="QUG179" s="717"/>
      <c r="QUH179" s="717"/>
      <c r="QUI179" s="717"/>
      <c r="QUJ179" s="717"/>
      <c r="QUK179" s="717"/>
      <c r="QUL179" s="717"/>
      <c r="QUM179" s="717"/>
      <c r="QUN179" s="717"/>
      <c r="QUO179" s="717"/>
      <c r="QUP179" s="717"/>
      <c r="QUQ179" s="717"/>
      <c r="QUR179" s="717"/>
      <c r="QUS179" s="717"/>
      <c r="QUT179" s="717"/>
      <c r="QUU179" s="717"/>
      <c r="QUV179" s="717"/>
      <c r="QUW179" s="717"/>
      <c r="QUX179" s="717"/>
      <c r="QUY179" s="717"/>
      <c r="QUZ179" s="717"/>
      <c r="QVA179" s="717"/>
      <c r="QVB179" s="717"/>
      <c r="QVC179" s="717"/>
      <c r="QVD179" s="717"/>
      <c r="QVE179" s="717"/>
      <c r="QVF179" s="717"/>
      <c r="QVG179" s="717"/>
      <c r="QVH179" s="717"/>
      <c r="QVI179" s="717"/>
      <c r="QVJ179" s="717"/>
      <c r="QVK179" s="717"/>
      <c r="QVL179" s="717"/>
      <c r="QVM179" s="717"/>
      <c r="QVN179" s="717"/>
      <c r="QVO179" s="717"/>
      <c r="QVP179" s="717"/>
      <c r="QVQ179" s="717"/>
      <c r="QVR179" s="717"/>
      <c r="QVS179" s="717"/>
      <c r="QVT179" s="717"/>
      <c r="QVU179" s="717"/>
      <c r="QVV179" s="717"/>
      <c r="QVW179" s="717"/>
      <c r="QVX179" s="717"/>
      <c r="QVY179" s="717"/>
      <c r="QVZ179" s="717"/>
      <c r="QWA179" s="717"/>
      <c r="QWB179" s="717"/>
      <c r="QWC179" s="717"/>
      <c r="QWD179" s="717"/>
      <c r="QWE179" s="717"/>
      <c r="QWF179" s="717"/>
      <c r="QWG179" s="717"/>
      <c r="QWH179" s="717"/>
      <c r="QWI179" s="717"/>
      <c r="QWJ179" s="717"/>
      <c r="QWK179" s="717"/>
      <c r="QWL179" s="717"/>
      <c r="QWM179" s="717"/>
      <c r="QWN179" s="717"/>
      <c r="QWO179" s="717"/>
      <c r="QWP179" s="717"/>
      <c r="QWQ179" s="717"/>
      <c r="QWR179" s="717"/>
      <c r="QWS179" s="717"/>
      <c r="QWT179" s="717"/>
      <c r="QWU179" s="717"/>
      <c r="QWV179" s="717"/>
      <c r="QWW179" s="717"/>
      <c r="QWX179" s="717"/>
      <c r="QWY179" s="717"/>
      <c r="QWZ179" s="717"/>
      <c r="QXA179" s="717"/>
      <c r="QXB179" s="717"/>
      <c r="QXC179" s="717"/>
      <c r="QXD179" s="717"/>
      <c r="QXE179" s="717"/>
      <c r="QXF179" s="717"/>
      <c r="QXG179" s="717"/>
      <c r="QXH179" s="717"/>
      <c r="QXI179" s="717"/>
      <c r="QXJ179" s="717"/>
      <c r="QXK179" s="717"/>
      <c r="QXL179" s="717"/>
      <c r="QXM179" s="717"/>
      <c r="QXN179" s="717"/>
      <c r="QXO179" s="717"/>
      <c r="QXP179" s="717"/>
      <c r="QXQ179" s="717"/>
      <c r="QXR179" s="717"/>
      <c r="QXS179" s="717"/>
      <c r="QXT179" s="717"/>
      <c r="QXU179" s="717"/>
      <c r="QXV179" s="717"/>
      <c r="QXW179" s="717"/>
      <c r="QXX179" s="717"/>
      <c r="QXY179" s="717"/>
      <c r="QXZ179" s="717"/>
      <c r="QYA179" s="717"/>
      <c r="QYB179" s="717"/>
      <c r="QYC179" s="717"/>
      <c r="QYD179" s="717"/>
      <c r="QYE179" s="717"/>
      <c r="QYF179" s="717"/>
      <c r="QYG179" s="717"/>
      <c r="QYH179" s="717"/>
      <c r="QYI179" s="717"/>
      <c r="QYJ179" s="717"/>
      <c r="QYK179" s="717"/>
      <c r="QYL179" s="717"/>
      <c r="QYM179" s="717"/>
      <c r="QYN179" s="717"/>
      <c r="QYO179" s="717"/>
      <c r="QYP179" s="717"/>
      <c r="QYQ179" s="717"/>
      <c r="QYR179" s="717"/>
      <c r="QYS179" s="717"/>
      <c r="QYT179" s="717"/>
      <c r="QYU179" s="717"/>
      <c r="QYV179" s="717"/>
      <c r="QYW179" s="717"/>
      <c r="QYX179" s="717"/>
      <c r="QYY179" s="717"/>
      <c r="QYZ179" s="717"/>
      <c r="QZA179" s="717"/>
      <c r="QZB179" s="717"/>
      <c r="QZC179" s="717"/>
      <c r="QZD179" s="717"/>
      <c r="QZE179" s="717"/>
      <c r="QZF179" s="717"/>
      <c r="QZG179" s="717"/>
      <c r="QZH179" s="717"/>
      <c r="QZI179" s="717"/>
      <c r="QZJ179" s="717"/>
      <c r="QZK179" s="717"/>
      <c r="QZL179" s="717"/>
      <c r="QZM179" s="717"/>
      <c r="QZN179" s="717"/>
      <c r="QZO179" s="717"/>
      <c r="QZP179" s="717"/>
      <c r="QZQ179" s="717"/>
      <c r="QZR179" s="717"/>
      <c r="QZS179" s="717"/>
      <c r="QZT179" s="717"/>
      <c r="QZU179" s="717"/>
      <c r="QZV179" s="717"/>
      <c r="QZW179" s="717"/>
      <c r="QZX179" s="717"/>
      <c r="QZY179" s="717"/>
      <c r="QZZ179" s="717"/>
      <c r="RAA179" s="717"/>
      <c r="RAB179" s="717"/>
      <c r="RAC179" s="717"/>
      <c r="RAD179" s="717"/>
      <c r="RAE179" s="717"/>
      <c r="RAF179" s="717"/>
      <c r="RAG179" s="717"/>
      <c r="RAH179" s="717"/>
      <c r="RAI179" s="717"/>
      <c r="RAJ179" s="717"/>
      <c r="RAK179" s="717"/>
      <c r="RAL179" s="717"/>
      <c r="RAM179" s="717"/>
      <c r="RAN179" s="717"/>
      <c r="RAO179" s="717"/>
      <c r="RAP179" s="717"/>
      <c r="RAQ179" s="717"/>
      <c r="RAR179" s="717"/>
      <c r="RAS179" s="717"/>
      <c r="RAT179" s="717"/>
      <c r="RAU179" s="717"/>
      <c r="RAV179" s="717"/>
      <c r="RAW179" s="717"/>
      <c r="RAX179" s="717"/>
      <c r="RAY179" s="717"/>
      <c r="RAZ179" s="717"/>
      <c r="RBA179" s="717"/>
      <c r="RBB179" s="717"/>
      <c r="RBC179" s="717"/>
      <c r="RBD179" s="717"/>
      <c r="RBE179" s="717"/>
      <c r="RBF179" s="717"/>
      <c r="RBG179" s="717"/>
      <c r="RBH179" s="717"/>
      <c r="RBI179" s="717"/>
      <c r="RBJ179" s="717"/>
      <c r="RBK179" s="717"/>
      <c r="RBL179" s="717"/>
      <c r="RBM179" s="717"/>
      <c r="RBN179" s="717"/>
      <c r="RBO179" s="717"/>
      <c r="RBP179" s="717"/>
      <c r="RBQ179" s="717"/>
      <c r="RBR179" s="717"/>
      <c r="RBS179" s="717"/>
      <c r="RBT179" s="717"/>
      <c r="RBU179" s="717"/>
      <c r="RBV179" s="717"/>
      <c r="RBW179" s="717"/>
      <c r="RBX179" s="717"/>
      <c r="RBY179" s="717"/>
      <c r="RBZ179" s="717"/>
      <c r="RCA179" s="717"/>
      <c r="RCB179" s="717"/>
      <c r="RCC179" s="717"/>
      <c r="RCD179" s="717"/>
      <c r="RCE179" s="717"/>
      <c r="RCF179" s="717"/>
      <c r="RCG179" s="717"/>
      <c r="RCH179" s="717"/>
      <c r="RCI179" s="717"/>
      <c r="RCJ179" s="717"/>
      <c r="RCK179" s="717"/>
      <c r="RCL179" s="717"/>
      <c r="RCM179" s="717"/>
      <c r="RCN179" s="717"/>
      <c r="RCO179" s="717"/>
      <c r="RCP179" s="717"/>
      <c r="RCQ179" s="717"/>
      <c r="RCR179" s="717"/>
      <c r="RCS179" s="717"/>
      <c r="RCT179" s="717"/>
      <c r="RCU179" s="717"/>
      <c r="RCV179" s="717"/>
      <c r="RCW179" s="717"/>
      <c r="RCX179" s="717"/>
      <c r="RCY179" s="717"/>
      <c r="RCZ179" s="717"/>
      <c r="RDA179" s="717"/>
      <c r="RDB179" s="717"/>
      <c r="RDC179" s="717"/>
      <c r="RDD179" s="717"/>
      <c r="RDE179" s="717"/>
      <c r="RDF179" s="717"/>
      <c r="RDG179" s="717"/>
      <c r="RDH179" s="717"/>
      <c r="RDI179" s="717"/>
      <c r="RDJ179" s="717"/>
      <c r="RDK179" s="717"/>
      <c r="RDL179" s="717"/>
      <c r="RDM179" s="717"/>
      <c r="RDN179" s="717"/>
      <c r="RDO179" s="717"/>
      <c r="RDP179" s="717"/>
      <c r="RDQ179" s="717"/>
      <c r="RDR179" s="717"/>
      <c r="RDS179" s="717"/>
      <c r="RDT179" s="717"/>
      <c r="RDU179" s="717"/>
      <c r="RDV179" s="717"/>
      <c r="RDW179" s="717"/>
      <c r="RDX179" s="717"/>
      <c r="RDY179" s="717"/>
      <c r="RDZ179" s="717"/>
      <c r="REA179" s="717"/>
      <c r="REB179" s="717"/>
      <c r="REC179" s="717"/>
      <c r="RED179" s="717"/>
      <c r="REE179" s="717"/>
      <c r="REF179" s="717"/>
      <c r="REG179" s="717"/>
      <c r="REH179" s="717"/>
      <c r="REI179" s="717"/>
      <c r="REJ179" s="717"/>
      <c r="REK179" s="717"/>
      <c r="REL179" s="717"/>
      <c r="REM179" s="717"/>
      <c r="REN179" s="717"/>
      <c r="REO179" s="717"/>
      <c r="REP179" s="717"/>
      <c r="REQ179" s="717"/>
      <c r="RER179" s="717"/>
      <c r="RES179" s="717"/>
      <c r="RET179" s="717"/>
      <c r="REU179" s="717"/>
      <c r="REV179" s="717"/>
      <c r="REW179" s="717"/>
      <c r="REX179" s="717"/>
      <c r="REY179" s="717"/>
      <c r="REZ179" s="717"/>
      <c r="RFA179" s="717"/>
      <c r="RFB179" s="717"/>
      <c r="RFC179" s="717"/>
      <c r="RFD179" s="717"/>
      <c r="RFE179" s="717"/>
      <c r="RFF179" s="717"/>
      <c r="RFG179" s="717"/>
      <c r="RFH179" s="717"/>
      <c r="RFI179" s="717"/>
      <c r="RFJ179" s="717"/>
      <c r="RFK179" s="717"/>
      <c r="RFL179" s="717"/>
      <c r="RFM179" s="717"/>
      <c r="RFN179" s="717"/>
      <c r="RFO179" s="717"/>
      <c r="RFP179" s="717"/>
      <c r="RFQ179" s="717"/>
      <c r="RFR179" s="717"/>
      <c r="RFS179" s="717"/>
      <c r="RFT179" s="717"/>
      <c r="RFU179" s="717"/>
      <c r="RFV179" s="717"/>
      <c r="RFW179" s="717"/>
      <c r="RFX179" s="717"/>
      <c r="RFY179" s="717"/>
      <c r="RFZ179" s="717"/>
      <c r="RGA179" s="717"/>
      <c r="RGB179" s="717"/>
      <c r="RGC179" s="717"/>
      <c r="RGD179" s="717"/>
      <c r="RGE179" s="717"/>
      <c r="RGF179" s="717"/>
      <c r="RGG179" s="717"/>
      <c r="RGH179" s="717"/>
      <c r="RGI179" s="717"/>
      <c r="RGJ179" s="717"/>
      <c r="RGK179" s="717"/>
      <c r="RGL179" s="717"/>
      <c r="RGM179" s="717"/>
      <c r="RGN179" s="717"/>
      <c r="RGO179" s="717"/>
      <c r="RGP179" s="717"/>
      <c r="RGQ179" s="717"/>
      <c r="RGR179" s="717"/>
      <c r="RGS179" s="717"/>
      <c r="RGT179" s="717"/>
      <c r="RGU179" s="717"/>
      <c r="RGV179" s="717"/>
      <c r="RGW179" s="717"/>
      <c r="RGX179" s="717"/>
      <c r="RGY179" s="717"/>
      <c r="RGZ179" s="717"/>
      <c r="RHA179" s="717"/>
      <c r="RHB179" s="717"/>
      <c r="RHC179" s="717"/>
      <c r="RHD179" s="717"/>
      <c r="RHE179" s="717"/>
      <c r="RHF179" s="717"/>
      <c r="RHG179" s="717"/>
      <c r="RHH179" s="717"/>
      <c r="RHI179" s="717"/>
      <c r="RHJ179" s="717"/>
      <c r="RHK179" s="717"/>
      <c r="RHL179" s="717"/>
      <c r="RHM179" s="717"/>
      <c r="RHN179" s="717"/>
      <c r="RHO179" s="717"/>
      <c r="RHP179" s="717"/>
      <c r="RHQ179" s="717"/>
      <c r="RHR179" s="717"/>
      <c r="RHS179" s="717"/>
      <c r="RHT179" s="717"/>
      <c r="RHU179" s="717"/>
      <c r="RHV179" s="717"/>
      <c r="RHW179" s="717"/>
      <c r="RHX179" s="717"/>
      <c r="RHY179" s="717"/>
      <c r="RHZ179" s="717"/>
      <c r="RIA179" s="717"/>
      <c r="RIB179" s="717"/>
      <c r="RIC179" s="717"/>
      <c r="RID179" s="717"/>
      <c r="RIE179" s="717"/>
      <c r="RIF179" s="717"/>
      <c r="RIG179" s="717"/>
      <c r="RIH179" s="717"/>
      <c r="RII179" s="717"/>
      <c r="RIJ179" s="717"/>
      <c r="RIK179" s="717"/>
      <c r="RIL179" s="717"/>
      <c r="RIM179" s="717"/>
      <c r="RIN179" s="717"/>
      <c r="RIO179" s="717"/>
      <c r="RIP179" s="717"/>
      <c r="RIQ179" s="717"/>
      <c r="RIR179" s="717"/>
      <c r="RIS179" s="717"/>
      <c r="RIT179" s="717"/>
      <c r="RIU179" s="717"/>
      <c r="RIV179" s="717"/>
      <c r="RIW179" s="717"/>
      <c r="RIX179" s="717"/>
      <c r="RIY179" s="717"/>
      <c r="RIZ179" s="717"/>
      <c r="RJA179" s="717"/>
      <c r="RJB179" s="717"/>
      <c r="RJC179" s="717"/>
      <c r="RJD179" s="717"/>
      <c r="RJE179" s="717"/>
      <c r="RJF179" s="717"/>
      <c r="RJG179" s="717"/>
      <c r="RJH179" s="717"/>
      <c r="RJI179" s="717"/>
      <c r="RJJ179" s="717"/>
      <c r="RJK179" s="717"/>
      <c r="RJL179" s="717"/>
      <c r="RJM179" s="717"/>
      <c r="RJN179" s="717"/>
      <c r="RJO179" s="717"/>
      <c r="RJP179" s="717"/>
      <c r="RJQ179" s="717"/>
      <c r="RJR179" s="717"/>
      <c r="RJS179" s="717"/>
      <c r="RJT179" s="717"/>
      <c r="RJU179" s="717"/>
      <c r="RJV179" s="717"/>
      <c r="RJW179" s="717"/>
      <c r="RJX179" s="717"/>
      <c r="RJY179" s="717"/>
      <c r="RJZ179" s="717"/>
      <c r="RKA179" s="717"/>
      <c r="RKB179" s="717"/>
      <c r="RKC179" s="717"/>
      <c r="RKD179" s="717"/>
      <c r="RKE179" s="717"/>
      <c r="RKF179" s="717"/>
      <c r="RKG179" s="717"/>
      <c r="RKH179" s="717"/>
      <c r="RKI179" s="717"/>
      <c r="RKJ179" s="717"/>
      <c r="RKK179" s="717"/>
      <c r="RKL179" s="717"/>
      <c r="RKM179" s="717"/>
      <c r="RKN179" s="717"/>
      <c r="RKO179" s="717"/>
      <c r="RKP179" s="717"/>
      <c r="RKQ179" s="717"/>
      <c r="RKR179" s="717"/>
      <c r="RKS179" s="717"/>
      <c r="RKT179" s="717"/>
      <c r="RKU179" s="717"/>
      <c r="RKV179" s="717"/>
      <c r="RKW179" s="717"/>
      <c r="RKX179" s="717"/>
      <c r="RKY179" s="717"/>
      <c r="RKZ179" s="717"/>
      <c r="RLA179" s="717"/>
      <c r="RLB179" s="717"/>
      <c r="RLC179" s="717"/>
      <c r="RLD179" s="717"/>
      <c r="RLE179" s="717"/>
      <c r="RLF179" s="717"/>
      <c r="RLG179" s="717"/>
      <c r="RLH179" s="717"/>
      <c r="RLI179" s="717"/>
      <c r="RLJ179" s="717"/>
      <c r="RLK179" s="717"/>
      <c r="RLL179" s="717"/>
      <c r="RLM179" s="717"/>
      <c r="RLN179" s="717"/>
      <c r="RLO179" s="717"/>
      <c r="RLP179" s="717"/>
      <c r="RLQ179" s="717"/>
      <c r="RLR179" s="717"/>
      <c r="RLS179" s="717"/>
      <c r="RLT179" s="717"/>
      <c r="RLU179" s="717"/>
      <c r="RLV179" s="717"/>
      <c r="RLW179" s="717"/>
      <c r="RLX179" s="717"/>
      <c r="RLY179" s="717"/>
      <c r="RLZ179" s="717"/>
      <c r="RMA179" s="717"/>
      <c r="RMB179" s="717"/>
      <c r="RMC179" s="717"/>
      <c r="RMD179" s="717"/>
      <c r="RME179" s="717"/>
      <c r="RMF179" s="717"/>
      <c r="RMG179" s="717"/>
      <c r="RMH179" s="717"/>
      <c r="RMI179" s="717"/>
      <c r="RMJ179" s="717"/>
      <c r="RMK179" s="717"/>
      <c r="RML179" s="717"/>
      <c r="RMM179" s="717"/>
      <c r="RMN179" s="717"/>
      <c r="RMO179" s="717"/>
      <c r="RMP179" s="717"/>
      <c r="RMQ179" s="717"/>
      <c r="RMR179" s="717"/>
      <c r="RMS179" s="717"/>
      <c r="RMT179" s="717"/>
      <c r="RMU179" s="717"/>
      <c r="RMV179" s="717"/>
      <c r="RMW179" s="717"/>
      <c r="RMX179" s="717"/>
      <c r="RMY179" s="717"/>
      <c r="RMZ179" s="717"/>
      <c r="RNA179" s="717"/>
      <c r="RNB179" s="717"/>
      <c r="RNC179" s="717"/>
      <c r="RND179" s="717"/>
      <c r="RNE179" s="717"/>
      <c r="RNF179" s="717"/>
      <c r="RNG179" s="717"/>
      <c r="RNH179" s="717"/>
      <c r="RNI179" s="717"/>
      <c r="RNJ179" s="717"/>
      <c r="RNK179" s="717"/>
      <c r="RNL179" s="717"/>
      <c r="RNM179" s="717"/>
      <c r="RNN179" s="717"/>
      <c r="RNO179" s="717"/>
      <c r="RNP179" s="717"/>
      <c r="RNQ179" s="717"/>
      <c r="RNR179" s="717"/>
      <c r="RNS179" s="717"/>
      <c r="RNT179" s="717"/>
      <c r="RNU179" s="717"/>
      <c r="RNV179" s="717"/>
      <c r="RNW179" s="717"/>
      <c r="RNX179" s="717"/>
      <c r="RNY179" s="717"/>
      <c r="RNZ179" s="717"/>
      <c r="ROA179" s="717"/>
      <c r="ROB179" s="717"/>
      <c r="ROC179" s="717"/>
      <c r="ROD179" s="717"/>
      <c r="ROE179" s="717"/>
      <c r="ROF179" s="717"/>
      <c r="ROG179" s="717"/>
      <c r="ROH179" s="717"/>
      <c r="ROI179" s="717"/>
      <c r="ROJ179" s="717"/>
      <c r="ROK179" s="717"/>
      <c r="ROL179" s="717"/>
      <c r="ROM179" s="717"/>
      <c r="RON179" s="717"/>
      <c r="ROO179" s="717"/>
      <c r="ROP179" s="717"/>
      <c r="ROQ179" s="717"/>
      <c r="ROR179" s="717"/>
      <c r="ROS179" s="717"/>
      <c r="ROT179" s="717"/>
      <c r="ROU179" s="717"/>
      <c r="ROV179" s="717"/>
      <c r="ROW179" s="717"/>
      <c r="ROX179" s="717"/>
      <c r="ROY179" s="717"/>
      <c r="ROZ179" s="717"/>
      <c r="RPA179" s="717"/>
      <c r="RPB179" s="717"/>
      <c r="RPC179" s="717"/>
      <c r="RPD179" s="717"/>
      <c r="RPE179" s="717"/>
      <c r="RPF179" s="717"/>
      <c r="RPG179" s="717"/>
      <c r="RPH179" s="717"/>
      <c r="RPI179" s="717"/>
      <c r="RPJ179" s="717"/>
      <c r="RPK179" s="717"/>
      <c r="RPL179" s="717"/>
      <c r="RPM179" s="717"/>
      <c r="RPN179" s="717"/>
      <c r="RPO179" s="717"/>
      <c r="RPP179" s="717"/>
      <c r="RPQ179" s="717"/>
      <c r="RPR179" s="717"/>
      <c r="RPS179" s="717"/>
      <c r="RPT179" s="717"/>
      <c r="RPU179" s="717"/>
      <c r="RPV179" s="717"/>
      <c r="RPW179" s="717"/>
      <c r="RPX179" s="717"/>
      <c r="RPY179" s="717"/>
      <c r="RPZ179" s="717"/>
      <c r="RQA179" s="717"/>
      <c r="RQB179" s="717"/>
      <c r="RQC179" s="717"/>
      <c r="RQD179" s="717"/>
      <c r="RQE179" s="717"/>
      <c r="RQF179" s="717"/>
      <c r="RQG179" s="717"/>
      <c r="RQH179" s="717"/>
      <c r="RQI179" s="717"/>
      <c r="RQJ179" s="717"/>
      <c r="RQK179" s="717"/>
      <c r="RQL179" s="717"/>
      <c r="RQM179" s="717"/>
      <c r="RQN179" s="717"/>
      <c r="RQO179" s="717"/>
      <c r="RQP179" s="717"/>
      <c r="RQQ179" s="717"/>
      <c r="RQR179" s="717"/>
      <c r="RQS179" s="717"/>
      <c r="RQT179" s="717"/>
      <c r="RQU179" s="717"/>
      <c r="RQV179" s="717"/>
      <c r="RQW179" s="717"/>
      <c r="RQX179" s="717"/>
      <c r="RQY179" s="717"/>
      <c r="RQZ179" s="717"/>
      <c r="RRA179" s="717"/>
      <c r="RRB179" s="717"/>
      <c r="RRC179" s="717"/>
      <c r="RRD179" s="717"/>
      <c r="RRE179" s="717"/>
      <c r="RRF179" s="717"/>
      <c r="RRG179" s="717"/>
      <c r="RRH179" s="717"/>
      <c r="RRI179" s="717"/>
      <c r="RRJ179" s="717"/>
      <c r="RRK179" s="717"/>
      <c r="RRL179" s="717"/>
      <c r="RRM179" s="717"/>
      <c r="RRN179" s="717"/>
      <c r="RRO179" s="717"/>
      <c r="RRP179" s="717"/>
      <c r="RRQ179" s="717"/>
      <c r="RRR179" s="717"/>
      <c r="RRS179" s="717"/>
      <c r="RRT179" s="717"/>
      <c r="RRU179" s="717"/>
      <c r="RRV179" s="717"/>
      <c r="RRW179" s="717"/>
      <c r="RRX179" s="717"/>
      <c r="RRY179" s="717"/>
      <c r="RRZ179" s="717"/>
      <c r="RSA179" s="717"/>
      <c r="RSB179" s="717"/>
      <c r="RSC179" s="717"/>
      <c r="RSD179" s="717"/>
      <c r="RSE179" s="717"/>
      <c r="RSF179" s="717"/>
      <c r="RSG179" s="717"/>
      <c r="RSH179" s="717"/>
      <c r="RSI179" s="717"/>
      <c r="RSJ179" s="717"/>
      <c r="RSK179" s="717"/>
      <c r="RSL179" s="717"/>
      <c r="RSM179" s="717"/>
      <c r="RSN179" s="717"/>
      <c r="RSO179" s="717"/>
      <c r="RSP179" s="717"/>
      <c r="RSQ179" s="717"/>
      <c r="RSR179" s="717"/>
      <c r="RSS179" s="717"/>
      <c r="RST179" s="717"/>
      <c r="RSU179" s="717"/>
      <c r="RSV179" s="717"/>
      <c r="RSW179" s="717"/>
      <c r="RSX179" s="717"/>
      <c r="RSY179" s="717"/>
      <c r="RSZ179" s="717"/>
      <c r="RTA179" s="717"/>
      <c r="RTB179" s="717"/>
      <c r="RTC179" s="717"/>
      <c r="RTD179" s="717"/>
      <c r="RTE179" s="717"/>
      <c r="RTF179" s="717"/>
      <c r="RTG179" s="717"/>
      <c r="RTH179" s="717"/>
      <c r="RTI179" s="717"/>
      <c r="RTJ179" s="717"/>
      <c r="RTK179" s="717"/>
      <c r="RTL179" s="717"/>
      <c r="RTM179" s="717"/>
      <c r="RTN179" s="717"/>
      <c r="RTO179" s="717"/>
      <c r="RTP179" s="717"/>
      <c r="RTQ179" s="717"/>
      <c r="RTR179" s="717"/>
      <c r="RTS179" s="717"/>
      <c r="RTT179" s="717"/>
      <c r="RTU179" s="717"/>
      <c r="RTV179" s="717"/>
      <c r="RTW179" s="717"/>
      <c r="RTX179" s="717"/>
      <c r="RTY179" s="717"/>
      <c r="RTZ179" s="717"/>
      <c r="RUA179" s="717"/>
      <c r="RUB179" s="717"/>
      <c r="RUC179" s="717"/>
      <c r="RUD179" s="717"/>
      <c r="RUE179" s="717"/>
      <c r="RUF179" s="717"/>
      <c r="RUG179" s="717"/>
      <c r="RUH179" s="717"/>
      <c r="RUI179" s="717"/>
      <c r="RUJ179" s="717"/>
      <c r="RUK179" s="717"/>
      <c r="RUL179" s="717"/>
      <c r="RUM179" s="717"/>
      <c r="RUN179" s="717"/>
      <c r="RUO179" s="717"/>
      <c r="RUP179" s="717"/>
      <c r="RUQ179" s="717"/>
      <c r="RUR179" s="717"/>
      <c r="RUS179" s="717"/>
      <c r="RUT179" s="717"/>
      <c r="RUU179" s="717"/>
      <c r="RUV179" s="717"/>
      <c r="RUW179" s="717"/>
      <c r="RUX179" s="717"/>
      <c r="RUY179" s="717"/>
      <c r="RUZ179" s="717"/>
      <c r="RVA179" s="717"/>
      <c r="RVB179" s="717"/>
      <c r="RVC179" s="717"/>
      <c r="RVD179" s="717"/>
      <c r="RVE179" s="717"/>
      <c r="RVF179" s="717"/>
      <c r="RVG179" s="717"/>
      <c r="RVH179" s="717"/>
      <c r="RVI179" s="717"/>
      <c r="RVJ179" s="717"/>
      <c r="RVK179" s="717"/>
      <c r="RVL179" s="717"/>
      <c r="RVM179" s="717"/>
      <c r="RVN179" s="717"/>
      <c r="RVO179" s="717"/>
      <c r="RVP179" s="717"/>
      <c r="RVQ179" s="717"/>
      <c r="RVR179" s="717"/>
      <c r="RVS179" s="717"/>
      <c r="RVT179" s="717"/>
      <c r="RVU179" s="717"/>
      <c r="RVV179" s="717"/>
      <c r="RVW179" s="717"/>
      <c r="RVX179" s="717"/>
      <c r="RVY179" s="717"/>
      <c r="RVZ179" s="717"/>
      <c r="RWA179" s="717"/>
      <c r="RWB179" s="717"/>
      <c r="RWC179" s="717"/>
      <c r="RWD179" s="717"/>
      <c r="RWE179" s="717"/>
      <c r="RWF179" s="717"/>
      <c r="RWG179" s="717"/>
      <c r="RWH179" s="717"/>
      <c r="RWI179" s="717"/>
      <c r="RWJ179" s="717"/>
      <c r="RWK179" s="717"/>
      <c r="RWL179" s="717"/>
      <c r="RWM179" s="717"/>
      <c r="RWN179" s="717"/>
      <c r="RWO179" s="717"/>
      <c r="RWP179" s="717"/>
      <c r="RWQ179" s="717"/>
      <c r="RWR179" s="717"/>
      <c r="RWS179" s="717"/>
      <c r="RWT179" s="717"/>
      <c r="RWU179" s="717"/>
      <c r="RWV179" s="717"/>
      <c r="RWW179" s="717"/>
      <c r="RWX179" s="717"/>
      <c r="RWY179" s="717"/>
      <c r="RWZ179" s="717"/>
      <c r="RXA179" s="717"/>
      <c r="RXB179" s="717"/>
      <c r="RXC179" s="717"/>
      <c r="RXD179" s="717"/>
      <c r="RXE179" s="717"/>
      <c r="RXF179" s="717"/>
      <c r="RXG179" s="717"/>
      <c r="RXH179" s="717"/>
      <c r="RXI179" s="717"/>
      <c r="RXJ179" s="717"/>
      <c r="RXK179" s="717"/>
      <c r="RXL179" s="717"/>
      <c r="RXM179" s="717"/>
      <c r="RXN179" s="717"/>
      <c r="RXO179" s="717"/>
      <c r="RXP179" s="717"/>
      <c r="RXQ179" s="717"/>
      <c r="RXR179" s="717"/>
      <c r="RXS179" s="717"/>
      <c r="RXT179" s="717"/>
      <c r="RXU179" s="717"/>
      <c r="RXV179" s="717"/>
      <c r="RXW179" s="717"/>
      <c r="RXX179" s="717"/>
      <c r="RXY179" s="717"/>
      <c r="RXZ179" s="717"/>
      <c r="RYA179" s="717"/>
      <c r="RYB179" s="717"/>
      <c r="RYC179" s="717"/>
      <c r="RYD179" s="717"/>
      <c r="RYE179" s="717"/>
      <c r="RYF179" s="717"/>
      <c r="RYG179" s="717"/>
      <c r="RYH179" s="717"/>
      <c r="RYI179" s="717"/>
      <c r="RYJ179" s="717"/>
      <c r="RYK179" s="717"/>
      <c r="RYL179" s="717"/>
      <c r="RYM179" s="717"/>
      <c r="RYN179" s="717"/>
      <c r="RYO179" s="717"/>
      <c r="RYP179" s="717"/>
      <c r="RYQ179" s="717"/>
      <c r="RYR179" s="717"/>
      <c r="RYS179" s="717"/>
      <c r="RYT179" s="717"/>
      <c r="RYU179" s="717"/>
      <c r="RYV179" s="717"/>
      <c r="RYW179" s="717"/>
      <c r="RYX179" s="717"/>
      <c r="RYY179" s="717"/>
      <c r="RYZ179" s="717"/>
      <c r="RZA179" s="717"/>
      <c r="RZB179" s="717"/>
      <c r="RZC179" s="717"/>
      <c r="RZD179" s="717"/>
      <c r="RZE179" s="717"/>
      <c r="RZF179" s="717"/>
      <c r="RZG179" s="717"/>
      <c r="RZH179" s="717"/>
      <c r="RZI179" s="717"/>
      <c r="RZJ179" s="717"/>
      <c r="RZK179" s="717"/>
      <c r="RZL179" s="717"/>
      <c r="RZM179" s="717"/>
      <c r="RZN179" s="717"/>
      <c r="RZO179" s="717"/>
      <c r="RZP179" s="717"/>
      <c r="RZQ179" s="717"/>
      <c r="RZR179" s="717"/>
      <c r="RZS179" s="717"/>
      <c r="RZT179" s="717"/>
      <c r="RZU179" s="717"/>
      <c r="RZV179" s="717"/>
      <c r="RZW179" s="717"/>
      <c r="RZX179" s="717"/>
      <c r="RZY179" s="717"/>
      <c r="RZZ179" s="717"/>
      <c r="SAA179" s="717"/>
      <c r="SAB179" s="717"/>
      <c r="SAC179" s="717"/>
      <c r="SAD179" s="717"/>
      <c r="SAE179" s="717"/>
      <c r="SAF179" s="717"/>
      <c r="SAG179" s="717"/>
      <c r="SAH179" s="717"/>
      <c r="SAI179" s="717"/>
      <c r="SAJ179" s="717"/>
      <c r="SAK179" s="717"/>
      <c r="SAL179" s="717"/>
      <c r="SAM179" s="717"/>
      <c r="SAN179" s="717"/>
      <c r="SAO179" s="717"/>
      <c r="SAP179" s="717"/>
      <c r="SAQ179" s="717"/>
      <c r="SAR179" s="717"/>
      <c r="SAS179" s="717"/>
      <c r="SAT179" s="717"/>
      <c r="SAU179" s="717"/>
      <c r="SAV179" s="717"/>
      <c r="SAW179" s="717"/>
      <c r="SAX179" s="717"/>
      <c r="SAY179" s="717"/>
      <c r="SAZ179" s="717"/>
      <c r="SBA179" s="717"/>
      <c r="SBB179" s="717"/>
      <c r="SBC179" s="717"/>
      <c r="SBD179" s="717"/>
      <c r="SBE179" s="717"/>
      <c r="SBF179" s="717"/>
      <c r="SBG179" s="717"/>
      <c r="SBH179" s="717"/>
      <c r="SBI179" s="717"/>
      <c r="SBJ179" s="717"/>
      <c r="SBK179" s="717"/>
      <c r="SBL179" s="717"/>
      <c r="SBM179" s="717"/>
      <c r="SBN179" s="717"/>
      <c r="SBO179" s="717"/>
      <c r="SBP179" s="717"/>
      <c r="SBQ179" s="717"/>
      <c r="SBR179" s="717"/>
      <c r="SBS179" s="717"/>
      <c r="SBT179" s="717"/>
      <c r="SBU179" s="717"/>
      <c r="SBV179" s="717"/>
      <c r="SBW179" s="717"/>
      <c r="SBX179" s="717"/>
      <c r="SBY179" s="717"/>
      <c r="SBZ179" s="717"/>
      <c r="SCA179" s="717"/>
      <c r="SCB179" s="717"/>
      <c r="SCC179" s="717"/>
      <c r="SCD179" s="717"/>
      <c r="SCE179" s="717"/>
      <c r="SCF179" s="717"/>
      <c r="SCG179" s="717"/>
      <c r="SCH179" s="717"/>
      <c r="SCI179" s="717"/>
      <c r="SCJ179" s="717"/>
      <c r="SCK179" s="717"/>
      <c r="SCL179" s="717"/>
      <c r="SCM179" s="717"/>
      <c r="SCN179" s="717"/>
      <c r="SCO179" s="717"/>
      <c r="SCP179" s="717"/>
      <c r="SCQ179" s="717"/>
      <c r="SCR179" s="717"/>
      <c r="SCS179" s="717"/>
      <c r="SCT179" s="717"/>
      <c r="SCU179" s="717"/>
      <c r="SCV179" s="717"/>
      <c r="SCW179" s="717"/>
      <c r="SCX179" s="717"/>
      <c r="SCY179" s="717"/>
      <c r="SCZ179" s="717"/>
      <c r="SDA179" s="717"/>
      <c r="SDB179" s="717"/>
      <c r="SDC179" s="717"/>
      <c r="SDD179" s="717"/>
      <c r="SDE179" s="717"/>
      <c r="SDF179" s="717"/>
      <c r="SDG179" s="717"/>
      <c r="SDH179" s="717"/>
      <c r="SDI179" s="717"/>
      <c r="SDJ179" s="717"/>
      <c r="SDK179" s="717"/>
      <c r="SDL179" s="717"/>
      <c r="SDM179" s="717"/>
      <c r="SDN179" s="717"/>
      <c r="SDO179" s="717"/>
      <c r="SDP179" s="717"/>
      <c r="SDQ179" s="717"/>
      <c r="SDR179" s="717"/>
      <c r="SDS179" s="717"/>
      <c r="SDT179" s="717"/>
      <c r="SDU179" s="717"/>
      <c r="SDV179" s="717"/>
      <c r="SDW179" s="717"/>
      <c r="SDX179" s="717"/>
      <c r="SDY179" s="717"/>
      <c r="SDZ179" s="717"/>
      <c r="SEA179" s="717"/>
      <c r="SEB179" s="717"/>
      <c r="SEC179" s="717"/>
      <c r="SED179" s="717"/>
      <c r="SEE179" s="717"/>
      <c r="SEF179" s="717"/>
      <c r="SEG179" s="717"/>
      <c r="SEH179" s="717"/>
      <c r="SEI179" s="717"/>
      <c r="SEJ179" s="717"/>
      <c r="SEK179" s="717"/>
      <c r="SEL179" s="717"/>
      <c r="SEM179" s="717"/>
      <c r="SEN179" s="717"/>
      <c r="SEO179" s="717"/>
      <c r="SEP179" s="717"/>
      <c r="SEQ179" s="717"/>
      <c r="SER179" s="717"/>
      <c r="SES179" s="717"/>
      <c r="SET179" s="717"/>
      <c r="SEU179" s="717"/>
      <c r="SEV179" s="717"/>
      <c r="SEW179" s="717"/>
      <c r="SEX179" s="717"/>
      <c r="SEY179" s="717"/>
      <c r="SEZ179" s="717"/>
      <c r="SFA179" s="717"/>
      <c r="SFB179" s="717"/>
      <c r="SFC179" s="717"/>
      <c r="SFD179" s="717"/>
      <c r="SFE179" s="717"/>
      <c r="SFF179" s="717"/>
      <c r="SFG179" s="717"/>
      <c r="SFH179" s="717"/>
      <c r="SFI179" s="717"/>
      <c r="SFJ179" s="717"/>
      <c r="SFK179" s="717"/>
      <c r="SFL179" s="717"/>
      <c r="SFM179" s="717"/>
      <c r="SFN179" s="717"/>
      <c r="SFO179" s="717"/>
      <c r="SFP179" s="717"/>
      <c r="SFQ179" s="717"/>
      <c r="SFR179" s="717"/>
      <c r="SFS179" s="717"/>
      <c r="SFT179" s="717"/>
      <c r="SFU179" s="717"/>
      <c r="SFV179" s="717"/>
      <c r="SFW179" s="717"/>
      <c r="SFX179" s="717"/>
      <c r="SFY179" s="717"/>
      <c r="SFZ179" s="717"/>
      <c r="SGA179" s="717"/>
      <c r="SGB179" s="717"/>
      <c r="SGC179" s="717"/>
      <c r="SGD179" s="717"/>
      <c r="SGE179" s="717"/>
      <c r="SGF179" s="717"/>
      <c r="SGG179" s="717"/>
      <c r="SGH179" s="717"/>
      <c r="SGI179" s="717"/>
      <c r="SGJ179" s="717"/>
      <c r="SGK179" s="717"/>
      <c r="SGL179" s="717"/>
      <c r="SGM179" s="717"/>
      <c r="SGN179" s="717"/>
      <c r="SGO179" s="717"/>
      <c r="SGP179" s="717"/>
      <c r="SGQ179" s="717"/>
      <c r="SGR179" s="717"/>
      <c r="SGS179" s="717"/>
      <c r="SGT179" s="717"/>
      <c r="SGU179" s="717"/>
      <c r="SGV179" s="717"/>
      <c r="SGW179" s="717"/>
      <c r="SGX179" s="717"/>
      <c r="SGY179" s="717"/>
      <c r="SGZ179" s="717"/>
      <c r="SHA179" s="717"/>
      <c r="SHB179" s="717"/>
      <c r="SHC179" s="717"/>
      <c r="SHD179" s="717"/>
      <c r="SHE179" s="717"/>
      <c r="SHF179" s="717"/>
      <c r="SHG179" s="717"/>
      <c r="SHH179" s="717"/>
      <c r="SHI179" s="717"/>
      <c r="SHJ179" s="717"/>
      <c r="SHK179" s="717"/>
      <c r="SHL179" s="717"/>
      <c r="SHM179" s="717"/>
      <c r="SHN179" s="717"/>
      <c r="SHO179" s="717"/>
      <c r="SHP179" s="717"/>
      <c r="SHQ179" s="717"/>
      <c r="SHR179" s="717"/>
      <c r="SHS179" s="717"/>
      <c r="SHT179" s="717"/>
      <c r="SHU179" s="717"/>
      <c r="SHV179" s="717"/>
      <c r="SHW179" s="717"/>
      <c r="SHX179" s="717"/>
      <c r="SHY179" s="717"/>
      <c r="SHZ179" s="717"/>
      <c r="SIA179" s="717"/>
      <c r="SIB179" s="717"/>
      <c r="SIC179" s="717"/>
      <c r="SID179" s="717"/>
      <c r="SIE179" s="717"/>
      <c r="SIF179" s="717"/>
      <c r="SIG179" s="717"/>
      <c r="SIH179" s="717"/>
      <c r="SII179" s="717"/>
      <c r="SIJ179" s="717"/>
      <c r="SIK179" s="717"/>
      <c r="SIL179" s="717"/>
      <c r="SIM179" s="717"/>
      <c r="SIN179" s="717"/>
      <c r="SIO179" s="717"/>
      <c r="SIP179" s="717"/>
      <c r="SIQ179" s="717"/>
      <c r="SIR179" s="717"/>
      <c r="SIS179" s="717"/>
      <c r="SIT179" s="717"/>
      <c r="SIU179" s="717"/>
      <c r="SIV179" s="717"/>
      <c r="SIW179" s="717"/>
      <c r="SIX179" s="717"/>
      <c r="SIY179" s="717"/>
      <c r="SIZ179" s="717"/>
      <c r="SJA179" s="717"/>
      <c r="SJB179" s="717"/>
      <c r="SJC179" s="717"/>
      <c r="SJD179" s="717"/>
      <c r="SJE179" s="717"/>
      <c r="SJF179" s="717"/>
      <c r="SJG179" s="717"/>
      <c r="SJH179" s="717"/>
      <c r="SJI179" s="717"/>
      <c r="SJJ179" s="717"/>
      <c r="SJK179" s="717"/>
      <c r="SJL179" s="717"/>
      <c r="SJM179" s="717"/>
      <c r="SJN179" s="717"/>
      <c r="SJO179" s="717"/>
      <c r="SJP179" s="717"/>
      <c r="SJQ179" s="717"/>
      <c r="SJR179" s="717"/>
      <c r="SJS179" s="717"/>
      <c r="SJT179" s="717"/>
      <c r="SJU179" s="717"/>
      <c r="SJV179" s="717"/>
      <c r="SJW179" s="717"/>
      <c r="SJX179" s="717"/>
      <c r="SJY179" s="717"/>
      <c r="SJZ179" s="717"/>
      <c r="SKA179" s="717"/>
      <c r="SKB179" s="717"/>
      <c r="SKC179" s="717"/>
      <c r="SKD179" s="717"/>
      <c r="SKE179" s="717"/>
      <c r="SKF179" s="717"/>
      <c r="SKG179" s="717"/>
      <c r="SKH179" s="717"/>
      <c r="SKI179" s="717"/>
      <c r="SKJ179" s="717"/>
      <c r="SKK179" s="717"/>
      <c r="SKL179" s="717"/>
      <c r="SKM179" s="717"/>
      <c r="SKN179" s="717"/>
      <c r="SKO179" s="717"/>
      <c r="SKP179" s="717"/>
      <c r="SKQ179" s="717"/>
      <c r="SKR179" s="717"/>
      <c r="SKS179" s="717"/>
      <c r="SKT179" s="717"/>
      <c r="SKU179" s="717"/>
      <c r="SKV179" s="717"/>
      <c r="SKW179" s="717"/>
      <c r="SKX179" s="717"/>
      <c r="SKY179" s="717"/>
      <c r="SKZ179" s="717"/>
      <c r="SLA179" s="717"/>
      <c r="SLB179" s="717"/>
      <c r="SLC179" s="717"/>
      <c r="SLD179" s="717"/>
      <c r="SLE179" s="717"/>
      <c r="SLF179" s="717"/>
      <c r="SLG179" s="717"/>
      <c r="SLH179" s="717"/>
      <c r="SLI179" s="717"/>
      <c r="SLJ179" s="717"/>
      <c r="SLK179" s="717"/>
      <c r="SLL179" s="717"/>
      <c r="SLM179" s="717"/>
      <c r="SLN179" s="717"/>
      <c r="SLO179" s="717"/>
      <c r="SLP179" s="717"/>
      <c r="SLQ179" s="717"/>
      <c r="SLR179" s="717"/>
      <c r="SLS179" s="717"/>
      <c r="SLT179" s="717"/>
      <c r="SLU179" s="717"/>
      <c r="SLV179" s="717"/>
      <c r="SLW179" s="717"/>
      <c r="SLX179" s="717"/>
      <c r="SLY179" s="717"/>
      <c r="SLZ179" s="717"/>
      <c r="SMA179" s="717"/>
      <c r="SMB179" s="717"/>
      <c r="SMC179" s="717"/>
      <c r="SMD179" s="717"/>
      <c r="SME179" s="717"/>
      <c r="SMF179" s="717"/>
      <c r="SMG179" s="717"/>
      <c r="SMH179" s="717"/>
      <c r="SMI179" s="717"/>
      <c r="SMJ179" s="717"/>
      <c r="SMK179" s="717"/>
      <c r="SML179" s="717"/>
      <c r="SMM179" s="717"/>
      <c r="SMN179" s="717"/>
      <c r="SMO179" s="717"/>
      <c r="SMP179" s="717"/>
      <c r="SMQ179" s="717"/>
      <c r="SMR179" s="717"/>
      <c r="SMS179" s="717"/>
      <c r="SMT179" s="717"/>
      <c r="SMU179" s="717"/>
      <c r="SMV179" s="717"/>
      <c r="SMW179" s="717"/>
      <c r="SMX179" s="717"/>
      <c r="SMY179" s="717"/>
      <c r="SMZ179" s="717"/>
      <c r="SNA179" s="717"/>
      <c r="SNB179" s="717"/>
      <c r="SNC179" s="717"/>
      <c r="SND179" s="717"/>
      <c r="SNE179" s="717"/>
      <c r="SNF179" s="717"/>
      <c r="SNG179" s="717"/>
      <c r="SNH179" s="717"/>
      <c r="SNI179" s="717"/>
      <c r="SNJ179" s="717"/>
      <c r="SNK179" s="717"/>
      <c r="SNL179" s="717"/>
      <c r="SNM179" s="717"/>
      <c r="SNN179" s="717"/>
      <c r="SNO179" s="717"/>
      <c r="SNP179" s="717"/>
      <c r="SNQ179" s="717"/>
      <c r="SNR179" s="717"/>
      <c r="SNS179" s="717"/>
      <c r="SNT179" s="717"/>
      <c r="SNU179" s="717"/>
      <c r="SNV179" s="717"/>
      <c r="SNW179" s="717"/>
      <c r="SNX179" s="717"/>
      <c r="SNY179" s="717"/>
      <c r="SNZ179" s="717"/>
      <c r="SOA179" s="717"/>
      <c r="SOB179" s="717"/>
      <c r="SOC179" s="717"/>
      <c r="SOD179" s="717"/>
      <c r="SOE179" s="717"/>
      <c r="SOF179" s="717"/>
      <c r="SOG179" s="717"/>
      <c r="SOH179" s="717"/>
      <c r="SOI179" s="717"/>
      <c r="SOJ179" s="717"/>
      <c r="SOK179" s="717"/>
      <c r="SOL179" s="717"/>
      <c r="SOM179" s="717"/>
      <c r="SON179" s="717"/>
      <c r="SOO179" s="717"/>
      <c r="SOP179" s="717"/>
      <c r="SOQ179" s="717"/>
      <c r="SOR179" s="717"/>
      <c r="SOS179" s="717"/>
      <c r="SOT179" s="717"/>
      <c r="SOU179" s="717"/>
      <c r="SOV179" s="717"/>
      <c r="SOW179" s="717"/>
      <c r="SOX179" s="717"/>
      <c r="SOY179" s="717"/>
      <c r="SOZ179" s="717"/>
      <c r="SPA179" s="717"/>
      <c r="SPB179" s="717"/>
      <c r="SPC179" s="717"/>
      <c r="SPD179" s="717"/>
      <c r="SPE179" s="717"/>
      <c r="SPF179" s="717"/>
      <c r="SPG179" s="717"/>
      <c r="SPH179" s="717"/>
      <c r="SPI179" s="717"/>
      <c r="SPJ179" s="717"/>
      <c r="SPK179" s="717"/>
      <c r="SPL179" s="717"/>
      <c r="SPM179" s="717"/>
      <c r="SPN179" s="717"/>
      <c r="SPO179" s="717"/>
      <c r="SPP179" s="717"/>
      <c r="SPQ179" s="717"/>
      <c r="SPR179" s="717"/>
      <c r="SPS179" s="717"/>
      <c r="SPT179" s="717"/>
      <c r="SPU179" s="717"/>
      <c r="SPV179" s="717"/>
      <c r="SPW179" s="717"/>
      <c r="SPX179" s="717"/>
      <c r="SPY179" s="717"/>
      <c r="SPZ179" s="717"/>
      <c r="SQA179" s="717"/>
      <c r="SQB179" s="717"/>
      <c r="SQC179" s="717"/>
      <c r="SQD179" s="717"/>
      <c r="SQE179" s="717"/>
      <c r="SQF179" s="717"/>
      <c r="SQG179" s="717"/>
      <c r="SQH179" s="717"/>
      <c r="SQI179" s="717"/>
      <c r="SQJ179" s="717"/>
      <c r="SQK179" s="717"/>
      <c r="SQL179" s="717"/>
      <c r="SQM179" s="717"/>
      <c r="SQN179" s="717"/>
      <c r="SQO179" s="717"/>
      <c r="SQP179" s="717"/>
      <c r="SQQ179" s="717"/>
      <c r="SQR179" s="717"/>
      <c r="SQS179" s="717"/>
      <c r="SQT179" s="717"/>
      <c r="SQU179" s="717"/>
      <c r="SQV179" s="717"/>
      <c r="SQW179" s="717"/>
      <c r="SQX179" s="717"/>
      <c r="SQY179" s="717"/>
      <c r="SQZ179" s="717"/>
      <c r="SRA179" s="717"/>
      <c r="SRB179" s="717"/>
      <c r="SRC179" s="717"/>
      <c r="SRD179" s="717"/>
      <c r="SRE179" s="717"/>
      <c r="SRF179" s="717"/>
      <c r="SRG179" s="717"/>
      <c r="SRH179" s="717"/>
      <c r="SRI179" s="717"/>
      <c r="SRJ179" s="717"/>
      <c r="SRK179" s="717"/>
      <c r="SRL179" s="717"/>
      <c r="SRM179" s="717"/>
      <c r="SRN179" s="717"/>
      <c r="SRO179" s="717"/>
      <c r="SRP179" s="717"/>
      <c r="SRQ179" s="717"/>
      <c r="SRR179" s="717"/>
      <c r="SRS179" s="717"/>
      <c r="SRT179" s="717"/>
      <c r="SRU179" s="717"/>
      <c r="SRV179" s="717"/>
      <c r="SRW179" s="717"/>
      <c r="SRX179" s="717"/>
      <c r="SRY179" s="717"/>
      <c r="SRZ179" s="717"/>
      <c r="SSA179" s="717"/>
      <c r="SSB179" s="717"/>
      <c r="SSC179" s="717"/>
      <c r="SSD179" s="717"/>
      <c r="SSE179" s="717"/>
      <c r="SSF179" s="717"/>
      <c r="SSG179" s="717"/>
      <c r="SSH179" s="717"/>
      <c r="SSI179" s="717"/>
      <c r="SSJ179" s="717"/>
      <c r="SSK179" s="717"/>
      <c r="SSL179" s="717"/>
      <c r="SSM179" s="717"/>
      <c r="SSN179" s="717"/>
      <c r="SSO179" s="717"/>
      <c r="SSP179" s="717"/>
      <c r="SSQ179" s="717"/>
      <c r="SSR179" s="717"/>
      <c r="SSS179" s="717"/>
      <c r="SST179" s="717"/>
      <c r="SSU179" s="717"/>
      <c r="SSV179" s="717"/>
      <c r="SSW179" s="717"/>
      <c r="SSX179" s="717"/>
      <c r="SSY179" s="717"/>
      <c r="SSZ179" s="717"/>
      <c r="STA179" s="717"/>
      <c r="STB179" s="717"/>
      <c r="STC179" s="717"/>
      <c r="STD179" s="717"/>
      <c r="STE179" s="717"/>
      <c r="STF179" s="717"/>
      <c r="STG179" s="717"/>
      <c r="STH179" s="717"/>
      <c r="STI179" s="717"/>
      <c r="STJ179" s="717"/>
      <c r="STK179" s="717"/>
      <c r="STL179" s="717"/>
      <c r="STM179" s="717"/>
      <c r="STN179" s="717"/>
      <c r="STO179" s="717"/>
      <c r="STP179" s="717"/>
      <c r="STQ179" s="717"/>
      <c r="STR179" s="717"/>
      <c r="STS179" s="717"/>
      <c r="STT179" s="717"/>
      <c r="STU179" s="717"/>
      <c r="STV179" s="717"/>
      <c r="STW179" s="717"/>
      <c r="STX179" s="717"/>
      <c r="STY179" s="717"/>
      <c r="STZ179" s="717"/>
      <c r="SUA179" s="717"/>
      <c r="SUB179" s="717"/>
      <c r="SUC179" s="717"/>
      <c r="SUD179" s="717"/>
      <c r="SUE179" s="717"/>
      <c r="SUF179" s="717"/>
      <c r="SUG179" s="717"/>
      <c r="SUH179" s="717"/>
      <c r="SUI179" s="717"/>
      <c r="SUJ179" s="717"/>
      <c r="SUK179" s="717"/>
      <c r="SUL179" s="717"/>
      <c r="SUM179" s="717"/>
      <c r="SUN179" s="717"/>
      <c r="SUO179" s="717"/>
      <c r="SUP179" s="717"/>
      <c r="SUQ179" s="717"/>
      <c r="SUR179" s="717"/>
      <c r="SUS179" s="717"/>
      <c r="SUT179" s="717"/>
      <c r="SUU179" s="717"/>
      <c r="SUV179" s="717"/>
      <c r="SUW179" s="717"/>
      <c r="SUX179" s="717"/>
      <c r="SUY179" s="717"/>
      <c r="SUZ179" s="717"/>
      <c r="SVA179" s="717"/>
      <c r="SVB179" s="717"/>
      <c r="SVC179" s="717"/>
      <c r="SVD179" s="717"/>
      <c r="SVE179" s="717"/>
      <c r="SVF179" s="717"/>
      <c r="SVG179" s="717"/>
      <c r="SVH179" s="717"/>
      <c r="SVI179" s="717"/>
      <c r="SVJ179" s="717"/>
      <c r="SVK179" s="717"/>
      <c r="SVL179" s="717"/>
      <c r="SVM179" s="717"/>
      <c r="SVN179" s="717"/>
      <c r="SVO179" s="717"/>
      <c r="SVP179" s="717"/>
      <c r="SVQ179" s="717"/>
      <c r="SVR179" s="717"/>
      <c r="SVS179" s="717"/>
      <c r="SVT179" s="717"/>
      <c r="SVU179" s="717"/>
      <c r="SVV179" s="717"/>
      <c r="SVW179" s="717"/>
      <c r="SVX179" s="717"/>
      <c r="SVY179" s="717"/>
      <c r="SVZ179" s="717"/>
      <c r="SWA179" s="717"/>
      <c r="SWB179" s="717"/>
      <c r="SWC179" s="717"/>
      <c r="SWD179" s="717"/>
      <c r="SWE179" s="717"/>
      <c r="SWF179" s="717"/>
      <c r="SWG179" s="717"/>
      <c r="SWH179" s="717"/>
      <c r="SWI179" s="717"/>
      <c r="SWJ179" s="717"/>
      <c r="SWK179" s="717"/>
      <c r="SWL179" s="717"/>
      <c r="SWM179" s="717"/>
      <c r="SWN179" s="717"/>
      <c r="SWO179" s="717"/>
      <c r="SWP179" s="717"/>
      <c r="SWQ179" s="717"/>
      <c r="SWR179" s="717"/>
      <c r="SWS179" s="717"/>
      <c r="SWT179" s="717"/>
      <c r="SWU179" s="717"/>
      <c r="SWV179" s="717"/>
      <c r="SWW179" s="717"/>
      <c r="SWX179" s="717"/>
      <c r="SWY179" s="717"/>
      <c r="SWZ179" s="717"/>
      <c r="SXA179" s="717"/>
      <c r="SXB179" s="717"/>
      <c r="SXC179" s="717"/>
      <c r="SXD179" s="717"/>
      <c r="SXE179" s="717"/>
      <c r="SXF179" s="717"/>
      <c r="SXG179" s="717"/>
      <c r="SXH179" s="717"/>
      <c r="SXI179" s="717"/>
      <c r="SXJ179" s="717"/>
      <c r="SXK179" s="717"/>
      <c r="SXL179" s="717"/>
      <c r="SXM179" s="717"/>
      <c r="SXN179" s="717"/>
      <c r="SXO179" s="717"/>
      <c r="SXP179" s="717"/>
      <c r="SXQ179" s="717"/>
      <c r="SXR179" s="717"/>
      <c r="SXS179" s="717"/>
      <c r="SXT179" s="717"/>
      <c r="SXU179" s="717"/>
      <c r="SXV179" s="717"/>
      <c r="SXW179" s="717"/>
      <c r="SXX179" s="717"/>
      <c r="SXY179" s="717"/>
      <c r="SXZ179" s="717"/>
      <c r="SYA179" s="717"/>
      <c r="SYB179" s="717"/>
      <c r="SYC179" s="717"/>
      <c r="SYD179" s="717"/>
      <c r="SYE179" s="717"/>
      <c r="SYF179" s="717"/>
      <c r="SYG179" s="717"/>
      <c r="SYH179" s="717"/>
      <c r="SYI179" s="717"/>
      <c r="SYJ179" s="717"/>
      <c r="SYK179" s="717"/>
      <c r="SYL179" s="717"/>
      <c r="SYM179" s="717"/>
      <c r="SYN179" s="717"/>
      <c r="SYO179" s="717"/>
      <c r="SYP179" s="717"/>
      <c r="SYQ179" s="717"/>
      <c r="SYR179" s="717"/>
      <c r="SYS179" s="717"/>
      <c r="SYT179" s="717"/>
      <c r="SYU179" s="717"/>
      <c r="SYV179" s="717"/>
      <c r="SYW179" s="717"/>
      <c r="SYX179" s="717"/>
      <c r="SYY179" s="717"/>
      <c r="SYZ179" s="717"/>
      <c r="SZA179" s="717"/>
      <c r="SZB179" s="717"/>
      <c r="SZC179" s="717"/>
      <c r="SZD179" s="717"/>
      <c r="SZE179" s="717"/>
      <c r="SZF179" s="717"/>
      <c r="SZG179" s="717"/>
      <c r="SZH179" s="717"/>
      <c r="SZI179" s="717"/>
      <c r="SZJ179" s="717"/>
      <c r="SZK179" s="717"/>
      <c r="SZL179" s="717"/>
      <c r="SZM179" s="717"/>
      <c r="SZN179" s="717"/>
      <c r="SZO179" s="717"/>
      <c r="SZP179" s="717"/>
      <c r="SZQ179" s="717"/>
      <c r="SZR179" s="717"/>
      <c r="SZS179" s="717"/>
      <c r="SZT179" s="717"/>
      <c r="SZU179" s="717"/>
      <c r="SZV179" s="717"/>
      <c r="SZW179" s="717"/>
      <c r="SZX179" s="717"/>
      <c r="SZY179" s="717"/>
      <c r="SZZ179" s="717"/>
      <c r="TAA179" s="717"/>
      <c r="TAB179" s="717"/>
      <c r="TAC179" s="717"/>
      <c r="TAD179" s="717"/>
      <c r="TAE179" s="717"/>
      <c r="TAF179" s="717"/>
      <c r="TAG179" s="717"/>
      <c r="TAH179" s="717"/>
      <c r="TAI179" s="717"/>
      <c r="TAJ179" s="717"/>
      <c r="TAK179" s="717"/>
      <c r="TAL179" s="717"/>
      <c r="TAM179" s="717"/>
      <c r="TAN179" s="717"/>
      <c r="TAO179" s="717"/>
      <c r="TAP179" s="717"/>
      <c r="TAQ179" s="717"/>
      <c r="TAR179" s="717"/>
      <c r="TAS179" s="717"/>
      <c r="TAT179" s="717"/>
      <c r="TAU179" s="717"/>
      <c r="TAV179" s="717"/>
      <c r="TAW179" s="717"/>
      <c r="TAX179" s="717"/>
      <c r="TAY179" s="717"/>
      <c r="TAZ179" s="717"/>
      <c r="TBA179" s="717"/>
      <c r="TBB179" s="717"/>
      <c r="TBC179" s="717"/>
      <c r="TBD179" s="717"/>
      <c r="TBE179" s="717"/>
      <c r="TBF179" s="717"/>
      <c r="TBG179" s="717"/>
      <c r="TBH179" s="717"/>
      <c r="TBI179" s="717"/>
      <c r="TBJ179" s="717"/>
      <c r="TBK179" s="717"/>
      <c r="TBL179" s="717"/>
      <c r="TBM179" s="717"/>
      <c r="TBN179" s="717"/>
      <c r="TBO179" s="717"/>
      <c r="TBP179" s="717"/>
      <c r="TBQ179" s="717"/>
      <c r="TBR179" s="717"/>
      <c r="TBS179" s="717"/>
      <c r="TBT179" s="717"/>
      <c r="TBU179" s="717"/>
      <c r="TBV179" s="717"/>
      <c r="TBW179" s="717"/>
      <c r="TBX179" s="717"/>
      <c r="TBY179" s="717"/>
      <c r="TBZ179" s="717"/>
      <c r="TCA179" s="717"/>
      <c r="TCB179" s="717"/>
      <c r="TCC179" s="717"/>
      <c r="TCD179" s="717"/>
      <c r="TCE179" s="717"/>
      <c r="TCF179" s="717"/>
      <c r="TCG179" s="717"/>
      <c r="TCH179" s="717"/>
      <c r="TCI179" s="717"/>
      <c r="TCJ179" s="717"/>
      <c r="TCK179" s="717"/>
      <c r="TCL179" s="717"/>
      <c r="TCM179" s="717"/>
      <c r="TCN179" s="717"/>
      <c r="TCO179" s="717"/>
      <c r="TCP179" s="717"/>
      <c r="TCQ179" s="717"/>
      <c r="TCR179" s="717"/>
      <c r="TCS179" s="717"/>
      <c r="TCT179" s="717"/>
      <c r="TCU179" s="717"/>
      <c r="TCV179" s="717"/>
      <c r="TCW179" s="717"/>
      <c r="TCX179" s="717"/>
      <c r="TCY179" s="717"/>
      <c r="TCZ179" s="717"/>
      <c r="TDA179" s="717"/>
      <c r="TDB179" s="717"/>
      <c r="TDC179" s="717"/>
      <c r="TDD179" s="717"/>
      <c r="TDE179" s="717"/>
      <c r="TDF179" s="717"/>
      <c r="TDG179" s="717"/>
      <c r="TDH179" s="717"/>
      <c r="TDI179" s="717"/>
      <c r="TDJ179" s="717"/>
      <c r="TDK179" s="717"/>
      <c r="TDL179" s="717"/>
      <c r="TDM179" s="717"/>
      <c r="TDN179" s="717"/>
      <c r="TDO179" s="717"/>
      <c r="TDP179" s="717"/>
      <c r="TDQ179" s="717"/>
      <c r="TDR179" s="717"/>
      <c r="TDS179" s="717"/>
      <c r="TDT179" s="717"/>
      <c r="TDU179" s="717"/>
      <c r="TDV179" s="717"/>
      <c r="TDW179" s="717"/>
      <c r="TDX179" s="717"/>
      <c r="TDY179" s="717"/>
      <c r="TDZ179" s="717"/>
      <c r="TEA179" s="717"/>
      <c r="TEB179" s="717"/>
      <c r="TEC179" s="717"/>
      <c r="TED179" s="717"/>
      <c r="TEE179" s="717"/>
      <c r="TEF179" s="717"/>
      <c r="TEG179" s="717"/>
      <c r="TEH179" s="717"/>
      <c r="TEI179" s="717"/>
      <c r="TEJ179" s="717"/>
      <c r="TEK179" s="717"/>
      <c r="TEL179" s="717"/>
      <c r="TEM179" s="717"/>
      <c r="TEN179" s="717"/>
      <c r="TEO179" s="717"/>
      <c r="TEP179" s="717"/>
      <c r="TEQ179" s="717"/>
      <c r="TER179" s="717"/>
      <c r="TES179" s="717"/>
      <c r="TET179" s="717"/>
      <c r="TEU179" s="717"/>
      <c r="TEV179" s="717"/>
      <c r="TEW179" s="717"/>
      <c r="TEX179" s="717"/>
      <c r="TEY179" s="717"/>
      <c r="TEZ179" s="717"/>
      <c r="TFA179" s="717"/>
      <c r="TFB179" s="717"/>
      <c r="TFC179" s="717"/>
      <c r="TFD179" s="717"/>
      <c r="TFE179" s="717"/>
      <c r="TFF179" s="717"/>
      <c r="TFG179" s="717"/>
      <c r="TFH179" s="717"/>
      <c r="TFI179" s="717"/>
      <c r="TFJ179" s="717"/>
      <c r="TFK179" s="717"/>
      <c r="TFL179" s="717"/>
      <c r="TFM179" s="717"/>
      <c r="TFN179" s="717"/>
      <c r="TFO179" s="717"/>
      <c r="TFP179" s="717"/>
      <c r="TFQ179" s="717"/>
      <c r="TFR179" s="717"/>
      <c r="TFS179" s="717"/>
      <c r="TFT179" s="717"/>
      <c r="TFU179" s="717"/>
      <c r="TFV179" s="717"/>
      <c r="TFW179" s="717"/>
      <c r="TFX179" s="717"/>
      <c r="TFY179" s="717"/>
      <c r="TFZ179" s="717"/>
      <c r="TGA179" s="717"/>
      <c r="TGB179" s="717"/>
      <c r="TGC179" s="717"/>
      <c r="TGD179" s="717"/>
      <c r="TGE179" s="717"/>
      <c r="TGF179" s="717"/>
      <c r="TGG179" s="717"/>
      <c r="TGH179" s="717"/>
      <c r="TGI179" s="717"/>
      <c r="TGJ179" s="717"/>
      <c r="TGK179" s="717"/>
      <c r="TGL179" s="717"/>
      <c r="TGM179" s="717"/>
      <c r="TGN179" s="717"/>
      <c r="TGO179" s="717"/>
      <c r="TGP179" s="717"/>
      <c r="TGQ179" s="717"/>
      <c r="TGR179" s="717"/>
      <c r="TGS179" s="717"/>
      <c r="TGT179" s="717"/>
      <c r="TGU179" s="717"/>
      <c r="TGV179" s="717"/>
      <c r="TGW179" s="717"/>
      <c r="TGX179" s="717"/>
      <c r="TGY179" s="717"/>
      <c r="TGZ179" s="717"/>
      <c r="THA179" s="717"/>
      <c r="THB179" s="717"/>
      <c r="THC179" s="717"/>
      <c r="THD179" s="717"/>
      <c r="THE179" s="717"/>
      <c r="THF179" s="717"/>
      <c r="THG179" s="717"/>
      <c r="THH179" s="717"/>
      <c r="THI179" s="717"/>
      <c r="THJ179" s="717"/>
      <c r="THK179" s="717"/>
      <c r="THL179" s="717"/>
      <c r="THM179" s="717"/>
      <c r="THN179" s="717"/>
      <c r="THO179" s="717"/>
      <c r="THP179" s="717"/>
      <c r="THQ179" s="717"/>
      <c r="THR179" s="717"/>
      <c r="THS179" s="717"/>
      <c r="THT179" s="717"/>
      <c r="THU179" s="717"/>
      <c r="THV179" s="717"/>
      <c r="THW179" s="717"/>
      <c r="THX179" s="717"/>
      <c r="THY179" s="717"/>
      <c r="THZ179" s="717"/>
      <c r="TIA179" s="717"/>
      <c r="TIB179" s="717"/>
      <c r="TIC179" s="717"/>
      <c r="TID179" s="717"/>
      <c r="TIE179" s="717"/>
      <c r="TIF179" s="717"/>
      <c r="TIG179" s="717"/>
      <c r="TIH179" s="717"/>
      <c r="TII179" s="717"/>
      <c r="TIJ179" s="717"/>
      <c r="TIK179" s="717"/>
      <c r="TIL179" s="717"/>
      <c r="TIM179" s="717"/>
      <c r="TIN179" s="717"/>
      <c r="TIO179" s="717"/>
      <c r="TIP179" s="717"/>
      <c r="TIQ179" s="717"/>
      <c r="TIR179" s="717"/>
      <c r="TIS179" s="717"/>
      <c r="TIT179" s="717"/>
      <c r="TIU179" s="717"/>
      <c r="TIV179" s="717"/>
      <c r="TIW179" s="717"/>
      <c r="TIX179" s="717"/>
      <c r="TIY179" s="717"/>
      <c r="TIZ179" s="717"/>
      <c r="TJA179" s="717"/>
      <c r="TJB179" s="717"/>
      <c r="TJC179" s="717"/>
      <c r="TJD179" s="717"/>
      <c r="TJE179" s="717"/>
      <c r="TJF179" s="717"/>
      <c r="TJG179" s="717"/>
      <c r="TJH179" s="717"/>
      <c r="TJI179" s="717"/>
      <c r="TJJ179" s="717"/>
      <c r="TJK179" s="717"/>
      <c r="TJL179" s="717"/>
      <c r="TJM179" s="717"/>
      <c r="TJN179" s="717"/>
      <c r="TJO179" s="717"/>
      <c r="TJP179" s="717"/>
      <c r="TJQ179" s="717"/>
      <c r="TJR179" s="717"/>
      <c r="TJS179" s="717"/>
      <c r="TJT179" s="717"/>
      <c r="TJU179" s="717"/>
      <c r="TJV179" s="717"/>
      <c r="TJW179" s="717"/>
      <c r="TJX179" s="717"/>
      <c r="TJY179" s="717"/>
      <c r="TJZ179" s="717"/>
      <c r="TKA179" s="717"/>
      <c r="TKB179" s="717"/>
      <c r="TKC179" s="717"/>
      <c r="TKD179" s="717"/>
      <c r="TKE179" s="717"/>
      <c r="TKF179" s="717"/>
      <c r="TKG179" s="717"/>
      <c r="TKH179" s="717"/>
      <c r="TKI179" s="717"/>
      <c r="TKJ179" s="717"/>
      <c r="TKK179" s="717"/>
      <c r="TKL179" s="717"/>
      <c r="TKM179" s="717"/>
      <c r="TKN179" s="717"/>
      <c r="TKO179" s="717"/>
      <c r="TKP179" s="717"/>
      <c r="TKQ179" s="717"/>
      <c r="TKR179" s="717"/>
      <c r="TKS179" s="717"/>
      <c r="TKT179" s="717"/>
      <c r="TKU179" s="717"/>
      <c r="TKV179" s="717"/>
      <c r="TKW179" s="717"/>
      <c r="TKX179" s="717"/>
      <c r="TKY179" s="717"/>
      <c r="TKZ179" s="717"/>
      <c r="TLA179" s="717"/>
      <c r="TLB179" s="717"/>
      <c r="TLC179" s="717"/>
      <c r="TLD179" s="717"/>
      <c r="TLE179" s="717"/>
      <c r="TLF179" s="717"/>
      <c r="TLG179" s="717"/>
      <c r="TLH179" s="717"/>
      <c r="TLI179" s="717"/>
      <c r="TLJ179" s="717"/>
      <c r="TLK179" s="717"/>
      <c r="TLL179" s="717"/>
      <c r="TLM179" s="717"/>
      <c r="TLN179" s="717"/>
      <c r="TLO179" s="717"/>
      <c r="TLP179" s="717"/>
      <c r="TLQ179" s="717"/>
      <c r="TLR179" s="717"/>
      <c r="TLS179" s="717"/>
      <c r="TLT179" s="717"/>
      <c r="TLU179" s="717"/>
      <c r="TLV179" s="717"/>
      <c r="TLW179" s="717"/>
      <c r="TLX179" s="717"/>
      <c r="TLY179" s="717"/>
      <c r="TLZ179" s="717"/>
      <c r="TMA179" s="717"/>
      <c r="TMB179" s="717"/>
      <c r="TMC179" s="717"/>
      <c r="TMD179" s="717"/>
      <c r="TME179" s="717"/>
      <c r="TMF179" s="717"/>
      <c r="TMG179" s="717"/>
      <c r="TMH179" s="717"/>
      <c r="TMI179" s="717"/>
      <c r="TMJ179" s="717"/>
      <c r="TMK179" s="717"/>
      <c r="TML179" s="717"/>
      <c r="TMM179" s="717"/>
      <c r="TMN179" s="717"/>
      <c r="TMO179" s="717"/>
      <c r="TMP179" s="717"/>
      <c r="TMQ179" s="717"/>
      <c r="TMR179" s="717"/>
      <c r="TMS179" s="717"/>
      <c r="TMT179" s="717"/>
      <c r="TMU179" s="717"/>
      <c r="TMV179" s="717"/>
      <c r="TMW179" s="717"/>
      <c r="TMX179" s="717"/>
      <c r="TMY179" s="717"/>
      <c r="TMZ179" s="717"/>
      <c r="TNA179" s="717"/>
      <c r="TNB179" s="717"/>
      <c r="TNC179" s="717"/>
      <c r="TND179" s="717"/>
      <c r="TNE179" s="717"/>
      <c r="TNF179" s="717"/>
      <c r="TNG179" s="717"/>
      <c r="TNH179" s="717"/>
      <c r="TNI179" s="717"/>
      <c r="TNJ179" s="717"/>
      <c r="TNK179" s="717"/>
      <c r="TNL179" s="717"/>
      <c r="TNM179" s="717"/>
      <c r="TNN179" s="717"/>
      <c r="TNO179" s="717"/>
      <c r="TNP179" s="717"/>
      <c r="TNQ179" s="717"/>
      <c r="TNR179" s="717"/>
      <c r="TNS179" s="717"/>
      <c r="TNT179" s="717"/>
      <c r="TNU179" s="717"/>
      <c r="TNV179" s="717"/>
      <c r="TNW179" s="717"/>
      <c r="TNX179" s="717"/>
      <c r="TNY179" s="717"/>
      <c r="TNZ179" s="717"/>
      <c r="TOA179" s="717"/>
      <c r="TOB179" s="717"/>
      <c r="TOC179" s="717"/>
      <c r="TOD179" s="717"/>
      <c r="TOE179" s="717"/>
      <c r="TOF179" s="717"/>
      <c r="TOG179" s="717"/>
      <c r="TOH179" s="717"/>
      <c r="TOI179" s="717"/>
      <c r="TOJ179" s="717"/>
      <c r="TOK179" s="717"/>
      <c r="TOL179" s="717"/>
      <c r="TOM179" s="717"/>
      <c r="TON179" s="717"/>
      <c r="TOO179" s="717"/>
      <c r="TOP179" s="717"/>
      <c r="TOQ179" s="717"/>
      <c r="TOR179" s="717"/>
      <c r="TOS179" s="717"/>
      <c r="TOT179" s="717"/>
      <c r="TOU179" s="717"/>
      <c r="TOV179" s="717"/>
      <c r="TOW179" s="717"/>
      <c r="TOX179" s="717"/>
      <c r="TOY179" s="717"/>
      <c r="TOZ179" s="717"/>
      <c r="TPA179" s="717"/>
      <c r="TPB179" s="717"/>
      <c r="TPC179" s="717"/>
      <c r="TPD179" s="717"/>
      <c r="TPE179" s="717"/>
      <c r="TPF179" s="717"/>
      <c r="TPG179" s="717"/>
      <c r="TPH179" s="717"/>
      <c r="TPI179" s="717"/>
      <c r="TPJ179" s="717"/>
      <c r="TPK179" s="717"/>
      <c r="TPL179" s="717"/>
      <c r="TPM179" s="717"/>
      <c r="TPN179" s="717"/>
      <c r="TPO179" s="717"/>
      <c r="TPP179" s="717"/>
      <c r="TPQ179" s="717"/>
      <c r="TPR179" s="717"/>
      <c r="TPS179" s="717"/>
      <c r="TPT179" s="717"/>
      <c r="TPU179" s="717"/>
      <c r="TPV179" s="717"/>
      <c r="TPW179" s="717"/>
      <c r="TPX179" s="717"/>
      <c r="TPY179" s="717"/>
      <c r="TPZ179" s="717"/>
      <c r="TQA179" s="717"/>
      <c r="TQB179" s="717"/>
      <c r="TQC179" s="717"/>
      <c r="TQD179" s="717"/>
      <c r="TQE179" s="717"/>
      <c r="TQF179" s="717"/>
      <c r="TQG179" s="717"/>
      <c r="TQH179" s="717"/>
      <c r="TQI179" s="717"/>
      <c r="TQJ179" s="717"/>
      <c r="TQK179" s="717"/>
      <c r="TQL179" s="717"/>
      <c r="TQM179" s="717"/>
      <c r="TQN179" s="717"/>
      <c r="TQO179" s="717"/>
      <c r="TQP179" s="717"/>
      <c r="TQQ179" s="717"/>
      <c r="TQR179" s="717"/>
      <c r="TQS179" s="717"/>
      <c r="TQT179" s="717"/>
      <c r="TQU179" s="717"/>
      <c r="TQV179" s="717"/>
      <c r="TQW179" s="717"/>
      <c r="TQX179" s="717"/>
      <c r="TQY179" s="717"/>
      <c r="TQZ179" s="717"/>
      <c r="TRA179" s="717"/>
      <c r="TRB179" s="717"/>
      <c r="TRC179" s="717"/>
      <c r="TRD179" s="717"/>
      <c r="TRE179" s="717"/>
      <c r="TRF179" s="717"/>
      <c r="TRG179" s="717"/>
      <c r="TRH179" s="717"/>
      <c r="TRI179" s="717"/>
      <c r="TRJ179" s="717"/>
      <c r="TRK179" s="717"/>
      <c r="TRL179" s="717"/>
      <c r="TRM179" s="717"/>
      <c r="TRN179" s="717"/>
      <c r="TRO179" s="717"/>
      <c r="TRP179" s="717"/>
      <c r="TRQ179" s="717"/>
      <c r="TRR179" s="717"/>
      <c r="TRS179" s="717"/>
      <c r="TRT179" s="717"/>
      <c r="TRU179" s="717"/>
      <c r="TRV179" s="717"/>
      <c r="TRW179" s="717"/>
      <c r="TRX179" s="717"/>
      <c r="TRY179" s="717"/>
      <c r="TRZ179" s="717"/>
      <c r="TSA179" s="717"/>
      <c r="TSB179" s="717"/>
      <c r="TSC179" s="717"/>
      <c r="TSD179" s="717"/>
      <c r="TSE179" s="717"/>
      <c r="TSF179" s="717"/>
      <c r="TSG179" s="717"/>
      <c r="TSH179" s="717"/>
      <c r="TSI179" s="717"/>
      <c r="TSJ179" s="717"/>
      <c r="TSK179" s="717"/>
      <c r="TSL179" s="717"/>
      <c r="TSM179" s="717"/>
      <c r="TSN179" s="717"/>
      <c r="TSO179" s="717"/>
      <c r="TSP179" s="717"/>
      <c r="TSQ179" s="717"/>
      <c r="TSR179" s="717"/>
      <c r="TSS179" s="717"/>
      <c r="TST179" s="717"/>
      <c r="TSU179" s="717"/>
      <c r="TSV179" s="717"/>
      <c r="TSW179" s="717"/>
      <c r="TSX179" s="717"/>
      <c r="TSY179" s="717"/>
      <c r="TSZ179" s="717"/>
      <c r="TTA179" s="717"/>
      <c r="TTB179" s="717"/>
      <c r="TTC179" s="717"/>
      <c r="TTD179" s="717"/>
      <c r="TTE179" s="717"/>
      <c r="TTF179" s="717"/>
      <c r="TTG179" s="717"/>
      <c r="TTH179" s="717"/>
      <c r="TTI179" s="717"/>
      <c r="TTJ179" s="717"/>
      <c r="TTK179" s="717"/>
      <c r="TTL179" s="717"/>
      <c r="TTM179" s="717"/>
      <c r="TTN179" s="717"/>
      <c r="TTO179" s="717"/>
      <c r="TTP179" s="717"/>
      <c r="TTQ179" s="717"/>
      <c r="TTR179" s="717"/>
      <c r="TTS179" s="717"/>
      <c r="TTT179" s="717"/>
      <c r="TTU179" s="717"/>
      <c r="TTV179" s="717"/>
      <c r="TTW179" s="717"/>
      <c r="TTX179" s="717"/>
      <c r="TTY179" s="717"/>
      <c r="TTZ179" s="717"/>
      <c r="TUA179" s="717"/>
      <c r="TUB179" s="717"/>
      <c r="TUC179" s="717"/>
      <c r="TUD179" s="717"/>
      <c r="TUE179" s="717"/>
      <c r="TUF179" s="717"/>
      <c r="TUG179" s="717"/>
      <c r="TUH179" s="717"/>
      <c r="TUI179" s="717"/>
      <c r="TUJ179" s="717"/>
      <c r="TUK179" s="717"/>
      <c r="TUL179" s="717"/>
      <c r="TUM179" s="717"/>
      <c r="TUN179" s="717"/>
      <c r="TUO179" s="717"/>
      <c r="TUP179" s="717"/>
      <c r="TUQ179" s="717"/>
      <c r="TUR179" s="717"/>
      <c r="TUS179" s="717"/>
      <c r="TUT179" s="717"/>
      <c r="TUU179" s="717"/>
      <c r="TUV179" s="717"/>
      <c r="TUW179" s="717"/>
      <c r="TUX179" s="717"/>
      <c r="TUY179" s="717"/>
      <c r="TUZ179" s="717"/>
      <c r="TVA179" s="717"/>
      <c r="TVB179" s="717"/>
      <c r="TVC179" s="717"/>
      <c r="TVD179" s="717"/>
      <c r="TVE179" s="717"/>
      <c r="TVF179" s="717"/>
      <c r="TVG179" s="717"/>
      <c r="TVH179" s="717"/>
      <c r="TVI179" s="717"/>
      <c r="TVJ179" s="717"/>
      <c r="TVK179" s="717"/>
      <c r="TVL179" s="717"/>
      <c r="TVM179" s="717"/>
      <c r="TVN179" s="717"/>
      <c r="TVO179" s="717"/>
      <c r="TVP179" s="717"/>
      <c r="TVQ179" s="717"/>
      <c r="TVR179" s="717"/>
      <c r="TVS179" s="717"/>
      <c r="TVT179" s="717"/>
      <c r="TVU179" s="717"/>
      <c r="TVV179" s="717"/>
      <c r="TVW179" s="717"/>
      <c r="TVX179" s="717"/>
      <c r="TVY179" s="717"/>
      <c r="TVZ179" s="717"/>
      <c r="TWA179" s="717"/>
      <c r="TWB179" s="717"/>
      <c r="TWC179" s="717"/>
      <c r="TWD179" s="717"/>
      <c r="TWE179" s="717"/>
      <c r="TWF179" s="717"/>
      <c r="TWG179" s="717"/>
      <c r="TWH179" s="717"/>
      <c r="TWI179" s="717"/>
      <c r="TWJ179" s="717"/>
      <c r="TWK179" s="717"/>
      <c r="TWL179" s="717"/>
      <c r="TWM179" s="717"/>
      <c r="TWN179" s="717"/>
      <c r="TWO179" s="717"/>
      <c r="TWP179" s="717"/>
      <c r="TWQ179" s="717"/>
      <c r="TWR179" s="717"/>
      <c r="TWS179" s="717"/>
      <c r="TWT179" s="717"/>
      <c r="TWU179" s="717"/>
      <c r="TWV179" s="717"/>
      <c r="TWW179" s="717"/>
      <c r="TWX179" s="717"/>
      <c r="TWY179" s="717"/>
      <c r="TWZ179" s="717"/>
      <c r="TXA179" s="717"/>
      <c r="TXB179" s="717"/>
      <c r="TXC179" s="717"/>
      <c r="TXD179" s="717"/>
      <c r="TXE179" s="717"/>
      <c r="TXF179" s="717"/>
      <c r="TXG179" s="717"/>
      <c r="TXH179" s="717"/>
      <c r="TXI179" s="717"/>
      <c r="TXJ179" s="717"/>
      <c r="TXK179" s="717"/>
      <c r="TXL179" s="717"/>
      <c r="TXM179" s="717"/>
      <c r="TXN179" s="717"/>
      <c r="TXO179" s="717"/>
      <c r="TXP179" s="717"/>
      <c r="TXQ179" s="717"/>
      <c r="TXR179" s="717"/>
      <c r="TXS179" s="717"/>
      <c r="TXT179" s="717"/>
      <c r="TXU179" s="717"/>
      <c r="TXV179" s="717"/>
      <c r="TXW179" s="717"/>
      <c r="TXX179" s="717"/>
      <c r="TXY179" s="717"/>
      <c r="TXZ179" s="717"/>
      <c r="TYA179" s="717"/>
      <c r="TYB179" s="717"/>
      <c r="TYC179" s="717"/>
      <c r="TYD179" s="717"/>
      <c r="TYE179" s="717"/>
      <c r="TYF179" s="717"/>
      <c r="TYG179" s="717"/>
      <c r="TYH179" s="717"/>
      <c r="TYI179" s="717"/>
      <c r="TYJ179" s="717"/>
      <c r="TYK179" s="717"/>
      <c r="TYL179" s="717"/>
      <c r="TYM179" s="717"/>
      <c r="TYN179" s="717"/>
      <c r="TYO179" s="717"/>
      <c r="TYP179" s="717"/>
      <c r="TYQ179" s="717"/>
      <c r="TYR179" s="717"/>
      <c r="TYS179" s="717"/>
      <c r="TYT179" s="717"/>
      <c r="TYU179" s="717"/>
      <c r="TYV179" s="717"/>
      <c r="TYW179" s="717"/>
      <c r="TYX179" s="717"/>
      <c r="TYY179" s="717"/>
      <c r="TYZ179" s="717"/>
      <c r="TZA179" s="717"/>
      <c r="TZB179" s="717"/>
      <c r="TZC179" s="717"/>
      <c r="TZD179" s="717"/>
      <c r="TZE179" s="717"/>
      <c r="TZF179" s="717"/>
      <c r="TZG179" s="717"/>
      <c r="TZH179" s="717"/>
      <c r="TZI179" s="717"/>
      <c r="TZJ179" s="717"/>
      <c r="TZK179" s="717"/>
      <c r="TZL179" s="717"/>
      <c r="TZM179" s="717"/>
      <c r="TZN179" s="717"/>
      <c r="TZO179" s="717"/>
      <c r="TZP179" s="717"/>
      <c r="TZQ179" s="717"/>
      <c r="TZR179" s="717"/>
      <c r="TZS179" s="717"/>
      <c r="TZT179" s="717"/>
      <c r="TZU179" s="717"/>
      <c r="TZV179" s="717"/>
      <c r="TZW179" s="717"/>
      <c r="TZX179" s="717"/>
      <c r="TZY179" s="717"/>
      <c r="TZZ179" s="717"/>
      <c r="UAA179" s="717"/>
      <c r="UAB179" s="717"/>
      <c r="UAC179" s="717"/>
      <c r="UAD179" s="717"/>
      <c r="UAE179" s="717"/>
      <c r="UAF179" s="717"/>
      <c r="UAG179" s="717"/>
      <c r="UAH179" s="717"/>
      <c r="UAI179" s="717"/>
      <c r="UAJ179" s="717"/>
      <c r="UAK179" s="717"/>
      <c r="UAL179" s="717"/>
      <c r="UAM179" s="717"/>
      <c r="UAN179" s="717"/>
      <c r="UAO179" s="717"/>
      <c r="UAP179" s="717"/>
      <c r="UAQ179" s="717"/>
      <c r="UAR179" s="717"/>
      <c r="UAS179" s="717"/>
      <c r="UAT179" s="717"/>
      <c r="UAU179" s="717"/>
      <c r="UAV179" s="717"/>
      <c r="UAW179" s="717"/>
      <c r="UAX179" s="717"/>
      <c r="UAY179" s="717"/>
      <c r="UAZ179" s="717"/>
      <c r="UBA179" s="717"/>
      <c r="UBB179" s="717"/>
      <c r="UBC179" s="717"/>
      <c r="UBD179" s="717"/>
      <c r="UBE179" s="717"/>
      <c r="UBF179" s="717"/>
      <c r="UBG179" s="717"/>
      <c r="UBH179" s="717"/>
      <c r="UBI179" s="717"/>
      <c r="UBJ179" s="717"/>
      <c r="UBK179" s="717"/>
      <c r="UBL179" s="717"/>
      <c r="UBM179" s="717"/>
      <c r="UBN179" s="717"/>
      <c r="UBO179" s="717"/>
      <c r="UBP179" s="717"/>
      <c r="UBQ179" s="717"/>
      <c r="UBR179" s="717"/>
      <c r="UBS179" s="717"/>
      <c r="UBT179" s="717"/>
      <c r="UBU179" s="717"/>
      <c r="UBV179" s="717"/>
      <c r="UBW179" s="717"/>
      <c r="UBX179" s="717"/>
      <c r="UBY179" s="717"/>
      <c r="UBZ179" s="717"/>
      <c r="UCA179" s="717"/>
      <c r="UCB179" s="717"/>
      <c r="UCC179" s="717"/>
      <c r="UCD179" s="717"/>
      <c r="UCE179" s="717"/>
      <c r="UCF179" s="717"/>
      <c r="UCG179" s="717"/>
      <c r="UCH179" s="717"/>
      <c r="UCI179" s="717"/>
      <c r="UCJ179" s="717"/>
      <c r="UCK179" s="717"/>
      <c r="UCL179" s="717"/>
      <c r="UCM179" s="717"/>
      <c r="UCN179" s="717"/>
      <c r="UCO179" s="717"/>
      <c r="UCP179" s="717"/>
      <c r="UCQ179" s="717"/>
      <c r="UCR179" s="717"/>
      <c r="UCS179" s="717"/>
      <c r="UCT179" s="717"/>
      <c r="UCU179" s="717"/>
      <c r="UCV179" s="717"/>
      <c r="UCW179" s="717"/>
      <c r="UCX179" s="717"/>
      <c r="UCY179" s="717"/>
      <c r="UCZ179" s="717"/>
      <c r="UDA179" s="717"/>
      <c r="UDB179" s="717"/>
      <c r="UDC179" s="717"/>
      <c r="UDD179" s="717"/>
      <c r="UDE179" s="717"/>
      <c r="UDF179" s="717"/>
      <c r="UDG179" s="717"/>
      <c r="UDH179" s="717"/>
      <c r="UDI179" s="717"/>
      <c r="UDJ179" s="717"/>
      <c r="UDK179" s="717"/>
      <c r="UDL179" s="717"/>
      <c r="UDM179" s="717"/>
      <c r="UDN179" s="717"/>
      <c r="UDO179" s="717"/>
      <c r="UDP179" s="717"/>
      <c r="UDQ179" s="717"/>
      <c r="UDR179" s="717"/>
      <c r="UDS179" s="717"/>
      <c r="UDT179" s="717"/>
      <c r="UDU179" s="717"/>
      <c r="UDV179" s="717"/>
      <c r="UDW179" s="717"/>
      <c r="UDX179" s="717"/>
      <c r="UDY179" s="717"/>
      <c r="UDZ179" s="717"/>
      <c r="UEA179" s="717"/>
      <c r="UEB179" s="717"/>
      <c r="UEC179" s="717"/>
      <c r="UED179" s="717"/>
      <c r="UEE179" s="717"/>
      <c r="UEF179" s="717"/>
      <c r="UEG179" s="717"/>
      <c r="UEH179" s="717"/>
      <c r="UEI179" s="717"/>
      <c r="UEJ179" s="717"/>
      <c r="UEK179" s="717"/>
      <c r="UEL179" s="717"/>
      <c r="UEM179" s="717"/>
      <c r="UEN179" s="717"/>
      <c r="UEO179" s="717"/>
      <c r="UEP179" s="717"/>
      <c r="UEQ179" s="717"/>
      <c r="UER179" s="717"/>
      <c r="UES179" s="717"/>
      <c r="UET179" s="717"/>
      <c r="UEU179" s="717"/>
      <c r="UEV179" s="717"/>
      <c r="UEW179" s="717"/>
      <c r="UEX179" s="717"/>
      <c r="UEY179" s="717"/>
      <c r="UEZ179" s="717"/>
      <c r="UFA179" s="717"/>
      <c r="UFB179" s="717"/>
      <c r="UFC179" s="717"/>
      <c r="UFD179" s="717"/>
      <c r="UFE179" s="717"/>
      <c r="UFF179" s="717"/>
      <c r="UFG179" s="717"/>
      <c r="UFH179" s="717"/>
      <c r="UFI179" s="717"/>
      <c r="UFJ179" s="717"/>
      <c r="UFK179" s="717"/>
      <c r="UFL179" s="717"/>
      <c r="UFM179" s="717"/>
      <c r="UFN179" s="717"/>
      <c r="UFO179" s="717"/>
      <c r="UFP179" s="717"/>
      <c r="UFQ179" s="717"/>
      <c r="UFR179" s="717"/>
      <c r="UFS179" s="717"/>
      <c r="UFT179" s="717"/>
      <c r="UFU179" s="717"/>
      <c r="UFV179" s="717"/>
      <c r="UFW179" s="717"/>
      <c r="UFX179" s="717"/>
      <c r="UFY179" s="717"/>
      <c r="UFZ179" s="717"/>
      <c r="UGA179" s="717"/>
      <c r="UGB179" s="717"/>
      <c r="UGC179" s="717"/>
      <c r="UGD179" s="717"/>
      <c r="UGE179" s="717"/>
      <c r="UGF179" s="717"/>
      <c r="UGG179" s="717"/>
      <c r="UGH179" s="717"/>
      <c r="UGI179" s="717"/>
      <c r="UGJ179" s="717"/>
      <c r="UGK179" s="717"/>
      <c r="UGL179" s="717"/>
      <c r="UGM179" s="717"/>
      <c r="UGN179" s="717"/>
      <c r="UGO179" s="717"/>
      <c r="UGP179" s="717"/>
      <c r="UGQ179" s="717"/>
      <c r="UGR179" s="717"/>
      <c r="UGS179" s="717"/>
      <c r="UGT179" s="717"/>
      <c r="UGU179" s="717"/>
      <c r="UGV179" s="717"/>
      <c r="UGW179" s="717"/>
      <c r="UGX179" s="717"/>
      <c r="UGY179" s="717"/>
      <c r="UGZ179" s="717"/>
      <c r="UHA179" s="717"/>
      <c r="UHB179" s="717"/>
      <c r="UHC179" s="717"/>
      <c r="UHD179" s="717"/>
      <c r="UHE179" s="717"/>
      <c r="UHF179" s="717"/>
      <c r="UHG179" s="717"/>
      <c r="UHH179" s="717"/>
      <c r="UHI179" s="717"/>
      <c r="UHJ179" s="717"/>
      <c r="UHK179" s="717"/>
      <c r="UHL179" s="717"/>
      <c r="UHM179" s="717"/>
      <c r="UHN179" s="717"/>
      <c r="UHO179" s="717"/>
      <c r="UHP179" s="717"/>
      <c r="UHQ179" s="717"/>
      <c r="UHR179" s="717"/>
      <c r="UHS179" s="717"/>
      <c r="UHT179" s="717"/>
      <c r="UHU179" s="717"/>
      <c r="UHV179" s="717"/>
      <c r="UHW179" s="717"/>
      <c r="UHX179" s="717"/>
      <c r="UHY179" s="717"/>
      <c r="UHZ179" s="717"/>
      <c r="UIA179" s="717"/>
      <c r="UIB179" s="717"/>
      <c r="UIC179" s="717"/>
      <c r="UID179" s="717"/>
      <c r="UIE179" s="717"/>
      <c r="UIF179" s="717"/>
      <c r="UIG179" s="717"/>
      <c r="UIH179" s="717"/>
      <c r="UII179" s="717"/>
      <c r="UIJ179" s="717"/>
      <c r="UIK179" s="717"/>
      <c r="UIL179" s="717"/>
      <c r="UIM179" s="717"/>
      <c r="UIN179" s="717"/>
      <c r="UIO179" s="717"/>
      <c r="UIP179" s="717"/>
      <c r="UIQ179" s="717"/>
      <c r="UIR179" s="717"/>
      <c r="UIS179" s="717"/>
      <c r="UIT179" s="717"/>
      <c r="UIU179" s="717"/>
      <c r="UIV179" s="717"/>
      <c r="UIW179" s="717"/>
      <c r="UIX179" s="717"/>
      <c r="UIY179" s="717"/>
      <c r="UIZ179" s="717"/>
      <c r="UJA179" s="717"/>
      <c r="UJB179" s="717"/>
      <c r="UJC179" s="717"/>
      <c r="UJD179" s="717"/>
      <c r="UJE179" s="717"/>
      <c r="UJF179" s="717"/>
      <c r="UJG179" s="717"/>
      <c r="UJH179" s="717"/>
      <c r="UJI179" s="717"/>
      <c r="UJJ179" s="717"/>
      <c r="UJK179" s="717"/>
      <c r="UJL179" s="717"/>
      <c r="UJM179" s="717"/>
      <c r="UJN179" s="717"/>
      <c r="UJO179" s="717"/>
      <c r="UJP179" s="717"/>
      <c r="UJQ179" s="717"/>
      <c r="UJR179" s="717"/>
      <c r="UJS179" s="717"/>
      <c r="UJT179" s="717"/>
      <c r="UJU179" s="717"/>
      <c r="UJV179" s="717"/>
      <c r="UJW179" s="717"/>
      <c r="UJX179" s="717"/>
      <c r="UJY179" s="717"/>
      <c r="UJZ179" s="717"/>
      <c r="UKA179" s="717"/>
      <c r="UKB179" s="717"/>
      <c r="UKC179" s="717"/>
      <c r="UKD179" s="717"/>
      <c r="UKE179" s="717"/>
      <c r="UKF179" s="717"/>
      <c r="UKG179" s="717"/>
      <c r="UKH179" s="717"/>
      <c r="UKI179" s="717"/>
      <c r="UKJ179" s="717"/>
      <c r="UKK179" s="717"/>
      <c r="UKL179" s="717"/>
      <c r="UKM179" s="717"/>
      <c r="UKN179" s="717"/>
      <c r="UKO179" s="717"/>
      <c r="UKP179" s="717"/>
      <c r="UKQ179" s="717"/>
      <c r="UKR179" s="717"/>
      <c r="UKS179" s="717"/>
      <c r="UKT179" s="717"/>
      <c r="UKU179" s="717"/>
      <c r="UKV179" s="717"/>
      <c r="UKW179" s="717"/>
      <c r="UKX179" s="717"/>
      <c r="UKY179" s="717"/>
      <c r="UKZ179" s="717"/>
      <c r="ULA179" s="717"/>
      <c r="ULB179" s="717"/>
      <c r="ULC179" s="717"/>
      <c r="ULD179" s="717"/>
      <c r="ULE179" s="717"/>
      <c r="ULF179" s="717"/>
      <c r="ULG179" s="717"/>
      <c r="ULH179" s="717"/>
      <c r="ULI179" s="717"/>
      <c r="ULJ179" s="717"/>
      <c r="ULK179" s="717"/>
      <c r="ULL179" s="717"/>
      <c r="ULM179" s="717"/>
      <c r="ULN179" s="717"/>
      <c r="ULO179" s="717"/>
      <c r="ULP179" s="717"/>
      <c r="ULQ179" s="717"/>
      <c r="ULR179" s="717"/>
      <c r="ULS179" s="717"/>
      <c r="ULT179" s="717"/>
      <c r="ULU179" s="717"/>
      <c r="ULV179" s="717"/>
      <c r="ULW179" s="717"/>
      <c r="ULX179" s="717"/>
      <c r="ULY179" s="717"/>
      <c r="ULZ179" s="717"/>
      <c r="UMA179" s="717"/>
      <c r="UMB179" s="717"/>
      <c r="UMC179" s="717"/>
      <c r="UMD179" s="717"/>
      <c r="UME179" s="717"/>
      <c r="UMF179" s="717"/>
      <c r="UMG179" s="717"/>
      <c r="UMH179" s="717"/>
      <c r="UMI179" s="717"/>
      <c r="UMJ179" s="717"/>
      <c r="UMK179" s="717"/>
      <c r="UML179" s="717"/>
      <c r="UMM179" s="717"/>
      <c r="UMN179" s="717"/>
      <c r="UMO179" s="717"/>
      <c r="UMP179" s="717"/>
      <c r="UMQ179" s="717"/>
      <c r="UMR179" s="717"/>
      <c r="UMS179" s="717"/>
      <c r="UMT179" s="717"/>
      <c r="UMU179" s="717"/>
      <c r="UMV179" s="717"/>
      <c r="UMW179" s="717"/>
      <c r="UMX179" s="717"/>
      <c r="UMY179" s="717"/>
      <c r="UMZ179" s="717"/>
      <c r="UNA179" s="717"/>
      <c r="UNB179" s="717"/>
      <c r="UNC179" s="717"/>
      <c r="UND179" s="717"/>
      <c r="UNE179" s="717"/>
      <c r="UNF179" s="717"/>
      <c r="UNG179" s="717"/>
      <c r="UNH179" s="717"/>
      <c r="UNI179" s="717"/>
      <c r="UNJ179" s="717"/>
      <c r="UNK179" s="717"/>
      <c r="UNL179" s="717"/>
      <c r="UNM179" s="717"/>
      <c r="UNN179" s="717"/>
      <c r="UNO179" s="717"/>
      <c r="UNP179" s="717"/>
      <c r="UNQ179" s="717"/>
      <c r="UNR179" s="717"/>
      <c r="UNS179" s="717"/>
      <c r="UNT179" s="717"/>
      <c r="UNU179" s="717"/>
      <c r="UNV179" s="717"/>
      <c r="UNW179" s="717"/>
      <c r="UNX179" s="717"/>
      <c r="UNY179" s="717"/>
      <c r="UNZ179" s="717"/>
      <c r="UOA179" s="717"/>
      <c r="UOB179" s="717"/>
      <c r="UOC179" s="717"/>
      <c r="UOD179" s="717"/>
      <c r="UOE179" s="717"/>
      <c r="UOF179" s="717"/>
      <c r="UOG179" s="717"/>
      <c r="UOH179" s="717"/>
      <c r="UOI179" s="717"/>
      <c r="UOJ179" s="717"/>
      <c r="UOK179" s="717"/>
      <c r="UOL179" s="717"/>
      <c r="UOM179" s="717"/>
      <c r="UON179" s="717"/>
      <c r="UOO179" s="717"/>
      <c r="UOP179" s="717"/>
      <c r="UOQ179" s="717"/>
      <c r="UOR179" s="717"/>
      <c r="UOS179" s="717"/>
      <c r="UOT179" s="717"/>
      <c r="UOU179" s="717"/>
      <c r="UOV179" s="717"/>
      <c r="UOW179" s="717"/>
      <c r="UOX179" s="717"/>
      <c r="UOY179" s="717"/>
      <c r="UOZ179" s="717"/>
      <c r="UPA179" s="717"/>
      <c r="UPB179" s="717"/>
      <c r="UPC179" s="717"/>
      <c r="UPD179" s="717"/>
      <c r="UPE179" s="717"/>
      <c r="UPF179" s="717"/>
      <c r="UPG179" s="717"/>
      <c r="UPH179" s="717"/>
      <c r="UPI179" s="717"/>
      <c r="UPJ179" s="717"/>
      <c r="UPK179" s="717"/>
      <c r="UPL179" s="717"/>
      <c r="UPM179" s="717"/>
      <c r="UPN179" s="717"/>
      <c r="UPO179" s="717"/>
      <c r="UPP179" s="717"/>
      <c r="UPQ179" s="717"/>
      <c r="UPR179" s="717"/>
      <c r="UPS179" s="717"/>
      <c r="UPT179" s="717"/>
      <c r="UPU179" s="717"/>
      <c r="UPV179" s="717"/>
      <c r="UPW179" s="717"/>
      <c r="UPX179" s="717"/>
      <c r="UPY179" s="717"/>
      <c r="UPZ179" s="717"/>
      <c r="UQA179" s="717"/>
      <c r="UQB179" s="717"/>
      <c r="UQC179" s="717"/>
      <c r="UQD179" s="717"/>
      <c r="UQE179" s="717"/>
      <c r="UQF179" s="717"/>
      <c r="UQG179" s="717"/>
      <c r="UQH179" s="717"/>
      <c r="UQI179" s="717"/>
      <c r="UQJ179" s="717"/>
      <c r="UQK179" s="717"/>
      <c r="UQL179" s="717"/>
      <c r="UQM179" s="717"/>
      <c r="UQN179" s="717"/>
      <c r="UQO179" s="717"/>
      <c r="UQP179" s="717"/>
      <c r="UQQ179" s="717"/>
      <c r="UQR179" s="717"/>
      <c r="UQS179" s="717"/>
      <c r="UQT179" s="717"/>
      <c r="UQU179" s="717"/>
      <c r="UQV179" s="717"/>
      <c r="UQW179" s="717"/>
      <c r="UQX179" s="717"/>
      <c r="UQY179" s="717"/>
      <c r="UQZ179" s="717"/>
      <c r="URA179" s="717"/>
      <c r="URB179" s="717"/>
      <c r="URC179" s="717"/>
      <c r="URD179" s="717"/>
      <c r="URE179" s="717"/>
      <c r="URF179" s="717"/>
      <c r="URG179" s="717"/>
      <c r="URH179" s="717"/>
      <c r="URI179" s="717"/>
      <c r="URJ179" s="717"/>
      <c r="URK179" s="717"/>
      <c r="URL179" s="717"/>
      <c r="URM179" s="717"/>
      <c r="URN179" s="717"/>
      <c r="URO179" s="717"/>
      <c r="URP179" s="717"/>
      <c r="URQ179" s="717"/>
      <c r="URR179" s="717"/>
      <c r="URS179" s="717"/>
      <c r="URT179" s="717"/>
      <c r="URU179" s="717"/>
      <c r="URV179" s="717"/>
      <c r="URW179" s="717"/>
      <c r="URX179" s="717"/>
      <c r="URY179" s="717"/>
      <c r="URZ179" s="717"/>
      <c r="USA179" s="717"/>
      <c r="USB179" s="717"/>
      <c r="USC179" s="717"/>
      <c r="USD179" s="717"/>
      <c r="USE179" s="717"/>
      <c r="USF179" s="717"/>
      <c r="USG179" s="717"/>
      <c r="USH179" s="717"/>
      <c r="USI179" s="717"/>
      <c r="USJ179" s="717"/>
      <c r="USK179" s="717"/>
      <c r="USL179" s="717"/>
      <c r="USM179" s="717"/>
      <c r="USN179" s="717"/>
      <c r="USO179" s="717"/>
      <c r="USP179" s="717"/>
      <c r="USQ179" s="717"/>
      <c r="USR179" s="717"/>
      <c r="USS179" s="717"/>
      <c r="UST179" s="717"/>
      <c r="USU179" s="717"/>
      <c r="USV179" s="717"/>
      <c r="USW179" s="717"/>
      <c r="USX179" s="717"/>
      <c r="USY179" s="717"/>
      <c r="USZ179" s="717"/>
      <c r="UTA179" s="717"/>
      <c r="UTB179" s="717"/>
      <c r="UTC179" s="717"/>
      <c r="UTD179" s="717"/>
      <c r="UTE179" s="717"/>
      <c r="UTF179" s="717"/>
      <c r="UTG179" s="717"/>
      <c r="UTH179" s="717"/>
      <c r="UTI179" s="717"/>
      <c r="UTJ179" s="717"/>
      <c r="UTK179" s="717"/>
      <c r="UTL179" s="717"/>
      <c r="UTM179" s="717"/>
      <c r="UTN179" s="717"/>
      <c r="UTO179" s="717"/>
      <c r="UTP179" s="717"/>
      <c r="UTQ179" s="717"/>
      <c r="UTR179" s="717"/>
      <c r="UTS179" s="717"/>
      <c r="UTT179" s="717"/>
      <c r="UTU179" s="717"/>
      <c r="UTV179" s="717"/>
      <c r="UTW179" s="717"/>
      <c r="UTX179" s="717"/>
      <c r="UTY179" s="717"/>
      <c r="UTZ179" s="717"/>
      <c r="UUA179" s="717"/>
      <c r="UUB179" s="717"/>
      <c r="UUC179" s="717"/>
      <c r="UUD179" s="717"/>
      <c r="UUE179" s="717"/>
      <c r="UUF179" s="717"/>
      <c r="UUG179" s="717"/>
      <c r="UUH179" s="717"/>
      <c r="UUI179" s="717"/>
      <c r="UUJ179" s="717"/>
      <c r="UUK179" s="717"/>
      <c r="UUL179" s="717"/>
      <c r="UUM179" s="717"/>
      <c r="UUN179" s="717"/>
      <c r="UUO179" s="717"/>
      <c r="UUP179" s="717"/>
      <c r="UUQ179" s="717"/>
      <c r="UUR179" s="717"/>
      <c r="UUS179" s="717"/>
      <c r="UUT179" s="717"/>
      <c r="UUU179" s="717"/>
      <c r="UUV179" s="717"/>
      <c r="UUW179" s="717"/>
      <c r="UUX179" s="717"/>
      <c r="UUY179" s="717"/>
      <c r="UUZ179" s="717"/>
      <c r="UVA179" s="717"/>
      <c r="UVB179" s="717"/>
      <c r="UVC179" s="717"/>
      <c r="UVD179" s="717"/>
      <c r="UVE179" s="717"/>
      <c r="UVF179" s="717"/>
      <c r="UVG179" s="717"/>
      <c r="UVH179" s="717"/>
      <c r="UVI179" s="717"/>
      <c r="UVJ179" s="717"/>
      <c r="UVK179" s="717"/>
      <c r="UVL179" s="717"/>
      <c r="UVM179" s="717"/>
      <c r="UVN179" s="717"/>
      <c r="UVO179" s="717"/>
      <c r="UVP179" s="717"/>
      <c r="UVQ179" s="717"/>
      <c r="UVR179" s="717"/>
      <c r="UVS179" s="717"/>
      <c r="UVT179" s="717"/>
      <c r="UVU179" s="717"/>
      <c r="UVV179" s="717"/>
      <c r="UVW179" s="717"/>
      <c r="UVX179" s="717"/>
      <c r="UVY179" s="717"/>
      <c r="UVZ179" s="717"/>
      <c r="UWA179" s="717"/>
      <c r="UWB179" s="717"/>
      <c r="UWC179" s="717"/>
      <c r="UWD179" s="717"/>
      <c r="UWE179" s="717"/>
      <c r="UWF179" s="717"/>
      <c r="UWG179" s="717"/>
      <c r="UWH179" s="717"/>
      <c r="UWI179" s="717"/>
      <c r="UWJ179" s="717"/>
      <c r="UWK179" s="717"/>
      <c r="UWL179" s="717"/>
      <c r="UWM179" s="717"/>
      <c r="UWN179" s="717"/>
      <c r="UWO179" s="717"/>
      <c r="UWP179" s="717"/>
      <c r="UWQ179" s="717"/>
      <c r="UWR179" s="717"/>
      <c r="UWS179" s="717"/>
      <c r="UWT179" s="717"/>
      <c r="UWU179" s="717"/>
      <c r="UWV179" s="717"/>
      <c r="UWW179" s="717"/>
      <c r="UWX179" s="717"/>
      <c r="UWY179" s="717"/>
      <c r="UWZ179" s="717"/>
      <c r="UXA179" s="717"/>
      <c r="UXB179" s="717"/>
      <c r="UXC179" s="717"/>
      <c r="UXD179" s="717"/>
      <c r="UXE179" s="717"/>
      <c r="UXF179" s="717"/>
      <c r="UXG179" s="717"/>
      <c r="UXH179" s="717"/>
      <c r="UXI179" s="717"/>
      <c r="UXJ179" s="717"/>
      <c r="UXK179" s="717"/>
      <c r="UXL179" s="717"/>
      <c r="UXM179" s="717"/>
      <c r="UXN179" s="717"/>
      <c r="UXO179" s="717"/>
      <c r="UXP179" s="717"/>
      <c r="UXQ179" s="717"/>
      <c r="UXR179" s="717"/>
      <c r="UXS179" s="717"/>
      <c r="UXT179" s="717"/>
      <c r="UXU179" s="717"/>
      <c r="UXV179" s="717"/>
      <c r="UXW179" s="717"/>
      <c r="UXX179" s="717"/>
      <c r="UXY179" s="717"/>
      <c r="UXZ179" s="717"/>
      <c r="UYA179" s="717"/>
      <c r="UYB179" s="717"/>
      <c r="UYC179" s="717"/>
      <c r="UYD179" s="717"/>
      <c r="UYE179" s="717"/>
      <c r="UYF179" s="717"/>
      <c r="UYG179" s="717"/>
      <c r="UYH179" s="717"/>
      <c r="UYI179" s="717"/>
      <c r="UYJ179" s="717"/>
      <c r="UYK179" s="717"/>
      <c r="UYL179" s="717"/>
      <c r="UYM179" s="717"/>
      <c r="UYN179" s="717"/>
      <c r="UYO179" s="717"/>
      <c r="UYP179" s="717"/>
      <c r="UYQ179" s="717"/>
      <c r="UYR179" s="717"/>
      <c r="UYS179" s="717"/>
      <c r="UYT179" s="717"/>
      <c r="UYU179" s="717"/>
      <c r="UYV179" s="717"/>
      <c r="UYW179" s="717"/>
      <c r="UYX179" s="717"/>
      <c r="UYY179" s="717"/>
      <c r="UYZ179" s="717"/>
      <c r="UZA179" s="717"/>
      <c r="UZB179" s="717"/>
      <c r="UZC179" s="717"/>
      <c r="UZD179" s="717"/>
      <c r="UZE179" s="717"/>
      <c r="UZF179" s="717"/>
      <c r="UZG179" s="717"/>
      <c r="UZH179" s="717"/>
      <c r="UZI179" s="717"/>
      <c r="UZJ179" s="717"/>
      <c r="UZK179" s="717"/>
      <c r="UZL179" s="717"/>
      <c r="UZM179" s="717"/>
      <c r="UZN179" s="717"/>
      <c r="UZO179" s="717"/>
      <c r="UZP179" s="717"/>
      <c r="UZQ179" s="717"/>
      <c r="UZR179" s="717"/>
      <c r="UZS179" s="717"/>
      <c r="UZT179" s="717"/>
      <c r="UZU179" s="717"/>
      <c r="UZV179" s="717"/>
      <c r="UZW179" s="717"/>
      <c r="UZX179" s="717"/>
      <c r="UZY179" s="717"/>
      <c r="UZZ179" s="717"/>
      <c r="VAA179" s="717"/>
      <c r="VAB179" s="717"/>
      <c r="VAC179" s="717"/>
      <c r="VAD179" s="717"/>
      <c r="VAE179" s="717"/>
      <c r="VAF179" s="717"/>
      <c r="VAG179" s="717"/>
      <c r="VAH179" s="717"/>
      <c r="VAI179" s="717"/>
      <c r="VAJ179" s="717"/>
      <c r="VAK179" s="717"/>
      <c r="VAL179" s="717"/>
      <c r="VAM179" s="717"/>
      <c r="VAN179" s="717"/>
      <c r="VAO179" s="717"/>
      <c r="VAP179" s="717"/>
      <c r="VAQ179" s="717"/>
      <c r="VAR179" s="717"/>
      <c r="VAS179" s="717"/>
      <c r="VAT179" s="717"/>
      <c r="VAU179" s="717"/>
      <c r="VAV179" s="717"/>
      <c r="VAW179" s="717"/>
      <c r="VAX179" s="717"/>
      <c r="VAY179" s="717"/>
      <c r="VAZ179" s="717"/>
      <c r="VBA179" s="717"/>
      <c r="VBB179" s="717"/>
      <c r="VBC179" s="717"/>
      <c r="VBD179" s="717"/>
      <c r="VBE179" s="717"/>
      <c r="VBF179" s="717"/>
      <c r="VBG179" s="717"/>
      <c r="VBH179" s="717"/>
      <c r="VBI179" s="717"/>
      <c r="VBJ179" s="717"/>
      <c r="VBK179" s="717"/>
      <c r="VBL179" s="717"/>
      <c r="VBM179" s="717"/>
      <c r="VBN179" s="717"/>
      <c r="VBO179" s="717"/>
      <c r="VBP179" s="717"/>
      <c r="VBQ179" s="717"/>
      <c r="VBR179" s="717"/>
      <c r="VBS179" s="717"/>
      <c r="VBT179" s="717"/>
      <c r="VBU179" s="717"/>
      <c r="VBV179" s="717"/>
      <c r="VBW179" s="717"/>
      <c r="VBX179" s="717"/>
      <c r="VBY179" s="717"/>
      <c r="VBZ179" s="717"/>
      <c r="VCA179" s="717"/>
      <c r="VCB179" s="717"/>
      <c r="VCC179" s="717"/>
      <c r="VCD179" s="717"/>
      <c r="VCE179" s="717"/>
      <c r="VCF179" s="717"/>
      <c r="VCG179" s="717"/>
      <c r="VCH179" s="717"/>
      <c r="VCI179" s="717"/>
      <c r="VCJ179" s="717"/>
      <c r="VCK179" s="717"/>
      <c r="VCL179" s="717"/>
      <c r="VCM179" s="717"/>
      <c r="VCN179" s="717"/>
      <c r="VCO179" s="717"/>
      <c r="VCP179" s="717"/>
      <c r="VCQ179" s="717"/>
      <c r="VCR179" s="717"/>
      <c r="VCS179" s="717"/>
      <c r="VCT179" s="717"/>
      <c r="VCU179" s="717"/>
      <c r="VCV179" s="717"/>
      <c r="VCW179" s="717"/>
      <c r="VCX179" s="717"/>
      <c r="VCY179" s="717"/>
      <c r="VCZ179" s="717"/>
      <c r="VDA179" s="717"/>
      <c r="VDB179" s="717"/>
      <c r="VDC179" s="717"/>
      <c r="VDD179" s="717"/>
      <c r="VDE179" s="717"/>
      <c r="VDF179" s="717"/>
      <c r="VDG179" s="717"/>
      <c r="VDH179" s="717"/>
      <c r="VDI179" s="717"/>
      <c r="VDJ179" s="717"/>
      <c r="VDK179" s="717"/>
      <c r="VDL179" s="717"/>
      <c r="VDM179" s="717"/>
      <c r="VDN179" s="717"/>
      <c r="VDO179" s="717"/>
      <c r="VDP179" s="717"/>
      <c r="VDQ179" s="717"/>
      <c r="VDR179" s="717"/>
      <c r="VDS179" s="717"/>
      <c r="VDT179" s="717"/>
      <c r="VDU179" s="717"/>
      <c r="VDV179" s="717"/>
      <c r="VDW179" s="717"/>
      <c r="VDX179" s="717"/>
      <c r="VDY179" s="717"/>
      <c r="VDZ179" s="717"/>
      <c r="VEA179" s="717"/>
      <c r="VEB179" s="717"/>
      <c r="VEC179" s="717"/>
      <c r="VED179" s="717"/>
      <c r="VEE179" s="717"/>
      <c r="VEF179" s="717"/>
      <c r="VEG179" s="717"/>
      <c r="VEH179" s="717"/>
      <c r="VEI179" s="717"/>
      <c r="VEJ179" s="717"/>
      <c r="VEK179" s="717"/>
      <c r="VEL179" s="717"/>
      <c r="VEM179" s="717"/>
      <c r="VEN179" s="717"/>
      <c r="VEO179" s="717"/>
      <c r="VEP179" s="717"/>
      <c r="VEQ179" s="717"/>
      <c r="VER179" s="717"/>
      <c r="VES179" s="717"/>
      <c r="VET179" s="717"/>
      <c r="VEU179" s="717"/>
      <c r="VEV179" s="717"/>
      <c r="VEW179" s="717"/>
      <c r="VEX179" s="717"/>
      <c r="VEY179" s="717"/>
      <c r="VEZ179" s="717"/>
      <c r="VFA179" s="717"/>
      <c r="VFB179" s="717"/>
      <c r="VFC179" s="717"/>
      <c r="VFD179" s="717"/>
      <c r="VFE179" s="717"/>
      <c r="VFF179" s="717"/>
      <c r="VFG179" s="717"/>
      <c r="VFH179" s="717"/>
      <c r="VFI179" s="717"/>
      <c r="VFJ179" s="717"/>
      <c r="VFK179" s="717"/>
      <c r="VFL179" s="717"/>
      <c r="VFM179" s="717"/>
      <c r="VFN179" s="717"/>
      <c r="VFO179" s="717"/>
      <c r="VFP179" s="717"/>
      <c r="VFQ179" s="717"/>
      <c r="VFR179" s="717"/>
      <c r="VFS179" s="717"/>
      <c r="VFT179" s="717"/>
      <c r="VFU179" s="717"/>
      <c r="VFV179" s="717"/>
      <c r="VFW179" s="717"/>
      <c r="VFX179" s="717"/>
      <c r="VFY179" s="717"/>
      <c r="VFZ179" s="717"/>
      <c r="VGA179" s="717"/>
      <c r="VGB179" s="717"/>
      <c r="VGC179" s="717"/>
      <c r="VGD179" s="717"/>
      <c r="VGE179" s="717"/>
      <c r="VGF179" s="717"/>
      <c r="VGG179" s="717"/>
      <c r="VGH179" s="717"/>
      <c r="VGI179" s="717"/>
      <c r="VGJ179" s="717"/>
      <c r="VGK179" s="717"/>
      <c r="VGL179" s="717"/>
      <c r="VGM179" s="717"/>
      <c r="VGN179" s="717"/>
      <c r="VGO179" s="717"/>
      <c r="VGP179" s="717"/>
      <c r="VGQ179" s="717"/>
      <c r="VGR179" s="717"/>
      <c r="VGS179" s="717"/>
      <c r="VGT179" s="717"/>
      <c r="VGU179" s="717"/>
      <c r="VGV179" s="717"/>
      <c r="VGW179" s="717"/>
      <c r="VGX179" s="717"/>
      <c r="VGY179" s="717"/>
      <c r="VGZ179" s="717"/>
      <c r="VHA179" s="717"/>
      <c r="VHB179" s="717"/>
      <c r="VHC179" s="717"/>
      <c r="VHD179" s="717"/>
      <c r="VHE179" s="717"/>
      <c r="VHF179" s="717"/>
      <c r="VHG179" s="717"/>
      <c r="VHH179" s="717"/>
      <c r="VHI179" s="717"/>
      <c r="VHJ179" s="717"/>
      <c r="VHK179" s="717"/>
      <c r="VHL179" s="717"/>
      <c r="VHM179" s="717"/>
      <c r="VHN179" s="717"/>
      <c r="VHO179" s="717"/>
      <c r="VHP179" s="717"/>
      <c r="VHQ179" s="717"/>
      <c r="VHR179" s="717"/>
      <c r="VHS179" s="717"/>
      <c r="VHT179" s="717"/>
      <c r="VHU179" s="717"/>
      <c r="VHV179" s="717"/>
      <c r="VHW179" s="717"/>
      <c r="VHX179" s="717"/>
      <c r="VHY179" s="717"/>
      <c r="VHZ179" s="717"/>
      <c r="VIA179" s="717"/>
      <c r="VIB179" s="717"/>
      <c r="VIC179" s="717"/>
      <c r="VID179" s="717"/>
      <c r="VIE179" s="717"/>
      <c r="VIF179" s="717"/>
      <c r="VIG179" s="717"/>
      <c r="VIH179" s="717"/>
      <c r="VII179" s="717"/>
      <c r="VIJ179" s="717"/>
      <c r="VIK179" s="717"/>
      <c r="VIL179" s="717"/>
      <c r="VIM179" s="717"/>
      <c r="VIN179" s="717"/>
      <c r="VIO179" s="717"/>
      <c r="VIP179" s="717"/>
      <c r="VIQ179" s="717"/>
      <c r="VIR179" s="717"/>
      <c r="VIS179" s="717"/>
      <c r="VIT179" s="717"/>
      <c r="VIU179" s="717"/>
      <c r="VIV179" s="717"/>
      <c r="VIW179" s="717"/>
      <c r="VIX179" s="717"/>
      <c r="VIY179" s="717"/>
      <c r="VIZ179" s="717"/>
      <c r="VJA179" s="717"/>
      <c r="VJB179" s="717"/>
      <c r="VJC179" s="717"/>
      <c r="VJD179" s="717"/>
      <c r="VJE179" s="717"/>
      <c r="VJF179" s="717"/>
      <c r="VJG179" s="717"/>
      <c r="VJH179" s="717"/>
      <c r="VJI179" s="717"/>
      <c r="VJJ179" s="717"/>
      <c r="VJK179" s="717"/>
      <c r="VJL179" s="717"/>
      <c r="VJM179" s="717"/>
      <c r="VJN179" s="717"/>
      <c r="VJO179" s="717"/>
      <c r="VJP179" s="717"/>
      <c r="VJQ179" s="717"/>
      <c r="VJR179" s="717"/>
      <c r="VJS179" s="717"/>
      <c r="VJT179" s="717"/>
      <c r="VJU179" s="717"/>
      <c r="VJV179" s="717"/>
      <c r="VJW179" s="717"/>
      <c r="VJX179" s="717"/>
      <c r="VJY179" s="717"/>
      <c r="VJZ179" s="717"/>
      <c r="VKA179" s="717"/>
      <c r="VKB179" s="717"/>
      <c r="VKC179" s="717"/>
      <c r="VKD179" s="717"/>
      <c r="VKE179" s="717"/>
      <c r="VKF179" s="717"/>
      <c r="VKG179" s="717"/>
      <c r="VKH179" s="717"/>
      <c r="VKI179" s="717"/>
      <c r="VKJ179" s="717"/>
      <c r="VKK179" s="717"/>
      <c r="VKL179" s="717"/>
      <c r="VKM179" s="717"/>
      <c r="VKN179" s="717"/>
      <c r="VKO179" s="717"/>
      <c r="VKP179" s="717"/>
      <c r="VKQ179" s="717"/>
      <c r="VKR179" s="717"/>
      <c r="VKS179" s="717"/>
      <c r="VKT179" s="717"/>
      <c r="VKU179" s="717"/>
      <c r="VKV179" s="717"/>
      <c r="VKW179" s="717"/>
      <c r="VKX179" s="717"/>
      <c r="VKY179" s="717"/>
      <c r="VKZ179" s="717"/>
      <c r="VLA179" s="717"/>
      <c r="VLB179" s="717"/>
      <c r="VLC179" s="717"/>
      <c r="VLD179" s="717"/>
      <c r="VLE179" s="717"/>
      <c r="VLF179" s="717"/>
      <c r="VLG179" s="717"/>
      <c r="VLH179" s="717"/>
      <c r="VLI179" s="717"/>
      <c r="VLJ179" s="717"/>
      <c r="VLK179" s="717"/>
      <c r="VLL179" s="717"/>
      <c r="VLM179" s="717"/>
      <c r="VLN179" s="717"/>
      <c r="VLO179" s="717"/>
      <c r="VLP179" s="717"/>
      <c r="VLQ179" s="717"/>
      <c r="VLR179" s="717"/>
      <c r="VLS179" s="717"/>
      <c r="VLT179" s="717"/>
      <c r="VLU179" s="717"/>
      <c r="VLV179" s="717"/>
      <c r="VLW179" s="717"/>
      <c r="VLX179" s="717"/>
      <c r="VLY179" s="717"/>
      <c r="VLZ179" s="717"/>
      <c r="VMA179" s="717"/>
      <c r="VMB179" s="717"/>
      <c r="VMC179" s="717"/>
      <c r="VMD179" s="717"/>
      <c r="VME179" s="717"/>
      <c r="VMF179" s="717"/>
      <c r="VMG179" s="717"/>
      <c r="VMH179" s="717"/>
      <c r="VMI179" s="717"/>
      <c r="VMJ179" s="717"/>
      <c r="VMK179" s="717"/>
      <c r="VML179" s="717"/>
      <c r="VMM179" s="717"/>
      <c r="VMN179" s="717"/>
      <c r="VMO179" s="717"/>
      <c r="VMP179" s="717"/>
      <c r="VMQ179" s="717"/>
      <c r="VMR179" s="717"/>
      <c r="VMS179" s="717"/>
      <c r="VMT179" s="717"/>
      <c r="VMU179" s="717"/>
      <c r="VMV179" s="717"/>
      <c r="VMW179" s="717"/>
      <c r="VMX179" s="717"/>
      <c r="VMY179" s="717"/>
      <c r="VMZ179" s="717"/>
      <c r="VNA179" s="717"/>
      <c r="VNB179" s="717"/>
      <c r="VNC179" s="717"/>
      <c r="VND179" s="717"/>
      <c r="VNE179" s="717"/>
      <c r="VNF179" s="717"/>
      <c r="VNG179" s="717"/>
      <c r="VNH179" s="717"/>
      <c r="VNI179" s="717"/>
      <c r="VNJ179" s="717"/>
      <c r="VNK179" s="717"/>
      <c r="VNL179" s="717"/>
      <c r="VNM179" s="717"/>
      <c r="VNN179" s="717"/>
      <c r="VNO179" s="717"/>
      <c r="VNP179" s="717"/>
      <c r="VNQ179" s="717"/>
      <c r="VNR179" s="717"/>
      <c r="VNS179" s="717"/>
      <c r="VNT179" s="717"/>
      <c r="VNU179" s="717"/>
      <c r="VNV179" s="717"/>
      <c r="VNW179" s="717"/>
      <c r="VNX179" s="717"/>
      <c r="VNY179" s="717"/>
      <c r="VNZ179" s="717"/>
      <c r="VOA179" s="717"/>
      <c r="VOB179" s="717"/>
      <c r="VOC179" s="717"/>
      <c r="VOD179" s="717"/>
      <c r="VOE179" s="717"/>
      <c r="VOF179" s="717"/>
      <c r="VOG179" s="717"/>
      <c r="VOH179" s="717"/>
      <c r="VOI179" s="717"/>
      <c r="VOJ179" s="717"/>
      <c r="VOK179" s="717"/>
      <c r="VOL179" s="717"/>
      <c r="VOM179" s="717"/>
      <c r="VON179" s="717"/>
      <c r="VOO179" s="717"/>
      <c r="VOP179" s="717"/>
      <c r="VOQ179" s="717"/>
      <c r="VOR179" s="717"/>
      <c r="VOS179" s="717"/>
      <c r="VOT179" s="717"/>
      <c r="VOU179" s="717"/>
      <c r="VOV179" s="717"/>
      <c r="VOW179" s="717"/>
      <c r="VOX179" s="717"/>
      <c r="VOY179" s="717"/>
      <c r="VOZ179" s="717"/>
      <c r="VPA179" s="717"/>
      <c r="VPB179" s="717"/>
      <c r="VPC179" s="717"/>
      <c r="VPD179" s="717"/>
      <c r="VPE179" s="717"/>
      <c r="VPF179" s="717"/>
      <c r="VPG179" s="717"/>
      <c r="VPH179" s="717"/>
      <c r="VPI179" s="717"/>
      <c r="VPJ179" s="717"/>
      <c r="VPK179" s="717"/>
      <c r="VPL179" s="717"/>
      <c r="VPM179" s="717"/>
      <c r="VPN179" s="717"/>
      <c r="VPO179" s="717"/>
      <c r="VPP179" s="717"/>
      <c r="VPQ179" s="717"/>
      <c r="VPR179" s="717"/>
      <c r="VPS179" s="717"/>
      <c r="VPT179" s="717"/>
      <c r="VPU179" s="717"/>
      <c r="VPV179" s="717"/>
      <c r="VPW179" s="717"/>
      <c r="VPX179" s="717"/>
      <c r="VPY179" s="717"/>
      <c r="VPZ179" s="717"/>
      <c r="VQA179" s="717"/>
      <c r="VQB179" s="717"/>
      <c r="VQC179" s="717"/>
      <c r="VQD179" s="717"/>
      <c r="VQE179" s="717"/>
      <c r="VQF179" s="717"/>
      <c r="VQG179" s="717"/>
      <c r="VQH179" s="717"/>
      <c r="VQI179" s="717"/>
      <c r="VQJ179" s="717"/>
      <c r="VQK179" s="717"/>
      <c r="VQL179" s="717"/>
      <c r="VQM179" s="717"/>
      <c r="VQN179" s="717"/>
      <c r="VQO179" s="717"/>
      <c r="VQP179" s="717"/>
      <c r="VQQ179" s="717"/>
      <c r="VQR179" s="717"/>
      <c r="VQS179" s="717"/>
      <c r="VQT179" s="717"/>
      <c r="VQU179" s="717"/>
      <c r="VQV179" s="717"/>
      <c r="VQW179" s="717"/>
      <c r="VQX179" s="717"/>
      <c r="VQY179" s="717"/>
      <c r="VQZ179" s="717"/>
      <c r="VRA179" s="717"/>
      <c r="VRB179" s="717"/>
      <c r="VRC179" s="717"/>
      <c r="VRD179" s="717"/>
      <c r="VRE179" s="717"/>
      <c r="VRF179" s="717"/>
      <c r="VRG179" s="717"/>
      <c r="VRH179" s="717"/>
      <c r="VRI179" s="717"/>
      <c r="VRJ179" s="717"/>
      <c r="VRK179" s="717"/>
      <c r="VRL179" s="717"/>
      <c r="VRM179" s="717"/>
      <c r="VRN179" s="717"/>
      <c r="VRO179" s="717"/>
      <c r="VRP179" s="717"/>
      <c r="VRQ179" s="717"/>
      <c r="VRR179" s="717"/>
      <c r="VRS179" s="717"/>
      <c r="VRT179" s="717"/>
      <c r="VRU179" s="717"/>
      <c r="VRV179" s="717"/>
      <c r="VRW179" s="717"/>
      <c r="VRX179" s="717"/>
      <c r="VRY179" s="717"/>
      <c r="VRZ179" s="717"/>
      <c r="VSA179" s="717"/>
      <c r="VSB179" s="717"/>
      <c r="VSC179" s="717"/>
      <c r="VSD179" s="717"/>
      <c r="VSE179" s="717"/>
      <c r="VSF179" s="717"/>
      <c r="VSG179" s="717"/>
      <c r="VSH179" s="717"/>
      <c r="VSI179" s="717"/>
      <c r="VSJ179" s="717"/>
      <c r="VSK179" s="717"/>
      <c r="VSL179" s="717"/>
      <c r="VSM179" s="717"/>
      <c r="VSN179" s="717"/>
      <c r="VSO179" s="717"/>
      <c r="VSP179" s="717"/>
      <c r="VSQ179" s="717"/>
      <c r="VSR179" s="717"/>
      <c r="VSS179" s="717"/>
      <c r="VST179" s="717"/>
      <c r="VSU179" s="717"/>
      <c r="VSV179" s="717"/>
      <c r="VSW179" s="717"/>
      <c r="VSX179" s="717"/>
      <c r="VSY179" s="717"/>
      <c r="VSZ179" s="717"/>
      <c r="VTA179" s="717"/>
      <c r="VTB179" s="717"/>
      <c r="VTC179" s="717"/>
      <c r="VTD179" s="717"/>
      <c r="VTE179" s="717"/>
      <c r="VTF179" s="717"/>
      <c r="VTG179" s="717"/>
      <c r="VTH179" s="717"/>
      <c r="VTI179" s="717"/>
      <c r="VTJ179" s="717"/>
      <c r="VTK179" s="717"/>
      <c r="VTL179" s="717"/>
      <c r="VTM179" s="717"/>
      <c r="VTN179" s="717"/>
      <c r="VTO179" s="717"/>
      <c r="VTP179" s="717"/>
      <c r="VTQ179" s="717"/>
      <c r="VTR179" s="717"/>
      <c r="VTS179" s="717"/>
      <c r="VTT179" s="717"/>
      <c r="VTU179" s="717"/>
      <c r="VTV179" s="717"/>
      <c r="VTW179" s="717"/>
      <c r="VTX179" s="717"/>
      <c r="VTY179" s="717"/>
      <c r="VTZ179" s="717"/>
      <c r="VUA179" s="717"/>
      <c r="VUB179" s="717"/>
      <c r="VUC179" s="717"/>
      <c r="VUD179" s="717"/>
      <c r="VUE179" s="717"/>
      <c r="VUF179" s="717"/>
      <c r="VUG179" s="717"/>
      <c r="VUH179" s="717"/>
      <c r="VUI179" s="717"/>
      <c r="VUJ179" s="717"/>
      <c r="VUK179" s="717"/>
      <c r="VUL179" s="717"/>
      <c r="VUM179" s="717"/>
      <c r="VUN179" s="717"/>
      <c r="VUO179" s="717"/>
      <c r="VUP179" s="717"/>
      <c r="VUQ179" s="717"/>
      <c r="VUR179" s="717"/>
      <c r="VUS179" s="717"/>
      <c r="VUT179" s="717"/>
      <c r="VUU179" s="717"/>
      <c r="VUV179" s="717"/>
      <c r="VUW179" s="717"/>
      <c r="VUX179" s="717"/>
      <c r="VUY179" s="717"/>
      <c r="VUZ179" s="717"/>
      <c r="VVA179" s="717"/>
      <c r="VVB179" s="717"/>
      <c r="VVC179" s="717"/>
      <c r="VVD179" s="717"/>
      <c r="VVE179" s="717"/>
      <c r="VVF179" s="717"/>
      <c r="VVG179" s="717"/>
      <c r="VVH179" s="717"/>
      <c r="VVI179" s="717"/>
      <c r="VVJ179" s="717"/>
      <c r="VVK179" s="717"/>
      <c r="VVL179" s="717"/>
      <c r="VVM179" s="717"/>
      <c r="VVN179" s="717"/>
      <c r="VVO179" s="717"/>
      <c r="VVP179" s="717"/>
      <c r="VVQ179" s="717"/>
      <c r="VVR179" s="717"/>
      <c r="VVS179" s="717"/>
      <c r="VVT179" s="717"/>
      <c r="VVU179" s="717"/>
      <c r="VVV179" s="717"/>
      <c r="VVW179" s="717"/>
      <c r="VVX179" s="717"/>
      <c r="VVY179" s="717"/>
      <c r="VVZ179" s="717"/>
      <c r="VWA179" s="717"/>
      <c r="VWB179" s="717"/>
      <c r="VWC179" s="717"/>
      <c r="VWD179" s="717"/>
      <c r="VWE179" s="717"/>
      <c r="VWF179" s="717"/>
      <c r="VWG179" s="717"/>
      <c r="VWH179" s="717"/>
      <c r="VWI179" s="717"/>
      <c r="VWJ179" s="717"/>
      <c r="VWK179" s="717"/>
      <c r="VWL179" s="717"/>
      <c r="VWM179" s="717"/>
      <c r="VWN179" s="717"/>
      <c r="VWO179" s="717"/>
      <c r="VWP179" s="717"/>
      <c r="VWQ179" s="717"/>
      <c r="VWR179" s="717"/>
      <c r="VWS179" s="717"/>
      <c r="VWT179" s="717"/>
      <c r="VWU179" s="717"/>
      <c r="VWV179" s="717"/>
      <c r="VWW179" s="717"/>
      <c r="VWX179" s="717"/>
      <c r="VWY179" s="717"/>
      <c r="VWZ179" s="717"/>
      <c r="VXA179" s="717"/>
      <c r="VXB179" s="717"/>
      <c r="VXC179" s="717"/>
      <c r="VXD179" s="717"/>
      <c r="VXE179" s="717"/>
      <c r="VXF179" s="717"/>
      <c r="VXG179" s="717"/>
      <c r="VXH179" s="717"/>
      <c r="VXI179" s="717"/>
      <c r="VXJ179" s="717"/>
      <c r="VXK179" s="717"/>
      <c r="VXL179" s="717"/>
      <c r="VXM179" s="717"/>
      <c r="VXN179" s="717"/>
      <c r="VXO179" s="717"/>
      <c r="VXP179" s="717"/>
      <c r="VXQ179" s="717"/>
      <c r="VXR179" s="717"/>
      <c r="VXS179" s="717"/>
      <c r="VXT179" s="717"/>
      <c r="VXU179" s="717"/>
      <c r="VXV179" s="717"/>
      <c r="VXW179" s="717"/>
      <c r="VXX179" s="717"/>
      <c r="VXY179" s="717"/>
      <c r="VXZ179" s="717"/>
      <c r="VYA179" s="717"/>
      <c r="VYB179" s="717"/>
      <c r="VYC179" s="717"/>
      <c r="VYD179" s="717"/>
      <c r="VYE179" s="717"/>
      <c r="VYF179" s="717"/>
      <c r="VYG179" s="717"/>
      <c r="VYH179" s="717"/>
      <c r="VYI179" s="717"/>
      <c r="VYJ179" s="717"/>
      <c r="VYK179" s="717"/>
      <c r="VYL179" s="717"/>
      <c r="VYM179" s="717"/>
      <c r="VYN179" s="717"/>
      <c r="VYO179" s="717"/>
      <c r="VYP179" s="717"/>
      <c r="VYQ179" s="717"/>
      <c r="VYR179" s="717"/>
      <c r="VYS179" s="717"/>
      <c r="VYT179" s="717"/>
      <c r="VYU179" s="717"/>
      <c r="VYV179" s="717"/>
      <c r="VYW179" s="717"/>
      <c r="VYX179" s="717"/>
      <c r="VYY179" s="717"/>
      <c r="VYZ179" s="717"/>
      <c r="VZA179" s="717"/>
      <c r="VZB179" s="717"/>
      <c r="VZC179" s="717"/>
      <c r="VZD179" s="717"/>
      <c r="VZE179" s="717"/>
      <c r="VZF179" s="717"/>
      <c r="VZG179" s="717"/>
      <c r="VZH179" s="717"/>
      <c r="VZI179" s="717"/>
      <c r="VZJ179" s="717"/>
      <c r="VZK179" s="717"/>
      <c r="VZL179" s="717"/>
      <c r="VZM179" s="717"/>
      <c r="VZN179" s="717"/>
      <c r="VZO179" s="717"/>
      <c r="VZP179" s="717"/>
      <c r="VZQ179" s="717"/>
      <c r="VZR179" s="717"/>
      <c r="VZS179" s="717"/>
      <c r="VZT179" s="717"/>
      <c r="VZU179" s="717"/>
      <c r="VZV179" s="717"/>
      <c r="VZW179" s="717"/>
      <c r="VZX179" s="717"/>
      <c r="VZY179" s="717"/>
      <c r="VZZ179" s="717"/>
      <c r="WAA179" s="717"/>
      <c r="WAB179" s="717"/>
      <c r="WAC179" s="717"/>
      <c r="WAD179" s="717"/>
      <c r="WAE179" s="717"/>
      <c r="WAF179" s="717"/>
      <c r="WAG179" s="717"/>
      <c r="WAH179" s="717"/>
      <c r="WAI179" s="717"/>
      <c r="WAJ179" s="717"/>
      <c r="WAK179" s="717"/>
      <c r="WAL179" s="717"/>
      <c r="WAM179" s="717"/>
      <c r="WAN179" s="717"/>
      <c r="WAO179" s="717"/>
      <c r="WAP179" s="717"/>
      <c r="WAQ179" s="717"/>
      <c r="WAR179" s="717"/>
      <c r="WAS179" s="717"/>
      <c r="WAT179" s="717"/>
      <c r="WAU179" s="717"/>
      <c r="WAV179" s="717"/>
      <c r="WAW179" s="717"/>
      <c r="WAX179" s="717"/>
      <c r="WAY179" s="717"/>
      <c r="WAZ179" s="717"/>
      <c r="WBA179" s="717"/>
      <c r="WBB179" s="717"/>
      <c r="WBC179" s="717"/>
      <c r="WBD179" s="717"/>
      <c r="WBE179" s="717"/>
      <c r="WBF179" s="717"/>
      <c r="WBG179" s="717"/>
      <c r="WBH179" s="717"/>
      <c r="WBI179" s="717"/>
      <c r="WBJ179" s="717"/>
      <c r="WBK179" s="717"/>
      <c r="WBL179" s="717"/>
      <c r="WBM179" s="717"/>
      <c r="WBN179" s="717"/>
      <c r="WBO179" s="717"/>
      <c r="WBP179" s="717"/>
      <c r="WBQ179" s="717"/>
      <c r="WBR179" s="717"/>
      <c r="WBS179" s="717"/>
      <c r="WBT179" s="717"/>
      <c r="WBU179" s="717"/>
      <c r="WBV179" s="717"/>
      <c r="WBW179" s="717"/>
      <c r="WBX179" s="717"/>
      <c r="WBY179" s="717"/>
      <c r="WBZ179" s="717"/>
      <c r="WCA179" s="717"/>
      <c r="WCB179" s="717"/>
      <c r="WCC179" s="717"/>
      <c r="WCD179" s="717"/>
      <c r="WCE179" s="717"/>
      <c r="WCF179" s="717"/>
      <c r="WCG179" s="717"/>
      <c r="WCH179" s="717"/>
      <c r="WCI179" s="717"/>
      <c r="WCJ179" s="717"/>
      <c r="WCK179" s="717"/>
      <c r="WCL179" s="717"/>
      <c r="WCM179" s="717"/>
      <c r="WCN179" s="717"/>
      <c r="WCO179" s="717"/>
      <c r="WCP179" s="717"/>
      <c r="WCQ179" s="717"/>
      <c r="WCR179" s="717"/>
      <c r="WCS179" s="717"/>
      <c r="WCT179" s="717"/>
      <c r="WCU179" s="717"/>
      <c r="WCV179" s="717"/>
      <c r="WCW179" s="717"/>
      <c r="WCX179" s="717"/>
      <c r="WCY179" s="717"/>
      <c r="WCZ179" s="717"/>
      <c r="WDA179" s="717"/>
      <c r="WDB179" s="717"/>
      <c r="WDC179" s="717"/>
      <c r="WDD179" s="717"/>
      <c r="WDE179" s="717"/>
      <c r="WDF179" s="717"/>
      <c r="WDG179" s="717"/>
      <c r="WDH179" s="717"/>
      <c r="WDI179" s="717"/>
      <c r="WDJ179" s="717"/>
      <c r="WDK179" s="717"/>
      <c r="WDL179" s="717"/>
      <c r="WDM179" s="717"/>
      <c r="WDN179" s="717"/>
      <c r="WDO179" s="717"/>
      <c r="WDP179" s="717"/>
      <c r="WDQ179" s="717"/>
      <c r="WDR179" s="717"/>
      <c r="WDS179" s="717"/>
      <c r="WDT179" s="717"/>
      <c r="WDU179" s="717"/>
      <c r="WDV179" s="717"/>
      <c r="WDW179" s="717"/>
      <c r="WDX179" s="717"/>
      <c r="WDY179" s="717"/>
      <c r="WDZ179" s="717"/>
      <c r="WEA179" s="717"/>
      <c r="WEB179" s="717"/>
      <c r="WEC179" s="717"/>
      <c r="WED179" s="717"/>
      <c r="WEE179" s="717"/>
      <c r="WEF179" s="717"/>
      <c r="WEG179" s="717"/>
      <c r="WEH179" s="717"/>
      <c r="WEI179" s="717"/>
      <c r="WEJ179" s="717"/>
      <c r="WEK179" s="717"/>
      <c r="WEL179" s="717"/>
      <c r="WEM179" s="717"/>
      <c r="WEN179" s="717"/>
      <c r="WEO179" s="717"/>
      <c r="WEP179" s="717"/>
      <c r="WEQ179" s="717"/>
      <c r="WER179" s="717"/>
      <c r="WES179" s="717"/>
      <c r="WET179" s="717"/>
      <c r="WEU179" s="717"/>
      <c r="WEV179" s="717"/>
      <c r="WEW179" s="717"/>
      <c r="WEX179" s="717"/>
      <c r="WEY179" s="717"/>
      <c r="WEZ179" s="717"/>
      <c r="WFA179" s="717"/>
      <c r="WFB179" s="717"/>
      <c r="WFC179" s="717"/>
      <c r="WFD179" s="717"/>
      <c r="WFE179" s="717"/>
      <c r="WFF179" s="717"/>
      <c r="WFG179" s="717"/>
      <c r="WFH179" s="717"/>
      <c r="WFI179" s="717"/>
      <c r="WFJ179" s="717"/>
      <c r="WFK179" s="717"/>
      <c r="WFL179" s="717"/>
      <c r="WFM179" s="717"/>
      <c r="WFN179" s="717"/>
      <c r="WFO179" s="717"/>
      <c r="WFP179" s="717"/>
      <c r="WFQ179" s="717"/>
      <c r="WFR179" s="717"/>
      <c r="WFS179" s="717"/>
      <c r="WFT179" s="717"/>
      <c r="WFU179" s="717"/>
      <c r="WFV179" s="717"/>
      <c r="WFW179" s="717"/>
      <c r="WFX179" s="717"/>
      <c r="WFY179" s="717"/>
      <c r="WFZ179" s="717"/>
      <c r="WGA179" s="717"/>
      <c r="WGB179" s="717"/>
      <c r="WGC179" s="717"/>
      <c r="WGD179" s="717"/>
      <c r="WGE179" s="717"/>
      <c r="WGF179" s="717"/>
      <c r="WGG179" s="717"/>
      <c r="WGH179" s="717"/>
      <c r="WGI179" s="717"/>
      <c r="WGJ179" s="717"/>
      <c r="WGK179" s="717"/>
      <c r="WGL179" s="717"/>
      <c r="WGM179" s="717"/>
      <c r="WGN179" s="717"/>
      <c r="WGO179" s="717"/>
      <c r="WGP179" s="717"/>
      <c r="WGQ179" s="717"/>
      <c r="WGR179" s="717"/>
      <c r="WGS179" s="717"/>
      <c r="WGT179" s="717"/>
      <c r="WGU179" s="717"/>
      <c r="WGV179" s="717"/>
      <c r="WGW179" s="717"/>
      <c r="WGX179" s="717"/>
      <c r="WGY179" s="717"/>
      <c r="WGZ179" s="717"/>
      <c r="WHA179" s="717"/>
      <c r="WHB179" s="717"/>
      <c r="WHC179" s="717"/>
      <c r="WHD179" s="717"/>
      <c r="WHE179" s="717"/>
      <c r="WHF179" s="717"/>
      <c r="WHG179" s="717"/>
      <c r="WHH179" s="717"/>
      <c r="WHI179" s="717"/>
      <c r="WHJ179" s="717"/>
      <c r="WHK179" s="717"/>
      <c r="WHL179" s="717"/>
      <c r="WHM179" s="717"/>
      <c r="WHN179" s="717"/>
      <c r="WHO179" s="717"/>
      <c r="WHP179" s="717"/>
      <c r="WHQ179" s="717"/>
      <c r="WHR179" s="717"/>
      <c r="WHS179" s="717"/>
      <c r="WHT179" s="717"/>
      <c r="WHU179" s="717"/>
      <c r="WHV179" s="717"/>
      <c r="WHW179" s="717"/>
      <c r="WHX179" s="717"/>
      <c r="WHY179" s="717"/>
      <c r="WHZ179" s="717"/>
      <c r="WIA179" s="717"/>
      <c r="WIB179" s="717"/>
      <c r="WIC179" s="717"/>
      <c r="WID179" s="717"/>
      <c r="WIE179" s="717"/>
      <c r="WIF179" s="717"/>
      <c r="WIG179" s="717"/>
      <c r="WIH179" s="717"/>
      <c r="WII179" s="717"/>
      <c r="WIJ179" s="717"/>
      <c r="WIK179" s="717"/>
      <c r="WIL179" s="717"/>
      <c r="WIM179" s="717"/>
      <c r="WIN179" s="717"/>
      <c r="WIO179" s="717"/>
      <c r="WIP179" s="717"/>
      <c r="WIQ179" s="717"/>
      <c r="WIR179" s="717"/>
      <c r="WIS179" s="717"/>
      <c r="WIT179" s="717"/>
      <c r="WIU179" s="717"/>
      <c r="WIV179" s="717"/>
      <c r="WIW179" s="717"/>
      <c r="WIX179" s="717"/>
      <c r="WIY179" s="717"/>
      <c r="WIZ179" s="717"/>
      <c r="WJA179" s="717"/>
      <c r="WJB179" s="717"/>
      <c r="WJC179" s="717"/>
      <c r="WJD179" s="717"/>
      <c r="WJE179" s="717"/>
      <c r="WJF179" s="717"/>
      <c r="WJG179" s="717"/>
      <c r="WJH179" s="717"/>
      <c r="WJI179" s="717"/>
      <c r="WJJ179" s="717"/>
      <c r="WJK179" s="717"/>
      <c r="WJL179" s="717"/>
      <c r="WJM179" s="717"/>
      <c r="WJN179" s="717"/>
      <c r="WJO179" s="717"/>
      <c r="WJP179" s="717"/>
      <c r="WJQ179" s="717"/>
      <c r="WJR179" s="717"/>
      <c r="WJS179" s="717"/>
      <c r="WJT179" s="717"/>
      <c r="WJU179" s="717"/>
      <c r="WJV179" s="717"/>
      <c r="WJW179" s="717"/>
      <c r="WJX179" s="717"/>
      <c r="WJY179" s="717"/>
      <c r="WJZ179" s="717"/>
      <c r="WKA179" s="717"/>
      <c r="WKB179" s="717"/>
      <c r="WKC179" s="717"/>
      <c r="WKD179" s="717"/>
      <c r="WKE179" s="717"/>
      <c r="WKF179" s="717"/>
      <c r="WKG179" s="717"/>
      <c r="WKH179" s="717"/>
      <c r="WKI179" s="717"/>
      <c r="WKJ179" s="717"/>
      <c r="WKK179" s="717"/>
      <c r="WKL179" s="717"/>
      <c r="WKM179" s="717"/>
      <c r="WKN179" s="717"/>
      <c r="WKO179" s="717"/>
      <c r="WKP179" s="717"/>
      <c r="WKQ179" s="717"/>
      <c r="WKR179" s="717"/>
      <c r="WKS179" s="717"/>
      <c r="WKT179" s="717"/>
      <c r="WKU179" s="717"/>
      <c r="WKV179" s="717"/>
      <c r="WKW179" s="717"/>
      <c r="WKX179" s="717"/>
      <c r="WKY179" s="717"/>
      <c r="WKZ179" s="717"/>
      <c r="WLA179" s="717"/>
      <c r="WLB179" s="717"/>
      <c r="WLC179" s="717"/>
      <c r="WLD179" s="717"/>
      <c r="WLE179" s="717"/>
      <c r="WLF179" s="717"/>
      <c r="WLG179" s="717"/>
      <c r="WLH179" s="717"/>
      <c r="WLI179" s="717"/>
      <c r="WLJ179" s="717"/>
      <c r="WLK179" s="717"/>
      <c r="WLL179" s="717"/>
      <c r="WLM179" s="717"/>
      <c r="WLN179" s="717"/>
      <c r="WLO179" s="717"/>
      <c r="WLP179" s="717"/>
      <c r="WLQ179" s="717"/>
      <c r="WLR179" s="717"/>
      <c r="WLS179" s="717"/>
      <c r="WLT179" s="717"/>
      <c r="WLU179" s="717"/>
      <c r="WLV179" s="717"/>
      <c r="WLW179" s="717"/>
      <c r="WLX179" s="717"/>
      <c r="WLY179" s="717"/>
      <c r="WLZ179" s="717"/>
      <c r="WMA179" s="717"/>
      <c r="WMB179" s="717"/>
      <c r="WMC179" s="717"/>
      <c r="WMD179" s="717"/>
      <c r="WME179" s="717"/>
      <c r="WMF179" s="717"/>
      <c r="WMG179" s="717"/>
      <c r="WMH179" s="717"/>
      <c r="WMI179" s="717"/>
      <c r="WMJ179" s="717"/>
      <c r="WMK179" s="717"/>
      <c r="WML179" s="717"/>
      <c r="WMM179" s="717"/>
      <c r="WMN179" s="717"/>
      <c r="WMO179" s="717"/>
      <c r="WMP179" s="717"/>
      <c r="WMQ179" s="717"/>
      <c r="WMR179" s="717"/>
      <c r="WMS179" s="717"/>
      <c r="WMT179" s="717"/>
      <c r="WMU179" s="717"/>
      <c r="WMV179" s="717"/>
      <c r="WMW179" s="717"/>
      <c r="WMX179" s="717"/>
      <c r="WMY179" s="717"/>
      <c r="WMZ179" s="717"/>
      <c r="WNA179" s="717"/>
      <c r="WNB179" s="717"/>
      <c r="WNC179" s="717"/>
      <c r="WND179" s="717"/>
      <c r="WNE179" s="717"/>
      <c r="WNF179" s="717"/>
      <c r="WNG179" s="717"/>
      <c r="WNH179" s="717"/>
      <c r="WNI179" s="717"/>
      <c r="WNJ179" s="717"/>
      <c r="WNK179" s="717"/>
      <c r="WNL179" s="717"/>
      <c r="WNM179" s="717"/>
      <c r="WNN179" s="717"/>
      <c r="WNO179" s="717"/>
      <c r="WNP179" s="717"/>
      <c r="WNQ179" s="717"/>
      <c r="WNR179" s="717"/>
      <c r="WNS179" s="717"/>
      <c r="WNT179" s="717"/>
      <c r="WNU179" s="717"/>
      <c r="WNV179" s="717"/>
      <c r="WNW179" s="717"/>
      <c r="WNX179" s="717"/>
      <c r="WNY179" s="717"/>
      <c r="WNZ179" s="717"/>
      <c r="WOA179" s="717"/>
      <c r="WOB179" s="717"/>
      <c r="WOC179" s="717"/>
      <c r="WOD179" s="717"/>
      <c r="WOE179" s="717"/>
      <c r="WOF179" s="717"/>
      <c r="WOG179" s="717"/>
      <c r="WOH179" s="717"/>
      <c r="WOI179" s="717"/>
      <c r="WOJ179" s="717"/>
      <c r="WOK179" s="717"/>
      <c r="WOL179" s="717"/>
      <c r="WOM179" s="717"/>
      <c r="WON179" s="717"/>
      <c r="WOO179" s="717"/>
      <c r="WOP179" s="717"/>
      <c r="WOQ179" s="717"/>
      <c r="WOR179" s="717"/>
      <c r="WOS179" s="717"/>
      <c r="WOT179" s="717"/>
      <c r="WOU179" s="717"/>
      <c r="WOV179" s="717"/>
      <c r="WOW179" s="717"/>
      <c r="WOX179" s="717"/>
      <c r="WOY179" s="717"/>
      <c r="WOZ179" s="717"/>
      <c r="WPA179" s="717"/>
      <c r="WPB179" s="717"/>
      <c r="WPC179" s="717"/>
      <c r="WPD179" s="717"/>
      <c r="WPE179" s="717"/>
      <c r="WPF179" s="717"/>
      <c r="WPG179" s="717"/>
      <c r="WPH179" s="717"/>
      <c r="WPI179" s="717"/>
      <c r="WPJ179" s="717"/>
      <c r="WPK179" s="717"/>
      <c r="WPL179" s="717"/>
      <c r="WPM179" s="717"/>
      <c r="WPN179" s="717"/>
      <c r="WPO179" s="717"/>
      <c r="WPP179" s="717"/>
      <c r="WPQ179" s="717"/>
      <c r="WPR179" s="717"/>
      <c r="WPS179" s="717"/>
      <c r="WPT179" s="717"/>
      <c r="WPU179" s="717"/>
      <c r="WPV179" s="717"/>
      <c r="WPW179" s="717"/>
      <c r="WPX179" s="717"/>
      <c r="WPY179" s="717"/>
      <c r="WPZ179" s="717"/>
      <c r="WQA179" s="717"/>
      <c r="WQB179" s="717"/>
      <c r="WQC179" s="717"/>
      <c r="WQD179" s="717"/>
      <c r="WQE179" s="717"/>
      <c r="WQF179" s="717"/>
      <c r="WQG179" s="717"/>
      <c r="WQH179" s="717"/>
      <c r="WQI179" s="717"/>
      <c r="WQJ179" s="717"/>
      <c r="WQK179" s="717"/>
      <c r="WQL179" s="717"/>
      <c r="WQM179" s="717"/>
      <c r="WQN179" s="717"/>
      <c r="WQO179" s="717"/>
      <c r="WQP179" s="717"/>
      <c r="WQQ179" s="717"/>
      <c r="WQR179" s="717"/>
      <c r="WQS179" s="717"/>
      <c r="WQT179" s="717"/>
      <c r="WQU179" s="717"/>
      <c r="WQV179" s="717"/>
      <c r="WQW179" s="717"/>
      <c r="WQX179" s="717"/>
      <c r="WQY179" s="717"/>
      <c r="WQZ179" s="717"/>
      <c r="WRA179" s="717"/>
      <c r="WRB179" s="717"/>
      <c r="WRC179" s="717"/>
      <c r="WRD179" s="717"/>
      <c r="WRE179" s="717"/>
      <c r="WRF179" s="717"/>
      <c r="WRG179" s="717"/>
      <c r="WRH179" s="717"/>
      <c r="WRI179" s="717"/>
      <c r="WRJ179" s="717"/>
      <c r="WRK179" s="717"/>
      <c r="WRL179" s="717"/>
      <c r="WRM179" s="717"/>
      <c r="WRN179" s="717"/>
      <c r="WRO179" s="717"/>
      <c r="WRP179" s="717"/>
      <c r="WRQ179" s="717"/>
      <c r="WRR179" s="717"/>
      <c r="WRS179" s="717"/>
      <c r="WRT179" s="717"/>
      <c r="WRU179" s="717"/>
      <c r="WRV179" s="717"/>
      <c r="WRW179" s="717"/>
      <c r="WRX179" s="717"/>
      <c r="WRY179" s="717"/>
      <c r="WRZ179" s="717"/>
      <c r="WSA179" s="717"/>
      <c r="WSB179" s="717"/>
      <c r="WSC179" s="717"/>
      <c r="WSD179" s="717"/>
      <c r="WSE179" s="717"/>
      <c r="WSF179" s="717"/>
      <c r="WSG179" s="717"/>
      <c r="WSH179" s="717"/>
      <c r="WSI179" s="717"/>
      <c r="WSJ179" s="717"/>
      <c r="WSK179" s="717"/>
      <c r="WSL179" s="717"/>
      <c r="WSM179" s="717"/>
      <c r="WSN179" s="717"/>
      <c r="WSO179" s="717"/>
      <c r="WSP179" s="717"/>
      <c r="WSQ179" s="717"/>
      <c r="WSR179" s="717"/>
      <c r="WSS179" s="717"/>
      <c r="WST179" s="717"/>
      <c r="WSU179" s="717"/>
      <c r="WSV179" s="717"/>
      <c r="WSW179" s="717"/>
      <c r="WSX179" s="717"/>
      <c r="WSY179" s="717"/>
      <c r="WSZ179" s="717"/>
      <c r="WTA179" s="717"/>
      <c r="WTB179" s="717"/>
      <c r="WTC179" s="717"/>
      <c r="WTD179" s="717"/>
      <c r="WTE179" s="717"/>
      <c r="WTF179" s="717"/>
      <c r="WTG179" s="717"/>
      <c r="WTH179" s="717"/>
      <c r="WTI179" s="717"/>
      <c r="WTJ179" s="717"/>
      <c r="WTK179" s="717"/>
      <c r="WTL179" s="717"/>
      <c r="WTM179" s="717"/>
      <c r="WTN179" s="717"/>
      <c r="WTO179" s="717"/>
      <c r="WTP179" s="717"/>
      <c r="WTQ179" s="717"/>
      <c r="WTR179" s="717"/>
      <c r="WTS179" s="717"/>
      <c r="WTT179" s="717"/>
      <c r="WTU179" s="717"/>
      <c r="WTV179" s="717"/>
      <c r="WTW179" s="717"/>
      <c r="WTX179" s="717"/>
      <c r="WTY179" s="717"/>
      <c r="WTZ179" s="717"/>
      <c r="WUA179" s="717"/>
      <c r="WUB179" s="717"/>
      <c r="WUC179" s="717"/>
      <c r="WUD179" s="717"/>
      <c r="WUE179" s="717"/>
      <c r="WUF179" s="717"/>
      <c r="WUG179" s="717"/>
      <c r="WUH179" s="717"/>
      <c r="WUI179" s="717"/>
      <c r="WUJ179" s="717"/>
      <c r="WUK179" s="717"/>
      <c r="WUL179" s="717"/>
      <c r="WUM179" s="717"/>
      <c r="WUN179" s="717"/>
      <c r="WUO179" s="717"/>
      <c r="WUP179" s="717"/>
      <c r="WUQ179" s="717"/>
      <c r="WUR179" s="717"/>
      <c r="WUS179" s="717"/>
      <c r="WUT179" s="717"/>
      <c r="WUU179" s="717"/>
      <c r="WUV179" s="717"/>
      <c r="WUW179" s="717"/>
      <c r="WUX179" s="717"/>
      <c r="WUY179" s="717"/>
      <c r="WUZ179" s="717"/>
      <c r="WVA179" s="717"/>
      <c r="WVB179" s="717"/>
      <c r="WVC179" s="717"/>
      <c r="WVD179" s="717"/>
      <c r="WVE179" s="717"/>
      <c r="WVF179" s="717"/>
      <c r="WVG179" s="717"/>
      <c r="WVH179" s="717"/>
      <c r="WVI179" s="717"/>
      <c r="WVJ179" s="717"/>
      <c r="WVK179" s="717"/>
      <c r="WVL179" s="717"/>
      <c r="WVM179" s="717"/>
      <c r="WVN179" s="717"/>
      <c r="WVO179" s="717"/>
      <c r="WVP179" s="717"/>
      <c r="WVQ179" s="717"/>
      <c r="WVR179" s="717"/>
      <c r="WVS179" s="717"/>
      <c r="WVT179" s="717"/>
      <c r="WVU179" s="717"/>
      <c r="WVV179" s="717"/>
      <c r="WVW179" s="717"/>
      <c r="WVX179" s="717"/>
      <c r="WVY179" s="717"/>
      <c r="WVZ179" s="717"/>
      <c r="WWA179" s="717"/>
      <c r="WWB179" s="717"/>
      <c r="WWC179" s="717"/>
      <c r="WWD179" s="717"/>
      <c r="WWE179" s="717"/>
      <c r="WWF179" s="717"/>
      <c r="WWG179" s="717"/>
      <c r="WWH179" s="717"/>
      <c r="WWI179" s="717"/>
      <c r="WWJ179" s="717"/>
      <c r="WWK179" s="717"/>
      <c r="WWL179" s="717"/>
      <c r="WWM179" s="717"/>
      <c r="WWN179" s="717"/>
      <c r="WWO179" s="717"/>
      <c r="WWP179" s="717"/>
      <c r="WWQ179" s="717"/>
      <c r="WWR179" s="717"/>
      <c r="WWS179" s="717"/>
      <c r="WWT179" s="717"/>
      <c r="WWU179" s="717"/>
      <c r="WWV179" s="717"/>
      <c r="WWW179" s="717"/>
      <c r="WWX179" s="717"/>
      <c r="WWY179" s="717"/>
      <c r="WWZ179" s="717"/>
      <c r="WXA179" s="717"/>
      <c r="WXB179" s="717"/>
      <c r="WXC179" s="717"/>
      <c r="WXD179" s="717"/>
      <c r="WXE179" s="717"/>
      <c r="WXF179" s="717"/>
      <c r="WXG179" s="717"/>
      <c r="WXH179" s="717"/>
      <c r="WXI179" s="717"/>
      <c r="WXJ179" s="717"/>
      <c r="WXK179" s="717"/>
      <c r="WXL179" s="717"/>
      <c r="WXM179" s="717"/>
      <c r="WXN179" s="717"/>
      <c r="WXO179" s="717"/>
      <c r="WXP179" s="717"/>
      <c r="WXQ179" s="717"/>
      <c r="WXR179" s="717"/>
      <c r="WXS179" s="717"/>
      <c r="WXT179" s="717"/>
      <c r="WXU179" s="717"/>
      <c r="WXV179" s="717"/>
      <c r="WXW179" s="717"/>
      <c r="WXX179" s="717"/>
      <c r="WXY179" s="717"/>
      <c r="WXZ179" s="717"/>
      <c r="WYA179" s="717"/>
      <c r="WYB179" s="717"/>
      <c r="WYC179" s="717"/>
      <c r="WYD179" s="717"/>
      <c r="WYE179" s="717"/>
      <c r="WYF179" s="717"/>
      <c r="WYG179" s="717"/>
      <c r="WYH179" s="717"/>
      <c r="WYI179" s="717"/>
      <c r="WYJ179" s="717"/>
      <c r="WYK179" s="717"/>
      <c r="WYL179" s="717"/>
      <c r="WYM179" s="717"/>
      <c r="WYN179" s="717"/>
      <c r="WYO179" s="717"/>
      <c r="WYP179" s="717"/>
      <c r="WYQ179" s="717"/>
      <c r="WYR179" s="717"/>
      <c r="WYS179" s="717"/>
      <c r="WYT179" s="717"/>
      <c r="WYU179" s="717"/>
      <c r="WYV179" s="717"/>
      <c r="WYW179" s="717"/>
      <c r="WYX179" s="717"/>
      <c r="WYY179" s="717"/>
      <c r="WYZ179" s="717"/>
      <c r="WZA179" s="717"/>
      <c r="WZB179" s="717"/>
      <c r="WZC179" s="717"/>
      <c r="WZD179" s="717"/>
      <c r="WZE179" s="717"/>
      <c r="WZF179" s="717"/>
      <c r="WZG179" s="717"/>
      <c r="WZH179" s="717"/>
      <c r="WZI179" s="717"/>
      <c r="WZJ179" s="717"/>
      <c r="WZK179" s="717"/>
      <c r="WZL179" s="717"/>
      <c r="WZM179" s="717"/>
      <c r="WZN179" s="717"/>
      <c r="WZO179" s="717"/>
      <c r="WZP179" s="717"/>
      <c r="WZQ179" s="717"/>
      <c r="WZR179" s="717"/>
      <c r="WZS179" s="717"/>
      <c r="WZT179" s="717"/>
      <c r="WZU179" s="717"/>
      <c r="WZV179" s="717"/>
      <c r="WZW179" s="717"/>
      <c r="WZX179" s="717"/>
      <c r="WZY179" s="717"/>
      <c r="WZZ179" s="717"/>
      <c r="XAA179" s="717"/>
      <c r="XAB179" s="717"/>
      <c r="XAC179" s="717"/>
      <c r="XAD179" s="717"/>
      <c r="XAE179" s="717"/>
      <c r="XAF179" s="717"/>
      <c r="XAG179" s="717"/>
      <c r="XAH179" s="717"/>
      <c r="XAI179" s="717"/>
      <c r="XAJ179" s="717"/>
      <c r="XAK179" s="717"/>
      <c r="XAL179" s="717"/>
      <c r="XAM179" s="717"/>
      <c r="XAN179" s="717"/>
      <c r="XAO179" s="717"/>
      <c r="XAP179" s="717"/>
      <c r="XAQ179" s="717"/>
      <c r="XAR179" s="717"/>
      <c r="XAS179" s="717"/>
      <c r="XAT179" s="717"/>
      <c r="XAU179" s="717"/>
      <c r="XAV179" s="717"/>
      <c r="XAW179" s="717"/>
      <c r="XAX179" s="717"/>
      <c r="XAY179" s="717"/>
      <c r="XAZ179" s="717"/>
      <c r="XBA179" s="717"/>
      <c r="XBB179" s="717"/>
      <c r="XBC179" s="717"/>
      <c r="XBD179" s="717"/>
      <c r="XBE179" s="717"/>
      <c r="XBF179" s="717"/>
      <c r="XBG179" s="717"/>
      <c r="XBH179" s="717"/>
      <c r="XBI179" s="717"/>
      <c r="XBJ179" s="717"/>
      <c r="XBK179" s="717"/>
      <c r="XBL179" s="717"/>
      <c r="XBM179" s="717"/>
      <c r="XBN179" s="717"/>
      <c r="XBO179" s="717"/>
      <c r="XBP179" s="717"/>
      <c r="XBQ179" s="717"/>
      <c r="XBR179" s="717"/>
      <c r="XBS179" s="717"/>
      <c r="XBT179" s="717"/>
      <c r="XBU179" s="717"/>
      <c r="XBV179" s="717"/>
      <c r="XBW179" s="717"/>
      <c r="XBX179" s="717"/>
      <c r="XBY179" s="717"/>
      <c r="XBZ179" s="717"/>
      <c r="XCA179" s="717"/>
      <c r="XCB179" s="717"/>
      <c r="XCC179" s="717"/>
      <c r="XCD179" s="717"/>
      <c r="XCE179" s="717"/>
      <c r="XCF179" s="717"/>
      <c r="XCG179" s="717"/>
      <c r="XCH179" s="717"/>
      <c r="XCI179" s="717"/>
      <c r="XCJ179" s="717"/>
      <c r="XCK179" s="717"/>
      <c r="XCL179" s="717"/>
      <c r="XCM179" s="717"/>
      <c r="XCN179" s="717"/>
      <c r="XCO179" s="717"/>
      <c r="XCP179" s="717"/>
      <c r="XCQ179" s="717"/>
      <c r="XCR179" s="717"/>
      <c r="XCS179" s="717"/>
      <c r="XCT179" s="717"/>
      <c r="XCU179" s="717"/>
      <c r="XCV179" s="717"/>
      <c r="XCW179" s="717"/>
      <c r="XCX179" s="717"/>
      <c r="XCY179" s="717"/>
      <c r="XCZ179" s="717"/>
      <c r="XDA179" s="717"/>
      <c r="XDB179" s="717"/>
      <c r="XDC179" s="717"/>
      <c r="XDD179" s="717"/>
      <c r="XDE179" s="717"/>
      <c r="XDF179" s="717"/>
      <c r="XDG179" s="717"/>
      <c r="XDH179" s="717"/>
      <c r="XDI179" s="717"/>
      <c r="XDJ179" s="717"/>
      <c r="XDK179" s="717"/>
      <c r="XDL179" s="717"/>
      <c r="XDM179" s="717"/>
      <c r="XDN179" s="717"/>
      <c r="XDO179" s="717"/>
      <c r="XDP179" s="717"/>
      <c r="XDQ179" s="717"/>
      <c r="XDR179" s="717"/>
      <c r="XDS179" s="717"/>
      <c r="XDT179" s="717"/>
      <c r="XDU179" s="717"/>
      <c r="XDV179" s="717"/>
      <c r="XDW179" s="717"/>
      <c r="XDX179" s="717"/>
      <c r="XDY179" s="717"/>
      <c r="XDZ179" s="717"/>
      <c r="XEA179" s="717"/>
      <c r="XEB179" s="717"/>
      <c r="XEC179" s="717"/>
      <c r="XED179" s="717"/>
      <c r="XEE179" s="717"/>
      <c r="XEF179" s="717"/>
      <c r="XEG179" s="717"/>
      <c r="XEH179" s="717"/>
      <c r="XEI179" s="717"/>
      <c r="XEJ179" s="717"/>
      <c r="XEK179" s="717"/>
      <c r="XEL179" s="717"/>
      <c r="XEM179" s="717"/>
      <c r="XEN179" s="717"/>
      <c r="XEO179" s="717"/>
      <c r="XEP179" s="717"/>
      <c r="XEQ179" s="717"/>
      <c r="XER179" s="717"/>
      <c r="XES179" s="717"/>
      <c r="XET179" s="717"/>
      <c r="XEU179" s="717"/>
      <c r="XEV179" s="717"/>
      <c r="XEW179" s="717"/>
      <c r="XEX179" s="717"/>
      <c r="XEY179" s="717"/>
      <c r="XEZ179" s="717"/>
    </row>
    <row r="180" spans="1:16380" s="518" customFormat="1">
      <c r="B180" s="519">
        <v>10</v>
      </c>
      <c r="C180" s="750"/>
      <c r="D180" s="745"/>
      <c r="E180" s="745"/>
      <c r="F180" s="746"/>
      <c r="G180" s="751"/>
      <c r="H180" s="751" t="s">
        <v>5</v>
      </c>
      <c r="I180" s="752">
        <f>SUM(I178:I179)</f>
        <v>2023</v>
      </c>
      <c r="J180" s="531">
        <f t="shared" ref="J180:AG180" si="228">SUM(J178:J179)</f>
        <v>38757600</v>
      </c>
      <c r="K180" s="532">
        <f t="shared" si="228"/>
        <v>0</v>
      </c>
      <c r="L180" s="531">
        <f t="shared" si="228"/>
        <v>0</v>
      </c>
      <c r="M180" s="531">
        <f t="shared" si="228"/>
        <v>38757600</v>
      </c>
      <c r="N180" s="532">
        <f t="shared" si="228"/>
        <v>35234182</v>
      </c>
      <c r="O180" s="532">
        <f t="shared" si="228"/>
        <v>3523418</v>
      </c>
      <c r="P180" s="532">
        <f t="shared" si="228"/>
        <v>0</v>
      </c>
      <c r="Q180" s="589">
        <f t="shared" si="228"/>
        <v>3774904</v>
      </c>
      <c r="R180" s="790">
        <f t="shared" si="218"/>
        <v>9.7397774888021968E-2</v>
      </c>
      <c r="S180" s="590">
        <f t="shared" si="228"/>
        <v>3774904</v>
      </c>
      <c r="T180" s="710">
        <f t="shared" si="228"/>
        <v>0</v>
      </c>
      <c r="U180" s="711">
        <f t="shared" si="228"/>
        <v>0</v>
      </c>
      <c r="V180" s="531">
        <f t="shared" si="228"/>
        <v>0</v>
      </c>
      <c r="W180" s="710">
        <f t="shared" si="228"/>
        <v>0</v>
      </c>
      <c r="X180" s="711">
        <f t="shared" si="228"/>
        <v>1207.9374999999991</v>
      </c>
      <c r="Y180" s="711">
        <f t="shared" si="228"/>
        <v>34989.999999999978</v>
      </c>
      <c r="Z180" s="531">
        <f t="shared" si="228"/>
        <v>2.0008883439004421E-11</v>
      </c>
      <c r="AA180" s="711">
        <f t="shared" si="228"/>
        <v>37691425.685454525</v>
      </c>
      <c r="AB180" s="711">
        <f t="shared" si="228"/>
        <v>3769142.5685454528</v>
      </c>
      <c r="AC180" s="711">
        <f t="shared" si="228"/>
        <v>3577564.34</v>
      </c>
      <c r="AD180" s="711">
        <f t="shared" si="228"/>
        <v>357756.43400000001</v>
      </c>
      <c r="AE180" s="711">
        <f t="shared" si="228"/>
        <v>2542551.48</v>
      </c>
      <c r="AF180" s="712">
        <f t="shared" si="228"/>
        <v>508510.29599999997</v>
      </c>
      <c r="AG180" s="711">
        <f t="shared" si="228"/>
        <v>34982696</v>
      </c>
      <c r="AH180" s="578"/>
      <c r="AI180" s="615"/>
    </row>
    <row r="184" spans="1:16380">
      <c r="AA184" s="804"/>
      <c r="AB184" s="804"/>
      <c r="AC184" s="804"/>
      <c r="AD184" s="804"/>
      <c r="AE184" s="804"/>
      <c r="AF184" s="804"/>
      <c r="AG184" s="804"/>
    </row>
  </sheetData>
  <autoFilter ref="A3:XEZ164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V3:V4"/>
    <mergeCell ref="W3:W4"/>
    <mergeCell ref="X3:Y3"/>
    <mergeCell ref="Z3:Z4"/>
    <mergeCell ref="AA3:AB3"/>
    <mergeCell ref="AC3:AD3"/>
    <mergeCell ref="B168:B169"/>
    <mergeCell ref="C168:C169"/>
    <mergeCell ref="D168:D169"/>
    <mergeCell ref="E168:E169"/>
    <mergeCell ref="F168:F169"/>
    <mergeCell ref="G168:H168"/>
    <mergeCell ref="J168:J169"/>
    <mergeCell ref="K168:K169"/>
    <mergeCell ref="L168:L169"/>
    <mergeCell ref="N168:O168"/>
    <mergeCell ref="Q168:S168"/>
    <mergeCell ref="T168:U168"/>
    <mergeCell ref="V168:V169"/>
    <mergeCell ref="W168:W169"/>
    <mergeCell ref="X168:Y168"/>
    <mergeCell ref="Z168:Z169"/>
    <mergeCell ref="AA168:AB168"/>
    <mergeCell ref="AC168:AD168"/>
    <mergeCell ref="AE168:AE169"/>
    <mergeCell ref="AG168:AG169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34"/>
  <sheetViews>
    <sheetView tabSelected="1" zoomScale="70" zoomScaleNormal="70" workbookViewId="0">
      <pane ySplit="4" topLeftCell="A5" activePane="bottomLeft" state="frozenSplit"/>
      <selection activeCell="B1" sqref="B1"/>
      <selection pane="bottomLeft" activeCell="D2" sqref="D2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30.625" style="510" bestFit="1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504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13" style="62" customWidth="1"/>
    <col min="26" max="26" width="5.625" style="62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830"/>
      <c r="AA1" s="658"/>
      <c r="AB1" s="658"/>
      <c r="AC1" s="658"/>
      <c r="AD1" s="658"/>
      <c r="AE1" s="658"/>
      <c r="AG1" s="658"/>
      <c r="AI1" s="678"/>
    </row>
    <row r="2" spans="1:35" ht="16.5" customHeight="1">
      <c r="A2" s="509"/>
      <c r="B2" s="509"/>
      <c r="C2" s="656"/>
      <c r="D2" s="676"/>
      <c r="E2" s="677"/>
      <c r="F2" s="657"/>
      <c r="G2" s="657"/>
      <c r="H2" s="513"/>
      <c r="N2" s="514"/>
      <c r="P2" s="830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968" t="s">
        <v>107</v>
      </c>
      <c r="C3" s="970" t="s">
        <v>815</v>
      </c>
      <c r="D3" s="972" t="s">
        <v>272</v>
      </c>
      <c r="E3" s="974" t="s">
        <v>22</v>
      </c>
      <c r="F3" s="968" t="s">
        <v>1469</v>
      </c>
      <c r="G3" s="976" t="s">
        <v>843</v>
      </c>
      <c r="H3" s="976"/>
      <c r="I3" s="548" t="s">
        <v>817</v>
      </c>
      <c r="J3" s="977" t="s">
        <v>946</v>
      </c>
      <c r="K3" s="979" t="s">
        <v>939</v>
      </c>
      <c r="L3" s="981" t="s">
        <v>853</v>
      </c>
      <c r="M3" s="909" t="s">
        <v>5</v>
      </c>
      <c r="N3" s="983" t="s">
        <v>819</v>
      </c>
      <c r="O3" s="983"/>
      <c r="P3" s="831" t="s">
        <v>941</v>
      </c>
      <c r="Q3" s="984" t="s">
        <v>842</v>
      </c>
      <c r="R3" s="984"/>
      <c r="S3" s="984"/>
      <c r="T3" s="967" t="s">
        <v>852</v>
      </c>
      <c r="U3" s="967"/>
      <c r="V3" s="987" t="s">
        <v>857</v>
      </c>
      <c r="W3" s="987" t="s">
        <v>858</v>
      </c>
      <c r="X3" s="989" t="s">
        <v>856</v>
      </c>
      <c r="Y3" s="989"/>
      <c r="Z3" s="1025" t="s">
        <v>853</v>
      </c>
      <c r="AA3" s="992" t="s">
        <v>819</v>
      </c>
      <c r="AB3" s="992"/>
      <c r="AC3" s="992" t="s">
        <v>849</v>
      </c>
      <c r="AD3" s="992"/>
      <c r="AE3" s="985" t="s">
        <v>820</v>
      </c>
      <c r="AF3" s="560" t="s">
        <v>851</v>
      </c>
      <c r="AG3" s="985" t="s">
        <v>32</v>
      </c>
      <c r="AH3" s="635" t="s">
        <v>943</v>
      </c>
      <c r="AI3" s="636" t="s">
        <v>915</v>
      </c>
    </row>
    <row r="4" spans="1:35" s="508" customFormat="1" ht="16.5" customHeight="1">
      <c r="B4" s="969"/>
      <c r="C4" s="971"/>
      <c r="D4" s="973"/>
      <c r="E4" s="975"/>
      <c r="F4" s="969"/>
      <c r="G4" s="706" t="s">
        <v>214</v>
      </c>
      <c r="H4" s="706" t="s">
        <v>213</v>
      </c>
      <c r="I4" s="706" t="s">
        <v>213</v>
      </c>
      <c r="J4" s="978"/>
      <c r="K4" s="980"/>
      <c r="L4" s="997"/>
      <c r="M4" s="737" t="s">
        <v>940</v>
      </c>
      <c r="N4" s="735" t="s">
        <v>854</v>
      </c>
      <c r="O4" s="735" t="s">
        <v>855</v>
      </c>
      <c r="P4" s="832" t="s">
        <v>820</v>
      </c>
      <c r="Q4" s="736" t="s">
        <v>64</v>
      </c>
      <c r="R4" s="738" t="s">
        <v>892</v>
      </c>
      <c r="S4" s="736" t="s">
        <v>65</v>
      </c>
      <c r="T4" s="739" t="s">
        <v>825</v>
      </c>
      <c r="U4" s="739" t="s">
        <v>837</v>
      </c>
      <c r="V4" s="988"/>
      <c r="W4" s="988"/>
      <c r="X4" s="740" t="s">
        <v>214</v>
      </c>
      <c r="Y4" s="740" t="s">
        <v>213</v>
      </c>
      <c r="Z4" s="991"/>
      <c r="AA4" s="732" t="s">
        <v>0</v>
      </c>
      <c r="AB4" s="732" t="s">
        <v>1</v>
      </c>
      <c r="AC4" s="732" t="s">
        <v>850</v>
      </c>
      <c r="AD4" s="732" t="s">
        <v>1</v>
      </c>
      <c r="AE4" s="986"/>
      <c r="AF4" s="733">
        <v>0.2</v>
      </c>
      <c r="AG4" s="986"/>
      <c r="AH4" s="613" t="s">
        <v>896</v>
      </c>
      <c r="AI4" s="636" t="s">
        <v>897</v>
      </c>
    </row>
    <row r="5" spans="1:35" ht="16.149999999999999" customHeight="1">
      <c r="A5" s="194"/>
      <c r="B5" s="833">
        <v>11</v>
      </c>
      <c r="C5" s="834">
        <v>2</v>
      </c>
      <c r="D5" s="835" t="s">
        <v>1166</v>
      </c>
      <c r="E5" s="836">
        <v>32</v>
      </c>
      <c r="F5" s="837" t="s">
        <v>1470</v>
      </c>
      <c r="G5" s="838">
        <f>H5/E5</f>
        <v>2515.625</v>
      </c>
      <c r="H5" s="839">
        <v>80500</v>
      </c>
      <c r="I5" s="840">
        <v>612</v>
      </c>
      <c r="J5" s="841">
        <f>H5*I5</f>
        <v>49266000</v>
      </c>
      <c r="K5" s="842">
        <v>0</v>
      </c>
      <c r="L5" s="843">
        <f>J5-M5</f>
        <v>0</v>
      </c>
      <c r="M5" s="843">
        <f>N5+O5-P5</f>
        <v>49266000</v>
      </c>
      <c r="N5" s="844">
        <v>49266000</v>
      </c>
      <c r="O5" s="844">
        <v>0</v>
      </c>
      <c r="P5" s="843">
        <v>0</v>
      </c>
      <c r="Q5" s="845">
        <f>J5-AG5</f>
        <v>4964191.487999998</v>
      </c>
      <c r="R5" s="846">
        <f>Q5/J5</f>
        <v>0.10076303105590058</v>
      </c>
      <c r="S5" s="847">
        <f>Q5-U5</f>
        <v>4964191.487999998</v>
      </c>
      <c r="T5" s="848"/>
      <c r="U5" s="849"/>
      <c r="V5" s="839" t="s">
        <v>90</v>
      </c>
      <c r="W5" s="850" t="s">
        <v>89</v>
      </c>
      <c r="X5" s="851">
        <f>Y5/E5</f>
        <v>2262.143</v>
      </c>
      <c r="Y5" s="851">
        <f>(AA5+AB5-AC5-AD5-AE5)/I5</f>
        <v>72388.576000000001</v>
      </c>
      <c r="Z5" s="843">
        <f>AH5-Y5</f>
        <v>0</v>
      </c>
      <c r="AA5" s="852">
        <v>47099520</v>
      </c>
      <c r="AB5" s="852">
        <v>0</v>
      </c>
      <c r="AC5" s="852">
        <v>2543374.08</v>
      </c>
      <c r="AD5" s="852">
        <v>254337.40800000002</v>
      </c>
      <c r="AE5" s="852">
        <v>0</v>
      </c>
      <c r="AF5" s="853">
        <f>AE5*$AF$4</f>
        <v>0</v>
      </c>
      <c r="AG5" s="852">
        <v>44301808.512000002</v>
      </c>
      <c r="AH5" s="643">
        <f>AG5/I5</f>
        <v>72388.576000000001</v>
      </c>
      <c r="AI5" s="644" t="s">
        <v>1475</v>
      </c>
    </row>
    <row r="6" spans="1:35" ht="16.149999999999999" customHeight="1">
      <c r="A6" s="194"/>
      <c r="B6" s="833">
        <v>11</v>
      </c>
      <c r="C6" s="834">
        <v>2</v>
      </c>
      <c r="D6" s="854" t="s">
        <v>1069</v>
      </c>
      <c r="E6" s="836">
        <v>32</v>
      </c>
      <c r="F6" s="837" t="s">
        <v>1472</v>
      </c>
      <c r="G6" s="838">
        <f t="shared" ref="G6:G7" si="0">H6/E6</f>
        <v>921.875</v>
      </c>
      <c r="H6" s="855">
        <v>29500</v>
      </c>
      <c r="I6" s="856">
        <v>132</v>
      </c>
      <c r="J6" s="841">
        <f t="shared" ref="J6:J7" si="1">H6*I6</f>
        <v>3894000</v>
      </c>
      <c r="K6" s="842">
        <v>0</v>
      </c>
      <c r="L6" s="843">
        <f t="shared" ref="L6:L7" si="2">J6-M6</f>
        <v>0</v>
      </c>
      <c r="M6" s="843">
        <f t="shared" ref="M6:M7" si="3">N6+O6-P6</f>
        <v>3894000</v>
      </c>
      <c r="N6" s="844">
        <v>3540000</v>
      </c>
      <c r="O6" s="844">
        <v>354000</v>
      </c>
      <c r="P6" s="843">
        <v>0</v>
      </c>
      <c r="Q6" s="845">
        <f t="shared" ref="Q6:Q7" si="4">J6-AG6</f>
        <v>673199.99999999953</v>
      </c>
      <c r="R6" s="846">
        <f t="shared" ref="R6:R67" si="5">Q6/J6</f>
        <v>0.17288135593220327</v>
      </c>
      <c r="S6" s="847">
        <f t="shared" ref="S6:S7" si="6">Q6-U6</f>
        <v>673199.99999999953</v>
      </c>
      <c r="T6" s="848"/>
      <c r="U6" s="849"/>
      <c r="V6" s="839" t="s">
        <v>90</v>
      </c>
      <c r="W6" s="850" t="s">
        <v>89</v>
      </c>
      <c r="X6" s="851">
        <f>Y6/E6</f>
        <v>762.50000000000011</v>
      </c>
      <c r="Y6" s="851">
        <f>(AA6+AB6-AC6-AD6-AE6)/I6</f>
        <v>24400.000000000004</v>
      </c>
      <c r="Z6" s="843">
        <f>AH6-Y6</f>
        <v>0</v>
      </c>
      <c r="AA6" s="857">
        <v>3115505.2800000003</v>
      </c>
      <c r="AB6" s="857">
        <v>311550.52800000005</v>
      </c>
      <c r="AC6" s="858">
        <v>187505.28</v>
      </c>
      <c r="AD6" s="858">
        <v>18750.528000000002</v>
      </c>
      <c r="AE6" s="858">
        <v>0</v>
      </c>
      <c r="AF6" s="853">
        <f t="shared" ref="AF6:AF7" si="7">AE6*$AF$4</f>
        <v>0</v>
      </c>
      <c r="AG6" s="857">
        <v>3220800.0000000005</v>
      </c>
      <c r="AH6" s="643">
        <f t="shared" ref="AH6:AH7" si="8">AG6/I6</f>
        <v>24400.000000000004</v>
      </c>
      <c r="AI6" s="644" t="s">
        <v>1532</v>
      </c>
    </row>
    <row r="7" spans="1:35" ht="16.149999999999999" customHeight="1">
      <c r="A7" s="194"/>
      <c r="B7" s="833">
        <v>11</v>
      </c>
      <c r="C7" s="834">
        <v>2</v>
      </c>
      <c r="D7" s="854" t="s">
        <v>1070</v>
      </c>
      <c r="E7" s="836">
        <v>40</v>
      </c>
      <c r="F7" s="837" t="s">
        <v>1471</v>
      </c>
      <c r="G7" s="838">
        <f t="shared" si="0"/>
        <v>412.5</v>
      </c>
      <c r="H7" s="855">
        <v>16500</v>
      </c>
      <c r="I7" s="856">
        <v>891</v>
      </c>
      <c r="J7" s="841">
        <f t="shared" si="1"/>
        <v>14701500</v>
      </c>
      <c r="K7" s="842">
        <v>0</v>
      </c>
      <c r="L7" s="843">
        <f t="shared" si="2"/>
        <v>0</v>
      </c>
      <c r="M7" s="843">
        <f t="shared" si="3"/>
        <v>14701500</v>
      </c>
      <c r="N7" s="844">
        <v>13365000</v>
      </c>
      <c r="O7" s="844">
        <v>1336500</v>
      </c>
      <c r="P7" s="843">
        <v>0</v>
      </c>
      <c r="Q7" s="845">
        <f t="shared" si="4"/>
        <v>2378970</v>
      </c>
      <c r="R7" s="846">
        <f t="shared" si="5"/>
        <v>0.16181818181818181</v>
      </c>
      <c r="S7" s="847">
        <f t="shared" si="6"/>
        <v>2378970</v>
      </c>
      <c r="T7" s="848"/>
      <c r="U7" s="849"/>
      <c r="V7" s="839" t="s">
        <v>90</v>
      </c>
      <c r="W7" s="850" t="s">
        <v>89</v>
      </c>
      <c r="X7" s="851">
        <f>Y7/E7</f>
        <v>345.75</v>
      </c>
      <c r="Y7" s="851">
        <f>(AA7+AB7-AC7-AD7-AE7)/I7</f>
        <v>13830</v>
      </c>
      <c r="Z7" s="843">
        <f>AH7-Y7</f>
        <v>0</v>
      </c>
      <c r="AA7" s="857">
        <v>12356180.640000001</v>
      </c>
      <c r="AB7" s="857">
        <v>1235618.064</v>
      </c>
      <c r="AC7" s="858">
        <v>749528.64000000013</v>
      </c>
      <c r="AD7" s="858">
        <v>74952.864000000016</v>
      </c>
      <c r="AE7" s="858">
        <v>444787.20000000001</v>
      </c>
      <c r="AF7" s="853">
        <f t="shared" si="7"/>
        <v>88957.440000000002</v>
      </c>
      <c r="AG7" s="857">
        <v>12322530</v>
      </c>
      <c r="AH7" s="643">
        <f t="shared" si="8"/>
        <v>13830</v>
      </c>
      <c r="AI7" s="644" t="s">
        <v>1532</v>
      </c>
    </row>
    <row r="8" spans="1:35" s="518" customFormat="1">
      <c r="B8" s="833">
        <v>11</v>
      </c>
      <c r="C8" s="859"/>
      <c r="D8" s="860"/>
      <c r="E8" s="860"/>
      <c r="F8" s="861"/>
      <c r="G8" s="862"/>
      <c r="H8" s="862" t="s">
        <v>1474</v>
      </c>
      <c r="I8" s="863">
        <f t="shared" ref="I8:AG8" si="9">SUM(I5:I7)</f>
        <v>1635</v>
      </c>
      <c r="J8" s="864">
        <f t="shared" si="9"/>
        <v>67861500</v>
      </c>
      <c r="K8" s="865">
        <f t="shared" si="9"/>
        <v>0</v>
      </c>
      <c r="L8" s="864">
        <f t="shared" si="9"/>
        <v>0</v>
      </c>
      <c r="M8" s="864">
        <f t="shared" si="9"/>
        <v>67861500</v>
      </c>
      <c r="N8" s="865">
        <f t="shared" si="9"/>
        <v>66171000</v>
      </c>
      <c r="O8" s="865">
        <f t="shared" si="9"/>
        <v>1690500</v>
      </c>
      <c r="P8" s="865">
        <f t="shared" si="9"/>
        <v>0</v>
      </c>
      <c r="Q8" s="866">
        <f t="shared" si="9"/>
        <v>8016361.487999998</v>
      </c>
      <c r="R8" s="867">
        <f t="shared" si="5"/>
        <v>0.11812826842907979</v>
      </c>
      <c r="S8" s="868">
        <f>SUM(S5:S7)</f>
        <v>8016361.487999998</v>
      </c>
      <c r="T8" s="869">
        <f t="shared" si="9"/>
        <v>0</v>
      </c>
      <c r="U8" s="870">
        <f t="shared" si="9"/>
        <v>0</v>
      </c>
      <c r="V8" s="864">
        <f t="shared" si="9"/>
        <v>0</v>
      </c>
      <c r="W8" s="869">
        <f t="shared" si="9"/>
        <v>0</v>
      </c>
      <c r="X8" s="870">
        <f t="shared" si="9"/>
        <v>3370.393</v>
      </c>
      <c r="Y8" s="870">
        <f t="shared" si="9"/>
        <v>110618.576</v>
      </c>
      <c r="Z8" s="864">
        <f t="shared" si="9"/>
        <v>0</v>
      </c>
      <c r="AA8" s="870">
        <f t="shared" si="9"/>
        <v>62571205.920000002</v>
      </c>
      <c r="AB8" s="870">
        <f t="shared" si="9"/>
        <v>1547168.5920000002</v>
      </c>
      <c r="AC8" s="870">
        <f t="shared" si="9"/>
        <v>3480408</v>
      </c>
      <c r="AD8" s="870">
        <f t="shared" si="9"/>
        <v>348040.80000000005</v>
      </c>
      <c r="AE8" s="870">
        <f t="shared" si="9"/>
        <v>444787.20000000001</v>
      </c>
      <c r="AF8" s="871">
        <f t="shared" si="9"/>
        <v>88957.440000000002</v>
      </c>
      <c r="AG8" s="870">
        <f t="shared" si="9"/>
        <v>59845138.512000002</v>
      </c>
      <c r="AH8" s="578"/>
      <c r="AI8" s="615"/>
    </row>
    <row r="9" spans="1:35" ht="16.149999999999999" customHeight="1">
      <c r="A9" s="194"/>
      <c r="B9" s="833">
        <v>11</v>
      </c>
      <c r="C9" s="834">
        <v>3</v>
      </c>
      <c r="D9" s="872" t="s">
        <v>1108</v>
      </c>
      <c r="E9" s="836">
        <v>40</v>
      </c>
      <c r="F9" s="837" t="s">
        <v>1472</v>
      </c>
      <c r="G9" s="838">
        <f t="shared" ref="G9" si="10">H9/E9</f>
        <v>517.5</v>
      </c>
      <c r="H9" s="839">
        <v>20700</v>
      </c>
      <c r="I9" s="840">
        <v>891</v>
      </c>
      <c r="J9" s="841">
        <f t="shared" ref="J9" si="11">H9*I9</f>
        <v>18443700</v>
      </c>
      <c r="K9" s="842">
        <v>0</v>
      </c>
      <c r="L9" s="843">
        <f t="shared" ref="L9" si="12">J9-M9</f>
        <v>0</v>
      </c>
      <c r="M9" s="843">
        <f t="shared" ref="M9" si="13">N9+O9-P9</f>
        <v>18443700</v>
      </c>
      <c r="N9" s="844">
        <v>16767000</v>
      </c>
      <c r="O9" s="844">
        <v>1676700</v>
      </c>
      <c r="P9" s="843">
        <v>0</v>
      </c>
      <c r="Q9" s="845">
        <f t="shared" ref="Q9" si="14">J9-AG9</f>
        <v>2405700.0000000019</v>
      </c>
      <c r="R9" s="846">
        <f t="shared" si="5"/>
        <v>0.13043478260869576</v>
      </c>
      <c r="S9" s="847">
        <f t="shared" ref="S9" si="15">Q9-U9</f>
        <v>2405700.0000000019</v>
      </c>
      <c r="T9" s="848"/>
      <c r="U9" s="849"/>
      <c r="V9" s="839" t="s">
        <v>90</v>
      </c>
      <c r="W9" s="850" t="s">
        <v>89</v>
      </c>
      <c r="X9" s="851">
        <f>Y9/E9</f>
        <v>449.99999999999989</v>
      </c>
      <c r="Y9" s="851">
        <f>(AA9+AB9-AC9-AD9-AE9)/I9</f>
        <v>17999.999999999996</v>
      </c>
      <c r="Z9" s="843">
        <f>AH9-Y9</f>
        <v>0</v>
      </c>
      <c r="AA9" s="857">
        <v>15522334.559999999</v>
      </c>
      <c r="AB9" s="857">
        <v>1552233.456</v>
      </c>
      <c r="AC9" s="858">
        <v>942334.56</v>
      </c>
      <c r="AD9" s="858">
        <v>94233.456000000006</v>
      </c>
      <c r="AE9" s="858">
        <v>0</v>
      </c>
      <c r="AF9" s="853">
        <f t="shared" ref="AF9" si="16">AE9*$AF$4</f>
        <v>0</v>
      </c>
      <c r="AG9" s="857">
        <v>16037999.999999998</v>
      </c>
      <c r="AH9" s="643">
        <f t="shared" ref="AH9" si="17">AG9/I9</f>
        <v>17999.999999999996</v>
      </c>
      <c r="AI9" s="644" t="s">
        <v>1531</v>
      </c>
    </row>
    <row r="10" spans="1:35" s="518" customFormat="1">
      <c r="B10" s="833">
        <v>11</v>
      </c>
      <c r="C10" s="859"/>
      <c r="D10" s="860"/>
      <c r="E10" s="860"/>
      <c r="F10" s="861"/>
      <c r="G10" s="862"/>
      <c r="H10" s="862" t="s">
        <v>1272</v>
      </c>
      <c r="I10" s="863">
        <f>SUM(I9:I9)</f>
        <v>891</v>
      </c>
      <c r="J10" s="864">
        <f t="shared" ref="J10:W10" si="18">SUM(J9:J9)</f>
        <v>18443700</v>
      </c>
      <c r="K10" s="865">
        <f t="shared" si="18"/>
        <v>0</v>
      </c>
      <c r="L10" s="864">
        <f t="shared" si="18"/>
        <v>0</v>
      </c>
      <c r="M10" s="864">
        <f t="shared" si="18"/>
        <v>18443700</v>
      </c>
      <c r="N10" s="865">
        <f t="shared" si="18"/>
        <v>16767000</v>
      </c>
      <c r="O10" s="865">
        <f t="shared" si="18"/>
        <v>1676700</v>
      </c>
      <c r="P10" s="865">
        <f t="shared" si="18"/>
        <v>0</v>
      </c>
      <c r="Q10" s="866">
        <f t="shared" si="18"/>
        <v>2405700.0000000019</v>
      </c>
      <c r="R10" s="867">
        <f t="shared" si="5"/>
        <v>0.13043478260869576</v>
      </c>
      <c r="S10" s="868">
        <f t="shared" si="18"/>
        <v>2405700.0000000019</v>
      </c>
      <c r="T10" s="869">
        <f t="shared" si="18"/>
        <v>0</v>
      </c>
      <c r="U10" s="870">
        <f t="shared" si="18"/>
        <v>0</v>
      </c>
      <c r="V10" s="864">
        <f t="shared" si="18"/>
        <v>0</v>
      </c>
      <c r="W10" s="869">
        <f t="shared" si="18"/>
        <v>0</v>
      </c>
      <c r="X10" s="870">
        <f>SUM(X9:X9)</f>
        <v>449.99999999999989</v>
      </c>
      <c r="Y10" s="870">
        <f t="shared" ref="Y10:AG10" si="19">SUM(Y9:Y9)</f>
        <v>17999.999999999996</v>
      </c>
      <c r="Z10" s="864">
        <f t="shared" si="19"/>
        <v>0</v>
      </c>
      <c r="AA10" s="870">
        <f t="shared" si="19"/>
        <v>15522334.559999999</v>
      </c>
      <c r="AB10" s="870">
        <f t="shared" si="19"/>
        <v>1552233.456</v>
      </c>
      <c r="AC10" s="870">
        <f t="shared" si="19"/>
        <v>942334.56</v>
      </c>
      <c r="AD10" s="870">
        <f t="shared" si="19"/>
        <v>94233.456000000006</v>
      </c>
      <c r="AE10" s="870">
        <f t="shared" si="19"/>
        <v>0</v>
      </c>
      <c r="AF10" s="871">
        <f t="shared" si="19"/>
        <v>0</v>
      </c>
      <c r="AG10" s="870">
        <f t="shared" si="19"/>
        <v>16037999.999999998</v>
      </c>
      <c r="AH10" s="578"/>
      <c r="AI10" s="615"/>
    </row>
    <row r="11" spans="1:35" ht="16.149999999999999" customHeight="1">
      <c r="A11" s="194"/>
      <c r="B11" s="833">
        <v>11</v>
      </c>
      <c r="C11" s="834">
        <v>4</v>
      </c>
      <c r="D11" s="873" t="s">
        <v>1069</v>
      </c>
      <c r="E11" s="836">
        <v>32</v>
      </c>
      <c r="F11" s="837" t="s">
        <v>1473</v>
      </c>
      <c r="G11" s="838">
        <f t="shared" ref="G11" si="20">H11/E11</f>
        <v>906.25</v>
      </c>
      <c r="H11" s="855">
        <v>29000</v>
      </c>
      <c r="I11" s="856">
        <v>902</v>
      </c>
      <c r="J11" s="841">
        <f t="shared" ref="J11" si="21">H11*I11</f>
        <v>26158000</v>
      </c>
      <c r="K11" s="842">
        <v>0</v>
      </c>
      <c r="L11" s="843">
        <f t="shared" ref="L11" si="22">J11-M11</f>
        <v>0</v>
      </c>
      <c r="M11" s="843">
        <f t="shared" ref="M11" si="23">N11+O11-P11</f>
        <v>26158000</v>
      </c>
      <c r="N11" s="844">
        <v>23780000</v>
      </c>
      <c r="O11" s="844">
        <v>2378000</v>
      </c>
      <c r="P11" s="843">
        <v>0</v>
      </c>
      <c r="Q11" s="845">
        <f t="shared" ref="Q11" si="24">J11-AG11</f>
        <v>4149200</v>
      </c>
      <c r="R11" s="846">
        <f t="shared" si="5"/>
        <v>0.15862068965517243</v>
      </c>
      <c r="S11" s="847">
        <f t="shared" ref="S11" si="25">Q11-U11</f>
        <v>4149200</v>
      </c>
      <c r="T11" s="848"/>
      <c r="U11" s="849"/>
      <c r="V11" s="839" t="s">
        <v>90</v>
      </c>
      <c r="W11" s="850" t="s">
        <v>89</v>
      </c>
      <c r="X11" s="851">
        <f>Y11/E11</f>
        <v>762.5</v>
      </c>
      <c r="Y11" s="851">
        <f>(AA11+AB11-AC11-AD11-AE11)/I11</f>
        <v>24400</v>
      </c>
      <c r="Z11" s="843">
        <f>AH11-Y11</f>
        <v>0</v>
      </c>
      <c r="AA11" s="857">
        <v>21289286.079999998</v>
      </c>
      <c r="AB11" s="857">
        <v>2128928.608</v>
      </c>
      <c r="AC11" s="858">
        <v>1281286.0799999998</v>
      </c>
      <c r="AD11" s="858">
        <v>128128.60799999999</v>
      </c>
      <c r="AE11" s="858">
        <v>0</v>
      </c>
      <c r="AF11" s="853">
        <f t="shared" ref="AF11" si="26">AE11*$AF$4</f>
        <v>0</v>
      </c>
      <c r="AG11" s="857">
        <v>22008800</v>
      </c>
      <c r="AH11" s="643">
        <f t="shared" ref="AH11" si="27">AG11/I11</f>
        <v>24400</v>
      </c>
      <c r="AI11" s="644" t="s">
        <v>1533</v>
      </c>
    </row>
    <row r="12" spans="1:35" s="518" customFormat="1">
      <c r="B12" s="833">
        <v>11</v>
      </c>
      <c r="C12" s="859"/>
      <c r="D12" s="860"/>
      <c r="E12" s="860"/>
      <c r="F12" s="861"/>
      <c r="G12" s="862"/>
      <c r="H12" s="862" t="s">
        <v>1272</v>
      </c>
      <c r="I12" s="863">
        <f t="shared" ref="I12:AG12" si="28">SUM(I11)</f>
        <v>902</v>
      </c>
      <c r="J12" s="864">
        <f t="shared" si="28"/>
        <v>26158000</v>
      </c>
      <c r="K12" s="865">
        <f t="shared" si="28"/>
        <v>0</v>
      </c>
      <c r="L12" s="864">
        <f t="shared" si="28"/>
        <v>0</v>
      </c>
      <c r="M12" s="864">
        <f t="shared" si="28"/>
        <v>26158000</v>
      </c>
      <c r="N12" s="865">
        <f t="shared" si="28"/>
        <v>23780000</v>
      </c>
      <c r="O12" s="865">
        <f t="shared" si="28"/>
        <v>2378000</v>
      </c>
      <c r="P12" s="865">
        <f t="shared" si="28"/>
        <v>0</v>
      </c>
      <c r="Q12" s="866">
        <f t="shared" si="28"/>
        <v>4149200</v>
      </c>
      <c r="R12" s="867">
        <f t="shared" si="5"/>
        <v>0.15862068965517243</v>
      </c>
      <c r="S12" s="868">
        <f t="shared" si="28"/>
        <v>4149200</v>
      </c>
      <c r="T12" s="869">
        <f t="shared" si="28"/>
        <v>0</v>
      </c>
      <c r="U12" s="870">
        <f t="shared" si="28"/>
        <v>0</v>
      </c>
      <c r="V12" s="864">
        <f t="shared" si="28"/>
        <v>0</v>
      </c>
      <c r="W12" s="869">
        <f t="shared" si="28"/>
        <v>0</v>
      </c>
      <c r="X12" s="870">
        <f t="shared" si="28"/>
        <v>762.5</v>
      </c>
      <c r="Y12" s="870">
        <f t="shared" si="28"/>
        <v>24400</v>
      </c>
      <c r="Z12" s="864">
        <f t="shared" si="28"/>
        <v>0</v>
      </c>
      <c r="AA12" s="870">
        <f t="shared" si="28"/>
        <v>21289286.079999998</v>
      </c>
      <c r="AB12" s="870">
        <f t="shared" si="28"/>
        <v>2128928.608</v>
      </c>
      <c r="AC12" s="870">
        <f t="shared" si="28"/>
        <v>1281286.0799999998</v>
      </c>
      <c r="AD12" s="870">
        <f t="shared" si="28"/>
        <v>128128.60799999999</v>
      </c>
      <c r="AE12" s="870">
        <f t="shared" si="28"/>
        <v>0</v>
      </c>
      <c r="AF12" s="871">
        <f t="shared" si="28"/>
        <v>0</v>
      </c>
      <c r="AG12" s="870">
        <f t="shared" si="28"/>
        <v>22008800</v>
      </c>
      <c r="AH12" s="578"/>
      <c r="AI12" s="615"/>
    </row>
    <row r="13" spans="1:35" ht="16.149999999999999" customHeight="1">
      <c r="A13" s="194"/>
      <c r="B13" s="833">
        <v>11</v>
      </c>
      <c r="C13" s="834">
        <v>11</v>
      </c>
      <c r="D13" s="854" t="s">
        <v>1064</v>
      </c>
      <c r="E13" s="836">
        <v>32</v>
      </c>
      <c r="F13" s="837" t="s">
        <v>1473</v>
      </c>
      <c r="G13" s="838">
        <f t="shared" ref="G13" si="29">H13/E13</f>
        <v>828.125</v>
      </c>
      <c r="H13" s="855">
        <v>26500</v>
      </c>
      <c r="I13" s="856">
        <v>990</v>
      </c>
      <c r="J13" s="841">
        <f t="shared" ref="J13" si="30">H13*I13</f>
        <v>26235000</v>
      </c>
      <c r="K13" s="842">
        <v>0</v>
      </c>
      <c r="L13" s="843">
        <f t="shared" ref="L13" si="31">J13-M13</f>
        <v>0</v>
      </c>
      <c r="M13" s="843">
        <f t="shared" ref="M13" si="32">N13+O13-P13</f>
        <v>26235000</v>
      </c>
      <c r="N13" s="844">
        <v>23850000</v>
      </c>
      <c r="O13" s="844">
        <v>2385000</v>
      </c>
      <c r="P13" s="843">
        <v>0</v>
      </c>
      <c r="Q13" s="845">
        <f t="shared" ref="Q13" si="33">J13-AG13</f>
        <v>2716960</v>
      </c>
      <c r="R13" s="846">
        <f t="shared" si="5"/>
        <v>0.10356241661902039</v>
      </c>
      <c r="S13" s="847">
        <f t="shared" ref="S13" si="34">Q13-U13</f>
        <v>2716960</v>
      </c>
      <c r="T13" s="848"/>
      <c r="U13" s="849"/>
      <c r="V13" s="839" t="s">
        <v>90</v>
      </c>
      <c r="W13" s="850" t="s">
        <v>89</v>
      </c>
      <c r="X13" s="851">
        <f>Y13/E13</f>
        <v>742.36237373737379</v>
      </c>
      <c r="Y13" s="851">
        <f>(AA13+AB13-AC13-AD13-AE13)/I13</f>
        <v>23755.595959595961</v>
      </c>
      <c r="Z13" s="843">
        <f>AH13-Y13</f>
        <v>0</v>
      </c>
      <c r="AA13" s="852">
        <v>24907680</v>
      </c>
      <c r="AB13" s="852">
        <v>2490768</v>
      </c>
      <c r="AC13" s="852">
        <v>2308880</v>
      </c>
      <c r="AD13" s="852">
        <v>230888</v>
      </c>
      <c r="AE13" s="852">
        <v>1340640</v>
      </c>
      <c r="AF13" s="853">
        <f>AE13*$AF$4</f>
        <v>268128</v>
      </c>
      <c r="AG13" s="852">
        <v>23518040</v>
      </c>
      <c r="AH13" s="643">
        <f t="shared" ref="AH13" si="35">AG13/I13</f>
        <v>23755.595959595961</v>
      </c>
      <c r="AI13" s="644" t="s">
        <v>1532</v>
      </c>
    </row>
    <row r="14" spans="1:35" s="518" customFormat="1">
      <c r="B14" s="833">
        <v>11</v>
      </c>
      <c r="C14" s="859"/>
      <c r="D14" s="860"/>
      <c r="E14" s="860"/>
      <c r="F14" s="861"/>
      <c r="G14" s="862"/>
      <c r="H14" s="862" t="s">
        <v>1272</v>
      </c>
      <c r="I14" s="863">
        <f t="shared" ref="I14:AG14" si="36">SUM(I13)</f>
        <v>990</v>
      </c>
      <c r="J14" s="864">
        <f t="shared" si="36"/>
        <v>26235000</v>
      </c>
      <c r="K14" s="865">
        <f t="shared" si="36"/>
        <v>0</v>
      </c>
      <c r="L14" s="864">
        <f t="shared" si="36"/>
        <v>0</v>
      </c>
      <c r="M14" s="864">
        <f t="shared" si="36"/>
        <v>26235000</v>
      </c>
      <c r="N14" s="865">
        <f t="shared" si="36"/>
        <v>23850000</v>
      </c>
      <c r="O14" s="865">
        <f t="shared" si="36"/>
        <v>2385000</v>
      </c>
      <c r="P14" s="865">
        <f t="shared" si="36"/>
        <v>0</v>
      </c>
      <c r="Q14" s="866">
        <f t="shared" si="36"/>
        <v>2716960</v>
      </c>
      <c r="R14" s="867">
        <f t="shared" si="5"/>
        <v>0.10356241661902039</v>
      </c>
      <c r="S14" s="868">
        <f t="shared" si="36"/>
        <v>2716960</v>
      </c>
      <c r="T14" s="869">
        <f t="shared" si="36"/>
        <v>0</v>
      </c>
      <c r="U14" s="870">
        <f t="shared" si="36"/>
        <v>0</v>
      </c>
      <c r="V14" s="864">
        <f t="shared" si="36"/>
        <v>0</v>
      </c>
      <c r="W14" s="869">
        <f t="shared" si="36"/>
        <v>0</v>
      </c>
      <c r="X14" s="870">
        <f t="shared" si="36"/>
        <v>742.36237373737379</v>
      </c>
      <c r="Y14" s="870">
        <f t="shared" si="36"/>
        <v>23755.595959595961</v>
      </c>
      <c r="Z14" s="864">
        <f t="shared" si="36"/>
        <v>0</v>
      </c>
      <c r="AA14" s="870">
        <f t="shared" si="36"/>
        <v>24907680</v>
      </c>
      <c r="AB14" s="870">
        <f t="shared" si="36"/>
        <v>2490768</v>
      </c>
      <c r="AC14" s="870">
        <f t="shared" si="36"/>
        <v>2308880</v>
      </c>
      <c r="AD14" s="870">
        <f t="shared" si="36"/>
        <v>230888</v>
      </c>
      <c r="AE14" s="870">
        <f t="shared" si="36"/>
        <v>1340640</v>
      </c>
      <c r="AF14" s="871">
        <f t="shared" si="36"/>
        <v>268128</v>
      </c>
      <c r="AG14" s="870">
        <f t="shared" si="36"/>
        <v>23518040</v>
      </c>
      <c r="AH14" s="578"/>
      <c r="AI14" s="615"/>
    </row>
    <row r="15" spans="1:35" ht="16.149999999999999" customHeight="1">
      <c r="A15" s="194"/>
      <c r="B15" s="833">
        <v>11</v>
      </c>
      <c r="C15" s="834">
        <v>14</v>
      </c>
      <c r="D15" s="854" t="s">
        <v>1108</v>
      </c>
      <c r="E15" s="836">
        <v>40</v>
      </c>
      <c r="F15" s="837" t="s">
        <v>1473</v>
      </c>
      <c r="G15" s="838">
        <f t="shared" ref="G15:G69" si="37">H15/E15</f>
        <v>517.5</v>
      </c>
      <c r="H15" s="839">
        <v>20700</v>
      </c>
      <c r="I15" s="840">
        <v>451</v>
      </c>
      <c r="J15" s="841">
        <f t="shared" ref="J15:J16" si="38">H15*I15</f>
        <v>9335700</v>
      </c>
      <c r="K15" s="842">
        <v>0</v>
      </c>
      <c r="L15" s="843">
        <f t="shared" ref="L15:L16" si="39">J15-M15</f>
        <v>0</v>
      </c>
      <c r="M15" s="843">
        <f t="shared" ref="M15:M16" si="40">N15+O15-P15</f>
        <v>9335700</v>
      </c>
      <c r="N15" s="844">
        <v>8487000</v>
      </c>
      <c r="O15" s="844">
        <v>848700</v>
      </c>
      <c r="P15" s="843">
        <v>0</v>
      </c>
      <c r="Q15" s="845">
        <f t="shared" ref="Q15:Q16" si="41">J15-AG15</f>
        <v>1217700.0000000009</v>
      </c>
      <c r="R15" s="846">
        <f t="shared" si="5"/>
        <v>0.13043478260869576</v>
      </c>
      <c r="S15" s="847">
        <f t="shared" ref="S15:S16" si="42">Q15-U15</f>
        <v>1217700.0000000009</v>
      </c>
      <c r="T15" s="848"/>
      <c r="U15" s="849"/>
      <c r="V15" s="839" t="s">
        <v>90</v>
      </c>
      <c r="W15" s="850" t="s">
        <v>89</v>
      </c>
      <c r="X15" s="851">
        <f>Y15/E15</f>
        <v>449.99999999999989</v>
      </c>
      <c r="Y15" s="851">
        <f>(AA15+AB15-AC15-AD15-AE15)/I15</f>
        <v>17999.999999999996</v>
      </c>
      <c r="Z15" s="843">
        <f>AH15-Y15</f>
        <v>0</v>
      </c>
      <c r="AA15" s="857">
        <v>7856984.1600000001</v>
      </c>
      <c r="AB15" s="857">
        <v>785698.41600000008</v>
      </c>
      <c r="AC15" s="858">
        <v>476984.16000000009</v>
      </c>
      <c r="AD15" s="858">
        <v>47698.416000000012</v>
      </c>
      <c r="AE15" s="858">
        <v>0</v>
      </c>
      <c r="AF15" s="853">
        <f t="shared" ref="AF15:AF16" si="43">AE15*$AF$4</f>
        <v>0</v>
      </c>
      <c r="AG15" s="857">
        <v>8117999.9999999991</v>
      </c>
      <c r="AH15" s="643">
        <f t="shared" ref="AH15:AH16" si="44">AG15/I15</f>
        <v>17999.999999999996</v>
      </c>
      <c r="AI15" s="644" t="s">
        <v>1531</v>
      </c>
    </row>
    <row r="16" spans="1:35" ht="16.149999999999999" customHeight="1">
      <c r="A16" s="194"/>
      <c r="B16" s="833">
        <v>11</v>
      </c>
      <c r="C16" s="834">
        <v>14</v>
      </c>
      <c r="D16" s="854" t="s">
        <v>1069</v>
      </c>
      <c r="E16" s="836">
        <v>32</v>
      </c>
      <c r="F16" s="837" t="s">
        <v>1473</v>
      </c>
      <c r="G16" s="838">
        <f t="shared" si="37"/>
        <v>906.25</v>
      </c>
      <c r="H16" s="855">
        <v>29000</v>
      </c>
      <c r="I16" s="856">
        <v>891</v>
      </c>
      <c r="J16" s="841">
        <f t="shared" si="38"/>
        <v>25839000</v>
      </c>
      <c r="K16" s="842">
        <v>0</v>
      </c>
      <c r="L16" s="843">
        <f t="shared" si="39"/>
        <v>0</v>
      </c>
      <c r="M16" s="843">
        <f t="shared" si="40"/>
        <v>25839000</v>
      </c>
      <c r="N16" s="844">
        <v>23490000</v>
      </c>
      <c r="O16" s="844">
        <v>2349000</v>
      </c>
      <c r="P16" s="843">
        <v>0</v>
      </c>
      <c r="Q16" s="845">
        <f t="shared" si="41"/>
        <v>4098600.0000000037</v>
      </c>
      <c r="R16" s="846">
        <f t="shared" si="5"/>
        <v>0.15862068965517256</v>
      </c>
      <c r="S16" s="847">
        <f t="shared" si="42"/>
        <v>4098600.0000000037</v>
      </c>
      <c r="T16" s="848"/>
      <c r="U16" s="849"/>
      <c r="V16" s="839" t="s">
        <v>90</v>
      </c>
      <c r="W16" s="850" t="s">
        <v>89</v>
      </c>
      <c r="X16" s="851">
        <f>Y16/E16</f>
        <v>762.49999999999989</v>
      </c>
      <c r="Y16" s="851">
        <f>(AA16+AB16-AC16-AD16-AE16)/I16</f>
        <v>24399.999999999996</v>
      </c>
      <c r="Z16" s="843">
        <f>AH16-Y16</f>
        <v>0</v>
      </c>
      <c r="AA16" s="857">
        <v>21029660.639999997</v>
      </c>
      <c r="AB16" s="857">
        <v>2102966.0639999998</v>
      </c>
      <c r="AC16" s="858">
        <v>1265660.6399999999</v>
      </c>
      <c r="AD16" s="858">
        <v>126566.064</v>
      </c>
      <c r="AE16" s="858">
        <v>0</v>
      </c>
      <c r="AF16" s="853">
        <f t="shared" si="43"/>
        <v>0</v>
      </c>
      <c r="AG16" s="857">
        <v>21740399.999999996</v>
      </c>
      <c r="AH16" s="643">
        <f t="shared" si="44"/>
        <v>24399.999999999996</v>
      </c>
      <c r="AI16" s="644" t="s">
        <v>1534</v>
      </c>
    </row>
    <row r="17" spans="1:35" s="518" customFormat="1">
      <c r="B17" s="833">
        <v>11</v>
      </c>
      <c r="C17" s="859"/>
      <c r="D17" s="860"/>
      <c r="E17" s="860"/>
      <c r="F17" s="861"/>
      <c r="G17" s="862"/>
      <c r="H17" s="862" t="s">
        <v>5</v>
      </c>
      <c r="I17" s="863">
        <f t="shared" ref="I17:AG17" si="45">SUM(I15:I16)</f>
        <v>1342</v>
      </c>
      <c r="J17" s="864">
        <f t="shared" si="45"/>
        <v>35174700</v>
      </c>
      <c r="K17" s="865">
        <f t="shared" si="45"/>
        <v>0</v>
      </c>
      <c r="L17" s="864">
        <f t="shared" si="45"/>
        <v>0</v>
      </c>
      <c r="M17" s="864">
        <f t="shared" si="45"/>
        <v>35174700</v>
      </c>
      <c r="N17" s="865">
        <f t="shared" si="45"/>
        <v>31977000</v>
      </c>
      <c r="O17" s="865">
        <f t="shared" si="45"/>
        <v>3197700</v>
      </c>
      <c r="P17" s="865">
        <f t="shared" si="45"/>
        <v>0</v>
      </c>
      <c r="Q17" s="866">
        <f t="shared" si="45"/>
        <v>5316300.0000000047</v>
      </c>
      <c r="R17" s="867">
        <f t="shared" si="5"/>
        <v>0.15113988179003673</v>
      </c>
      <c r="S17" s="868">
        <f t="shared" si="45"/>
        <v>5316300.0000000047</v>
      </c>
      <c r="T17" s="869">
        <f t="shared" si="45"/>
        <v>0</v>
      </c>
      <c r="U17" s="870">
        <f t="shared" si="45"/>
        <v>0</v>
      </c>
      <c r="V17" s="864">
        <f t="shared" si="45"/>
        <v>0</v>
      </c>
      <c r="W17" s="869">
        <f t="shared" si="45"/>
        <v>0</v>
      </c>
      <c r="X17" s="870">
        <f t="shared" si="45"/>
        <v>1212.4999999999998</v>
      </c>
      <c r="Y17" s="870">
        <f t="shared" si="45"/>
        <v>42399.999999999993</v>
      </c>
      <c r="Z17" s="864">
        <f t="shared" si="45"/>
        <v>0</v>
      </c>
      <c r="AA17" s="870">
        <f t="shared" si="45"/>
        <v>28886644.799999997</v>
      </c>
      <c r="AB17" s="870">
        <f t="shared" si="45"/>
        <v>2888664.48</v>
      </c>
      <c r="AC17" s="870">
        <f t="shared" si="45"/>
        <v>1742644.8</v>
      </c>
      <c r="AD17" s="870">
        <f t="shared" si="45"/>
        <v>174264.48</v>
      </c>
      <c r="AE17" s="870">
        <f t="shared" si="45"/>
        <v>0</v>
      </c>
      <c r="AF17" s="871">
        <f t="shared" si="45"/>
        <v>0</v>
      </c>
      <c r="AG17" s="870">
        <f t="shared" si="45"/>
        <v>29858399.999999996</v>
      </c>
      <c r="AH17" s="578"/>
      <c r="AI17" s="615"/>
    </row>
    <row r="18" spans="1:35" ht="16.149999999999999" customHeight="1">
      <c r="A18" s="194"/>
      <c r="B18" s="833">
        <v>11</v>
      </c>
      <c r="C18" s="834">
        <v>15</v>
      </c>
      <c r="D18" s="854" t="s">
        <v>1046</v>
      </c>
      <c r="E18" s="836">
        <v>20</v>
      </c>
      <c r="F18" s="837" t="s">
        <v>1490</v>
      </c>
      <c r="G18" s="838">
        <f t="shared" si="37"/>
        <v>1160</v>
      </c>
      <c r="H18" s="855">
        <v>23200</v>
      </c>
      <c r="I18" s="856">
        <v>572</v>
      </c>
      <c r="J18" s="841">
        <f t="shared" ref="J18" si="46">H18*I18</f>
        <v>13270400</v>
      </c>
      <c r="K18" s="842">
        <v>0</v>
      </c>
      <c r="L18" s="843">
        <f t="shared" ref="L18" si="47">J18-M18</f>
        <v>0</v>
      </c>
      <c r="M18" s="843">
        <f t="shared" ref="M18" si="48">N18+O18-P18</f>
        <v>13270400</v>
      </c>
      <c r="N18" s="874">
        <v>12064000</v>
      </c>
      <c r="O18" s="874">
        <v>1206400</v>
      </c>
      <c r="P18" s="843">
        <v>0</v>
      </c>
      <c r="Q18" s="845">
        <f t="shared" ref="Q18" si="49">J18-AG18</f>
        <v>2882879.9999999981</v>
      </c>
      <c r="R18" s="846">
        <f t="shared" si="5"/>
        <v>0.21724137931034468</v>
      </c>
      <c r="S18" s="847">
        <f t="shared" ref="S18" si="50">Q18-U18</f>
        <v>2882879.9999999981</v>
      </c>
      <c r="T18" s="848"/>
      <c r="U18" s="849"/>
      <c r="V18" s="839" t="s">
        <v>90</v>
      </c>
      <c r="W18" s="850" t="s">
        <v>89</v>
      </c>
      <c r="X18" s="851">
        <f>Y18/E18</f>
        <v>908.00000000000023</v>
      </c>
      <c r="Y18" s="851">
        <f>(AA18+AB18-AC18-AD18-AE18)/I18</f>
        <v>18160.000000000004</v>
      </c>
      <c r="Z18" s="843">
        <f>AH18-Y18</f>
        <v>0</v>
      </c>
      <c r="AA18" s="857">
        <v>10270416.000000002</v>
      </c>
      <c r="AB18" s="857">
        <v>1027041.6000000002</v>
      </c>
      <c r="AC18" s="858">
        <v>623376</v>
      </c>
      <c r="AD18" s="858">
        <v>62337.600000000006</v>
      </c>
      <c r="AE18" s="858">
        <v>224224</v>
      </c>
      <c r="AF18" s="853">
        <f t="shared" ref="AF18" si="51">AE18*$AF$4</f>
        <v>44844.800000000003</v>
      </c>
      <c r="AG18" s="857">
        <v>10387520.000000002</v>
      </c>
      <c r="AH18" s="643">
        <f t="shared" ref="AH18" si="52">AG18/I18</f>
        <v>18160.000000000004</v>
      </c>
      <c r="AI18" s="644" t="s">
        <v>1535</v>
      </c>
    </row>
    <row r="19" spans="1:35" s="518" customFormat="1">
      <c r="B19" s="833">
        <v>11</v>
      </c>
      <c r="C19" s="859"/>
      <c r="D19" s="860"/>
      <c r="E19" s="860"/>
      <c r="F19" s="861"/>
      <c r="G19" s="862"/>
      <c r="H19" s="862" t="s">
        <v>1272</v>
      </c>
      <c r="I19" s="863">
        <f>SUM(I18:I18)</f>
        <v>572</v>
      </c>
      <c r="J19" s="864">
        <f t="shared" ref="J19:AG19" si="53">SUM(J18:J18)</f>
        <v>13270400</v>
      </c>
      <c r="K19" s="865">
        <f t="shared" si="53"/>
        <v>0</v>
      </c>
      <c r="L19" s="864">
        <f t="shared" si="53"/>
        <v>0</v>
      </c>
      <c r="M19" s="864">
        <f t="shared" si="53"/>
        <v>13270400</v>
      </c>
      <c r="N19" s="865">
        <f t="shared" si="53"/>
        <v>12064000</v>
      </c>
      <c r="O19" s="865">
        <f t="shared" si="53"/>
        <v>1206400</v>
      </c>
      <c r="P19" s="865">
        <f t="shared" si="53"/>
        <v>0</v>
      </c>
      <c r="Q19" s="866">
        <f t="shared" si="53"/>
        <v>2882879.9999999981</v>
      </c>
      <c r="R19" s="867">
        <f t="shared" si="5"/>
        <v>0.21724137931034468</v>
      </c>
      <c r="S19" s="868">
        <f t="shared" si="53"/>
        <v>2882879.9999999981</v>
      </c>
      <c r="T19" s="869">
        <f t="shared" si="53"/>
        <v>0</v>
      </c>
      <c r="U19" s="870">
        <f t="shared" si="53"/>
        <v>0</v>
      </c>
      <c r="V19" s="864">
        <f t="shared" si="53"/>
        <v>0</v>
      </c>
      <c r="W19" s="869">
        <f t="shared" si="53"/>
        <v>0</v>
      </c>
      <c r="X19" s="870">
        <f t="shared" si="53"/>
        <v>908.00000000000023</v>
      </c>
      <c r="Y19" s="870">
        <f t="shared" si="53"/>
        <v>18160.000000000004</v>
      </c>
      <c r="Z19" s="864">
        <f t="shared" si="53"/>
        <v>0</v>
      </c>
      <c r="AA19" s="870">
        <f t="shared" si="53"/>
        <v>10270416.000000002</v>
      </c>
      <c r="AB19" s="870">
        <f t="shared" si="53"/>
        <v>1027041.6000000002</v>
      </c>
      <c r="AC19" s="870">
        <f t="shared" si="53"/>
        <v>623376</v>
      </c>
      <c r="AD19" s="870">
        <f t="shared" si="53"/>
        <v>62337.600000000006</v>
      </c>
      <c r="AE19" s="870">
        <f t="shared" si="53"/>
        <v>224224</v>
      </c>
      <c r="AF19" s="871">
        <f t="shared" si="53"/>
        <v>44844.800000000003</v>
      </c>
      <c r="AG19" s="870">
        <f t="shared" si="53"/>
        <v>10387520.000000002</v>
      </c>
      <c r="AH19" s="578"/>
      <c r="AI19" s="615"/>
    </row>
    <row r="20" spans="1:35" ht="16.149999999999999" customHeight="1">
      <c r="A20" s="194"/>
      <c r="B20" s="833">
        <v>11</v>
      </c>
      <c r="C20" s="834">
        <v>16</v>
      </c>
      <c r="D20" s="963" t="s">
        <v>1046</v>
      </c>
      <c r="E20" s="836">
        <v>8</v>
      </c>
      <c r="F20" s="837" t="s">
        <v>1491</v>
      </c>
      <c r="G20" s="838">
        <f t="shared" si="37"/>
        <v>3087.5</v>
      </c>
      <c r="H20" s="839">
        <v>24700</v>
      </c>
      <c r="I20" s="840">
        <v>600</v>
      </c>
      <c r="J20" s="841">
        <f t="shared" ref="J20:J22" si="54">H20*I20</f>
        <v>14820000</v>
      </c>
      <c r="K20" s="842">
        <v>0</v>
      </c>
      <c r="L20" s="843">
        <f t="shared" ref="L20:L22" si="55">J20-M20</f>
        <v>0</v>
      </c>
      <c r="M20" s="843">
        <f t="shared" ref="M20:M22" si="56">N20+O20-P20</f>
        <v>14820000</v>
      </c>
      <c r="N20" s="874">
        <v>13472727</v>
      </c>
      <c r="O20" s="874">
        <v>1347273</v>
      </c>
      <c r="P20" s="843">
        <v>0</v>
      </c>
      <c r="Q20" s="845">
        <f t="shared" ref="Q20:Q22" si="57">J20-AG20</f>
        <v>14820000</v>
      </c>
      <c r="R20" s="846">
        <f t="shared" si="5"/>
        <v>1</v>
      </c>
      <c r="S20" s="847">
        <f t="shared" ref="S20:S22" si="58">Q20-U20</f>
        <v>14820000</v>
      </c>
      <c r="T20" s="848"/>
      <c r="U20" s="849"/>
      <c r="V20" s="839" t="s">
        <v>90</v>
      </c>
      <c r="W20" s="850" t="s">
        <v>89</v>
      </c>
      <c r="X20" s="851">
        <f>Y20/E20</f>
        <v>0</v>
      </c>
      <c r="Y20" s="851">
        <f>(AA20+AB20-AC20-AD20-AE20)/I20</f>
        <v>0</v>
      </c>
      <c r="Z20" s="843">
        <f>AH20-Y20</f>
        <v>0</v>
      </c>
      <c r="AA20" s="857"/>
      <c r="AB20" s="857"/>
      <c r="AC20" s="858"/>
      <c r="AD20" s="858"/>
      <c r="AE20" s="858">
        <v>0</v>
      </c>
      <c r="AF20" s="853">
        <f t="shared" ref="AF20:AF22" si="59">AE20*$AF$4</f>
        <v>0</v>
      </c>
      <c r="AG20" s="857"/>
      <c r="AH20" s="643">
        <f t="shared" ref="AH20:AH22" si="60">AG20/I20</f>
        <v>0</v>
      </c>
      <c r="AI20" s="644"/>
    </row>
    <row r="21" spans="1:35" ht="16.149999999999999" customHeight="1">
      <c r="A21" s="194"/>
      <c r="B21" s="833">
        <v>11</v>
      </c>
      <c r="C21" s="834">
        <v>16</v>
      </c>
      <c r="D21" s="854" t="s">
        <v>1124</v>
      </c>
      <c r="E21" s="836">
        <v>40</v>
      </c>
      <c r="F21" s="837" t="s">
        <v>1492</v>
      </c>
      <c r="G21" s="838">
        <f t="shared" si="37"/>
        <v>550</v>
      </c>
      <c r="H21" s="839">
        <v>22000</v>
      </c>
      <c r="I21" s="840">
        <v>451</v>
      </c>
      <c r="J21" s="841">
        <f t="shared" si="54"/>
        <v>9922000</v>
      </c>
      <c r="K21" s="842">
        <v>0</v>
      </c>
      <c r="L21" s="843">
        <f t="shared" si="55"/>
        <v>0</v>
      </c>
      <c r="M21" s="843">
        <f t="shared" si="56"/>
        <v>9922000</v>
      </c>
      <c r="N21" s="874">
        <v>9020000</v>
      </c>
      <c r="O21" s="874">
        <v>902000</v>
      </c>
      <c r="P21" s="843">
        <v>0</v>
      </c>
      <c r="Q21" s="845">
        <f t="shared" si="57"/>
        <v>1253780.0000000019</v>
      </c>
      <c r="R21" s="846">
        <f t="shared" si="5"/>
        <v>0.12636363636363654</v>
      </c>
      <c r="S21" s="847">
        <f t="shared" si="58"/>
        <v>1253780.0000000019</v>
      </c>
      <c r="T21" s="848"/>
      <c r="U21" s="849"/>
      <c r="V21" s="839" t="s">
        <v>90</v>
      </c>
      <c r="W21" s="850" t="s">
        <v>89</v>
      </c>
      <c r="X21" s="851">
        <f>Y21/E21</f>
        <v>480.49999999999989</v>
      </c>
      <c r="Y21" s="851">
        <f>(AA21+AB21-AC21-AD21-AE21)/I21</f>
        <v>19219.999999999996</v>
      </c>
      <c r="Z21" s="843">
        <f>AH21-Y21</f>
        <v>0</v>
      </c>
      <c r="AA21" s="857">
        <v>8691862.2399999984</v>
      </c>
      <c r="AB21" s="857">
        <v>869186.22399999993</v>
      </c>
      <c r="AC21" s="858">
        <v>527286.24</v>
      </c>
      <c r="AD21" s="858">
        <v>52728.624000000003</v>
      </c>
      <c r="AE21" s="858">
        <v>312813.59999999998</v>
      </c>
      <c r="AF21" s="853">
        <f t="shared" si="59"/>
        <v>62562.720000000001</v>
      </c>
      <c r="AG21" s="857">
        <v>8668219.9999999981</v>
      </c>
      <c r="AH21" s="643">
        <f t="shared" si="60"/>
        <v>19219.999999999996</v>
      </c>
      <c r="AI21" s="644" t="s">
        <v>1532</v>
      </c>
    </row>
    <row r="22" spans="1:35" ht="16.149999999999999" customHeight="1">
      <c r="A22" s="194"/>
      <c r="B22" s="833">
        <v>11</v>
      </c>
      <c r="C22" s="834">
        <v>16</v>
      </c>
      <c r="D22" s="854" t="s">
        <v>1046</v>
      </c>
      <c r="E22" s="836">
        <v>20</v>
      </c>
      <c r="F22" s="837" t="s">
        <v>1493</v>
      </c>
      <c r="G22" s="838">
        <f t="shared" si="37"/>
        <v>1130</v>
      </c>
      <c r="H22" s="839">
        <v>22600</v>
      </c>
      <c r="I22" s="840">
        <v>288</v>
      </c>
      <c r="J22" s="841">
        <f t="shared" si="54"/>
        <v>6508800</v>
      </c>
      <c r="K22" s="842">
        <v>0</v>
      </c>
      <c r="L22" s="843">
        <f t="shared" si="55"/>
        <v>0</v>
      </c>
      <c r="M22" s="843">
        <f t="shared" si="56"/>
        <v>6508800</v>
      </c>
      <c r="N22" s="874">
        <v>5917091</v>
      </c>
      <c r="O22" s="874">
        <v>591709</v>
      </c>
      <c r="P22" s="843">
        <v>0</v>
      </c>
      <c r="Q22" s="845">
        <f t="shared" si="57"/>
        <v>1278720</v>
      </c>
      <c r="R22" s="846">
        <f t="shared" si="5"/>
        <v>0.19646017699115045</v>
      </c>
      <c r="S22" s="847">
        <f t="shared" si="58"/>
        <v>1278720</v>
      </c>
      <c r="T22" s="848"/>
      <c r="U22" s="849"/>
      <c r="V22" s="839" t="s">
        <v>90</v>
      </c>
      <c r="W22" s="850" t="s">
        <v>89</v>
      </c>
      <c r="X22" s="851">
        <f>Y22/E22</f>
        <v>908</v>
      </c>
      <c r="Y22" s="851">
        <f>(AA22+AB22-AC22-AD22-AE22)/I22</f>
        <v>18160</v>
      </c>
      <c r="Z22" s="843">
        <f>AH22-Y22</f>
        <v>0</v>
      </c>
      <c r="AA22" s="1072">
        <f>10270416/572*288</f>
        <v>5171118.5454545459</v>
      </c>
      <c r="AB22" s="1072">
        <f>1027041.6/572*288</f>
        <v>517111.85454545455</v>
      </c>
      <c r="AC22" s="1073">
        <f>623376/572*288</f>
        <v>313867.63636363635</v>
      </c>
      <c r="AD22" s="1073">
        <f>62337.6/572*288</f>
        <v>31386.763636363637</v>
      </c>
      <c r="AE22" s="1073">
        <f>224224/572*288</f>
        <v>112896</v>
      </c>
      <c r="AF22" s="1074">
        <f t="shared" si="59"/>
        <v>22579.200000000001</v>
      </c>
      <c r="AG22" s="1072">
        <f>10387520/572*288</f>
        <v>5230080</v>
      </c>
      <c r="AH22" s="643">
        <f t="shared" si="60"/>
        <v>18160</v>
      </c>
      <c r="AI22" s="644" t="s">
        <v>1547</v>
      </c>
    </row>
    <row r="23" spans="1:35" s="518" customFormat="1">
      <c r="B23" s="833">
        <v>11</v>
      </c>
      <c r="C23" s="859"/>
      <c r="D23" s="860"/>
      <c r="E23" s="860"/>
      <c r="F23" s="861"/>
      <c r="G23" s="862"/>
      <c r="H23" s="862" t="s">
        <v>1272</v>
      </c>
      <c r="I23" s="863">
        <f>SUM(I20:I22)</f>
        <v>1339</v>
      </c>
      <c r="J23" s="864">
        <f t="shared" ref="J23:AG23" si="61">SUM(J20:J22)</f>
        <v>31250800</v>
      </c>
      <c r="K23" s="865">
        <f t="shared" si="61"/>
        <v>0</v>
      </c>
      <c r="L23" s="864">
        <f t="shared" si="61"/>
        <v>0</v>
      </c>
      <c r="M23" s="864">
        <f t="shared" si="61"/>
        <v>31250800</v>
      </c>
      <c r="N23" s="865">
        <f t="shared" si="61"/>
        <v>28409818</v>
      </c>
      <c r="O23" s="865">
        <f t="shared" si="61"/>
        <v>2840982</v>
      </c>
      <c r="P23" s="865">
        <f t="shared" si="61"/>
        <v>0</v>
      </c>
      <c r="Q23" s="866">
        <f t="shared" si="61"/>
        <v>17352500</v>
      </c>
      <c r="R23" s="867">
        <f t="shared" si="5"/>
        <v>0.55526578519589898</v>
      </c>
      <c r="S23" s="868">
        <f t="shared" si="61"/>
        <v>17352500</v>
      </c>
      <c r="T23" s="869">
        <f t="shared" si="61"/>
        <v>0</v>
      </c>
      <c r="U23" s="870">
        <f t="shared" si="61"/>
        <v>0</v>
      </c>
      <c r="V23" s="864">
        <f t="shared" si="61"/>
        <v>0</v>
      </c>
      <c r="W23" s="869">
        <f t="shared" si="61"/>
        <v>0</v>
      </c>
      <c r="X23" s="870">
        <f t="shared" si="61"/>
        <v>1388.5</v>
      </c>
      <c r="Y23" s="870">
        <f t="shared" si="61"/>
        <v>37380</v>
      </c>
      <c r="Z23" s="864">
        <f t="shared" si="61"/>
        <v>0</v>
      </c>
      <c r="AA23" s="870">
        <f t="shared" si="61"/>
        <v>13862980.785454545</v>
      </c>
      <c r="AB23" s="870">
        <f t="shared" si="61"/>
        <v>1386298.0785454544</v>
      </c>
      <c r="AC23" s="870">
        <f t="shared" si="61"/>
        <v>841153.87636363634</v>
      </c>
      <c r="AD23" s="870">
        <f t="shared" si="61"/>
        <v>84115.387636363637</v>
      </c>
      <c r="AE23" s="870">
        <f t="shared" si="61"/>
        <v>425709.6</v>
      </c>
      <c r="AF23" s="871">
        <f t="shared" si="61"/>
        <v>85141.92</v>
      </c>
      <c r="AG23" s="870">
        <f t="shared" si="61"/>
        <v>13898299.999999998</v>
      </c>
      <c r="AH23" s="578"/>
      <c r="AI23" s="615"/>
    </row>
    <row r="24" spans="1:35" ht="16.149999999999999" customHeight="1">
      <c r="A24" s="194"/>
      <c r="B24" s="833">
        <v>11</v>
      </c>
      <c r="C24" s="834">
        <v>17</v>
      </c>
      <c r="D24" s="875" t="s">
        <v>1046</v>
      </c>
      <c r="E24" s="836">
        <v>20</v>
      </c>
      <c r="F24" s="837" t="s">
        <v>1494</v>
      </c>
      <c r="G24" s="838">
        <f t="shared" si="37"/>
        <v>1150</v>
      </c>
      <c r="H24" s="839">
        <v>23000</v>
      </c>
      <c r="I24" s="840">
        <v>363</v>
      </c>
      <c r="J24" s="841">
        <f t="shared" ref="J24:J26" si="62">H24*I24</f>
        <v>8349000</v>
      </c>
      <c r="K24" s="842">
        <v>0</v>
      </c>
      <c r="L24" s="843">
        <f t="shared" ref="L24:L26" si="63">J24-M24</f>
        <v>0</v>
      </c>
      <c r="M24" s="843">
        <f t="shared" ref="M24:M26" si="64">N24+O24-P24</f>
        <v>8349000</v>
      </c>
      <c r="N24" s="874">
        <v>7590000</v>
      </c>
      <c r="O24" s="874">
        <v>759000</v>
      </c>
      <c r="P24" s="843">
        <v>0</v>
      </c>
      <c r="Q24" s="845">
        <f t="shared" ref="Q24:Q26" si="65">J24-AG24</f>
        <v>1756919.9999999991</v>
      </c>
      <c r="R24" s="846">
        <f t="shared" si="5"/>
        <v>0.21043478260869555</v>
      </c>
      <c r="S24" s="847">
        <f t="shared" ref="S24:S26" si="66">Q24-U24</f>
        <v>1756919.9999999991</v>
      </c>
      <c r="T24" s="848"/>
      <c r="U24" s="849"/>
      <c r="V24" s="839" t="s">
        <v>90</v>
      </c>
      <c r="W24" s="850" t="s">
        <v>89</v>
      </c>
      <c r="X24" s="851">
        <f>Y24/E24</f>
        <v>908.00000000000023</v>
      </c>
      <c r="Y24" s="851">
        <f>(AA24+AB24-AC24-AD24-AE24)/I24</f>
        <v>18160.000000000004</v>
      </c>
      <c r="Z24" s="843">
        <f>AH24-Y24</f>
        <v>0</v>
      </c>
      <c r="AA24" s="857">
        <v>6517764.0000000009</v>
      </c>
      <c r="AB24" s="857">
        <v>651776.40000000014</v>
      </c>
      <c r="AC24" s="858">
        <v>395604.00000000006</v>
      </c>
      <c r="AD24" s="858">
        <v>39560.400000000009</v>
      </c>
      <c r="AE24" s="858">
        <v>142296</v>
      </c>
      <c r="AF24" s="853">
        <f t="shared" ref="AF24:AF26" si="67">AE24*$AF$4</f>
        <v>28459.200000000001</v>
      </c>
      <c r="AG24" s="857">
        <v>6592080.0000000009</v>
      </c>
      <c r="AH24" s="643">
        <f t="shared" ref="AH24:AH26" si="68">AG24/I24</f>
        <v>18160.000000000004</v>
      </c>
      <c r="AI24" s="644" t="s">
        <v>1530</v>
      </c>
    </row>
    <row r="25" spans="1:35" ht="16.149999999999999" customHeight="1">
      <c r="A25" s="194"/>
      <c r="B25" s="833">
        <v>11</v>
      </c>
      <c r="C25" s="834">
        <v>17</v>
      </c>
      <c r="D25" s="875" t="s">
        <v>1046</v>
      </c>
      <c r="E25" s="836">
        <v>20</v>
      </c>
      <c r="F25" s="837" t="s">
        <v>1495</v>
      </c>
      <c r="G25" s="838">
        <f t="shared" si="37"/>
        <v>1130</v>
      </c>
      <c r="H25" s="839">
        <v>22600</v>
      </c>
      <c r="I25" s="840">
        <v>440</v>
      </c>
      <c r="J25" s="841">
        <f t="shared" si="62"/>
        <v>9944000</v>
      </c>
      <c r="K25" s="842">
        <v>0</v>
      </c>
      <c r="L25" s="843">
        <f t="shared" si="63"/>
        <v>0</v>
      </c>
      <c r="M25" s="843">
        <f t="shared" si="64"/>
        <v>9944000</v>
      </c>
      <c r="N25" s="874">
        <v>9040000</v>
      </c>
      <c r="O25" s="874">
        <v>904000</v>
      </c>
      <c r="P25" s="843">
        <v>0</v>
      </c>
      <c r="Q25" s="845">
        <f t="shared" si="65"/>
        <v>1953599.9999999981</v>
      </c>
      <c r="R25" s="846">
        <f t="shared" si="5"/>
        <v>0.19646017699115026</v>
      </c>
      <c r="S25" s="847">
        <f t="shared" si="66"/>
        <v>1953599.9999999981</v>
      </c>
      <c r="T25" s="848"/>
      <c r="U25" s="849"/>
      <c r="V25" s="839" t="s">
        <v>90</v>
      </c>
      <c r="W25" s="850" t="s">
        <v>89</v>
      </c>
      <c r="X25" s="851">
        <f>Y25/E25</f>
        <v>908.00000000000023</v>
      </c>
      <c r="Y25" s="851">
        <f>(AA25+AB25-AC25-AD25-AE25)/I25</f>
        <v>18160.000000000004</v>
      </c>
      <c r="Z25" s="843">
        <f>AH25-Y25</f>
        <v>0</v>
      </c>
      <c r="AA25" s="857">
        <v>7900320.0000000009</v>
      </c>
      <c r="AB25" s="857">
        <v>790032.00000000012</v>
      </c>
      <c r="AC25" s="858">
        <v>479520</v>
      </c>
      <c r="AD25" s="858">
        <v>47952</v>
      </c>
      <c r="AE25" s="858">
        <v>172479.99999999997</v>
      </c>
      <c r="AF25" s="853">
        <f t="shared" si="67"/>
        <v>34495.999999999993</v>
      </c>
      <c r="AG25" s="857">
        <v>7990400.0000000019</v>
      </c>
      <c r="AH25" s="643">
        <f t="shared" si="68"/>
        <v>18160.000000000004</v>
      </c>
      <c r="AI25" s="644" t="s">
        <v>1536</v>
      </c>
    </row>
    <row r="26" spans="1:35" ht="16.149999999999999" customHeight="1">
      <c r="A26" s="194"/>
      <c r="B26" s="833">
        <v>11</v>
      </c>
      <c r="C26" s="834">
        <v>17</v>
      </c>
      <c r="D26" s="875" t="s">
        <v>1046</v>
      </c>
      <c r="E26" s="836">
        <v>20</v>
      </c>
      <c r="F26" s="837" t="s">
        <v>1496</v>
      </c>
      <c r="G26" s="838">
        <f t="shared" si="37"/>
        <v>1130</v>
      </c>
      <c r="H26" s="839">
        <v>22600</v>
      </c>
      <c r="I26" s="840">
        <v>284</v>
      </c>
      <c r="J26" s="841">
        <f t="shared" si="62"/>
        <v>6418400</v>
      </c>
      <c r="K26" s="842">
        <v>0</v>
      </c>
      <c r="L26" s="843">
        <f t="shared" si="63"/>
        <v>0</v>
      </c>
      <c r="M26" s="843">
        <f t="shared" si="64"/>
        <v>6418400</v>
      </c>
      <c r="N26" s="874">
        <v>5834909</v>
      </c>
      <c r="O26" s="874">
        <v>583491</v>
      </c>
      <c r="P26" s="843">
        <v>0</v>
      </c>
      <c r="Q26" s="845">
        <f t="shared" si="65"/>
        <v>1260960</v>
      </c>
      <c r="R26" s="846">
        <f t="shared" si="5"/>
        <v>0.19646017699115045</v>
      </c>
      <c r="S26" s="847">
        <f t="shared" si="66"/>
        <v>1260960</v>
      </c>
      <c r="T26" s="848"/>
      <c r="U26" s="849"/>
      <c r="V26" s="839" t="s">
        <v>90</v>
      </c>
      <c r="W26" s="850" t="s">
        <v>89</v>
      </c>
      <c r="X26" s="851">
        <f>Y26/E26</f>
        <v>908.00000000000023</v>
      </c>
      <c r="Y26" s="851">
        <f>(AA26+AB26-AC26-AD26-AE26)/I26</f>
        <v>18160.000000000004</v>
      </c>
      <c r="Z26" s="843">
        <f>AH26-Y26</f>
        <v>0</v>
      </c>
      <c r="AA26" s="1072">
        <f>10270416/572*284</f>
        <v>5099297.4545454551</v>
      </c>
      <c r="AB26" s="1072">
        <f>1027041.6/572*284</f>
        <v>509929.74545454542</v>
      </c>
      <c r="AC26" s="1073">
        <f>623376/572*284</f>
        <v>309508.36363636365</v>
      </c>
      <c r="AD26" s="1073">
        <f>62337.6/572*284</f>
        <v>30950.836363636365</v>
      </c>
      <c r="AE26" s="1073">
        <f>224224/572*284</f>
        <v>111328</v>
      </c>
      <c r="AF26" s="1074">
        <f t="shared" si="67"/>
        <v>22265.600000000002</v>
      </c>
      <c r="AG26" s="1072">
        <f>10387520/572*284</f>
        <v>5157440</v>
      </c>
      <c r="AH26" s="643">
        <f t="shared" si="68"/>
        <v>18160</v>
      </c>
      <c r="AI26" s="644" t="s">
        <v>1537</v>
      </c>
    </row>
    <row r="27" spans="1:35" s="518" customFormat="1">
      <c r="B27" s="833">
        <v>11</v>
      </c>
      <c r="C27" s="859"/>
      <c r="D27" s="860"/>
      <c r="E27" s="860"/>
      <c r="F27" s="861"/>
      <c r="G27" s="862"/>
      <c r="H27" s="862" t="s">
        <v>5</v>
      </c>
      <c r="I27" s="863">
        <f>SUM(I24:I26)</f>
        <v>1087</v>
      </c>
      <c r="J27" s="864">
        <f t="shared" ref="J27:AG27" si="69">SUM(J24:J26)</f>
        <v>24711400</v>
      </c>
      <c r="K27" s="865">
        <f t="shared" si="69"/>
        <v>0</v>
      </c>
      <c r="L27" s="864">
        <f t="shared" si="69"/>
        <v>0</v>
      </c>
      <c r="M27" s="864">
        <f t="shared" si="69"/>
        <v>24711400</v>
      </c>
      <c r="N27" s="865">
        <f t="shared" si="69"/>
        <v>22464909</v>
      </c>
      <c r="O27" s="865">
        <f t="shared" si="69"/>
        <v>2246491</v>
      </c>
      <c r="P27" s="865">
        <f t="shared" si="69"/>
        <v>0</v>
      </c>
      <c r="Q27" s="866">
        <f t="shared" si="69"/>
        <v>4971479.9999999972</v>
      </c>
      <c r="R27" s="867">
        <f t="shared" si="5"/>
        <v>0.2011816408621121</v>
      </c>
      <c r="S27" s="868">
        <f t="shared" si="69"/>
        <v>4971479.9999999972</v>
      </c>
      <c r="T27" s="869">
        <f t="shared" si="69"/>
        <v>0</v>
      </c>
      <c r="U27" s="870">
        <f t="shared" si="69"/>
        <v>0</v>
      </c>
      <c r="V27" s="864">
        <f t="shared" si="69"/>
        <v>0</v>
      </c>
      <c r="W27" s="869">
        <f t="shared" si="69"/>
        <v>0</v>
      </c>
      <c r="X27" s="870">
        <f t="shared" si="69"/>
        <v>2724.0000000000009</v>
      </c>
      <c r="Y27" s="870">
        <f t="shared" si="69"/>
        <v>54480.000000000015</v>
      </c>
      <c r="Z27" s="864">
        <f t="shared" si="69"/>
        <v>0</v>
      </c>
      <c r="AA27" s="870">
        <f t="shared" si="69"/>
        <v>19517381.454545457</v>
      </c>
      <c r="AB27" s="870">
        <f t="shared" si="69"/>
        <v>1951738.1454545457</v>
      </c>
      <c r="AC27" s="870">
        <f t="shared" si="69"/>
        <v>1184632.3636363638</v>
      </c>
      <c r="AD27" s="870">
        <f t="shared" si="69"/>
        <v>118463.23636363637</v>
      </c>
      <c r="AE27" s="870">
        <f t="shared" si="69"/>
        <v>426104</v>
      </c>
      <c r="AF27" s="871">
        <f t="shared" si="69"/>
        <v>85220.800000000003</v>
      </c>
      <c r="AG27" s="870">
        <f t="shared" si="69"/>
        <v>19739920.000000004</v>
      </c>
      <c r="AH27" s="578"/>
      <c r="AI27" s="615"/>
    </row>
    <row r="28" spans="1:35" ht="16.149999999999999" customHeight="1">
      <c r="A28" s="194"/>
      <c r="B28" s="833">
        <v>11</v>
      </c>
      <c r="C28" s="834">
        <v>18</v>
      </c>
      <c r="D28" s="854" t="s">
        <v>1097</v>
      </c>
      <c r="E28" s="836">
        <v>18</v>
      </c>
      <c r="F28" s="837" t="s">
        <v>1497</v>
      </c>
      <c r="G28" s="838">
        <f t="shared" si="37"/>
        <v>583.33333333333303</v>
      </c>
      <c r="H28" s="839">
        <v>10499.999999999995</v>
      </c>
      <c r="I28" s="840">
        <v>605</v>
      </c>
      <c r="J28" s="841">
        <f t="shared" ref="J28:J38" si="70">H28*I28</f>
        <v>6352499.9999999963</v>
      </c>
      <c r="K28" s="842">
        <v>0</v>
      </c>
      <c r="L28" s="843">
        <f t="shared" ref="L28:L38" si="71">J28-M28</f>
        <v>0</v>
      </c>
      <c r="M28" s="843">
        <f t="shared" ref="M28:M38" si="72">N28+O28-P28</f>
        <v>6352500</v>
      </c>
      <c r="N28" s="874">
        <v>5775000</v>
      </c>
      <c r="O28" s="874">
        <v>577500</v>
      </c>
      <c r="P28" s="843">
        <v>0</v>
      </c>
      <c r="Q28" s="845">
        <f t="shared" ref="Q28:Q38" si="73">J28-AG28</f>
        <v>913549.99999999721</v>
      </c>
      <c r="R28" s="846">
        <f t="shared" si="5"/>
        <v>0.14380952380952344</v>
      </c>
      <c r="S28" s="847">
        <f t="shared" ref="S28:S38" si="74">Q28-U28</f>
        <v>913549.99999999721</v>
      </c>
      <c r="T28" s="848"/>
      <c r="U28" s="849"/>
      <c r="V28" s="839" t="s">
        <v>90</v>
      </c>
      <c r="W28" s="850" t="s">
        <v>89</v>
      </c>
      <c r="X28" s="851">
        <f t="shared" ref="X28:X38" si="75">Y28/E28</f>
        <v>499.44444444444434</v>
      </c>
      <c r="Y28" s="851">
        <f t="shared" ref="Y28:Y38" si="76">(AA28+AB28-AC28-AD28-AE28)/I28</f>
        <v>8989.9999999999982</v>
      </c>
      <c r="Z28" s="843">
        <f t="shared" ref="Z28:Z38" si="77">AH28-Y28</f>
        <v>0</v>
      </c>
      <c r="AA28" s="857">
        <v>5453914.3999999994</v>
      </c>
      <c r="AB28" s="857">
        <v>545391.43999999994</v>
      </c>
      <c r="AC28" s="858">
        <v>330917.40000000002</v>
      </c>
      <c r="AD28" s="858">
        <v>33091.740000000005</v>
      </c>
      <c r="AE28" s="858">
        <v>196346.7</v>
      </c>
      <c r="AF28" s="853">
        <f t="shared" ref="AF28:AF38" si="78">AE28*$AF$4</f>
        <v>39269.340000000004</v>
      </c>
      <c r="AG28" s="857">
        <v>5438949.9999999991</v>
      </c>
      <c r="AH28" s="643">
        <f t="shared" ref="AH28:AH38" si="79">AG28/I28</f>
        <v>8989.9999999999982</v>
      </c>
      <c r="AI28" s="644" t="s">
        <v>1537</v>
      </c>
    </row>
    <row r="29" spans="1:35" ht="16.149999999999999" customHeight="1">
      <c r="A29" s="194"/>
      <c r="B29" s="833">
        <v>11</v>
      </c>
      <c r="C29" s="834">
        <v>18</v>
      </c>
      <c r="D29" s="854" t="s">
        <v>1098</v>
      </c>
      <c r="E29" s="836">
        <v>18</v>
      </c>
      <c r="F29" s="837" t="s">
        <v>1497</v>
      </c>
      <c r="G29" s="838">
        <f t="shared" si="37"/>
        <v>583.33333333333303</v>
      </c>
      <c r="H29" s="839">
        <v>10499.999999999995</v>
      </c>
      <c r="I29" s="840">
        <v>121</v>
      </c>
      <c r="J29" s="841">
        <f t="shared" si="70"/>
        <v>1270499.9999999993</v>
      </c>
      <c r="K29" s="842">
        <v>0</v>
      </c>
      <c r="L29" s="843">
        <f t="shared" si="71"/>
        <v>0</v>
      </c>
      <c r="M29" s="843">
        <f t="shared" si="72"/>
        <v>1270500</v>
      </c>
      <c r="N29" s="874">
        <v>1155000</v>
      </c>
      <c r="O29" s="874">
        <v>115500</v>
      </c>
      <c r="P29" s="843">
        <v>0</v>
      </c>
      <c r="Q29" s="845">
        <f t="shared" si="73"/>
        <v>182709.99999999953</v>
      </c>
      <c r="R29" s="846">
        <f t="shared" si="5"/>
        <v>0.14380952380952353</v>
      </c>
      <c r="S29" s="847">
        <f t="shared" si="74"/>
        <v>182709.99999999953</v>
      </c>
      <c r="T29" s="848"/>
      <c r="U29" s="849"/>
      <c r="V29" s="839" t="s">
        <v>90</v>
      </c>
      <c r="W29" s="850" t="s">
        <v>89</v>
      </c>
      <c r="X29" s="851">
        <f t="shared" si="75"/>
        <v>499.44444444444434</v>
      </c>
      <c r="Y29" s="851">
        <f t="shared" si="76"/>
        <v>8989.9999999999982</v>
      </c>
      <c r="Z29" s="843">
        <f t="shared" si="77"/>
        <v>0</v>
      </c>
      <c r="AA29" s="857">
        <v>1090782.8799999999</v>
      </c>
      <c r="AB29" s="857">
        <v>109078.288</v>
      </c>
      <c r="AC29" s="858">
        <v>66183.48</v>
      </c>
      <c r="AD29" s="858">
        <v>6618.348</v>
      </c>
      <c r="AE29" s="858">
        <v>39269.339999999997</v>
      </c>
      <c r="AF29" s="853">
        <f t="shared" si="78"/>
        <v>7853.8679999999995</v>
      </c>
      <c r="AG29" s="857">
        <v>1087789.9999999998</v>
      </c>
      <c r="AH29" s="643">
        <f t="shared" si="79"/>
        <v>8989.9999999999982</v>
      </c>
      <c r="AI29" s="644" t="s">
        <v>1532</v>
      </c>
    </row>
    <row r="30" spans="1:35" ht="16.149999999999999" customHeight="1">
      <c r="A30" s="194"/>
      <c r="B30" s="833">
        <v>11</v>
      </c>
      <c r="C30" s="834">
        <v>18</v>
      </c>
      <c r="D30" s="854" t="s">
        <v>1099</v>
      </c>
      <c r="E30" s="836">
        <v>18</v>
      </c>
      <c r="F30" s="837" t="s">
        <v>1497</v>
      </c>
      <c r="G30" s="838">
        <f t="shared" si="37"/>
        <v>583.33333333333303</v>
      </c>
      <c r="H30" s="839">
        <v>10499.999999999995</v>
      </c>
      <c r="I30" s="840">
        <v>121</v>
      </c>
      <c r="J30" s="841">
        <f t="shared" si="70"/>
        <v>1270499.9999999993</v>
      </c>
      <c r="K30" s="842">
        <v>0</v>
      </c>
      <c r="L30" s="843">
        <f t="shared" si="71"/>
        <v>0</v>
      </c>
      <c r="M30" s="843">
        <f t="shared" si="72"/>
        <v>1270500</v>
      </c>
      <c r="N30" s="874">
        <v>1155000</v>
      </c>
      <c r="O30" s="874">
        <v>115500</v>
      </c>
      <c r="P30" s="843">
        <v>0</v>
      </c>
      <c r="Q30" s="845">
        <f t="shared" si="73"/>
        <v>182709.99999999953</v>
      </c>
      <c r="R30" s="846">
        <f t="shared" si="5"/>
        <v>0.14380952380952353</v>
      </c>
      <c r="S30" s="847">
        <f t="shared" si="74"/>
        <v>182709.99999999953</v>
      </c>
      <c r="T30" s="848"/>
      <c r="U30" s="849"/>
      <c r="V30" s="839" t="s">
        <v>90</v>
      </c>
      <c r="W30" s="850" t="s">
        <v>89</v>
      </c>
      <c r="X30" s="851">
        <f t="shared" si="75"/>
        <v>499.44444444444434</v>
      </c>
      <c r="Y30" s="851">
        <f t="shared" si="76"/>
        <v>8989.9999999999982</v>
      </c>
      <c r="Z30" s="843">
        <f t="shared" si="77"/>
        <v>0</v>
      </c>
      <c r="AA30" s="857">
        <v>1090782.8799999999</v>
      </c>
      <c r="AB30" s="857">
        <v>109078.288</v>
      </c>
      <c r="AC30" s="858">
        <v>66183.48</v>
      </c>
      <c r="AD30" s="858">
        <v>6618.348</v>
      </c>
      <c r="AE30" s="858">
        <v>39269.339999999997</v>
      </c>
      <c r="AF30" s="853">
        <f t="shared" si="78"/>
        <v>7853.8679999999995</v>
      </c>
      <c r="AG30" s="857">
        <v>1087789.9999999998</v>
      </c>
      <c r="AH30" s="643">
        <f t="shared" si="79"/>
        <v>8989.9999999999982</v>
      </c>
      <c r="AI30" s="644" t="s">
        <v>1532</v>
      </c>
    </row>
    <row r="31" spans="1:35" ht="16.149999999999999" customHeight="1">
      <c r="A31" s="194"/>
      <c r="B31" s="833">
        <v>11</v>
      </c>
      <c r="C31" s="834">
        <v>18</v>
      </c>
      <c r="D31" s="854" t="s">
        <v>1069</v>
      </c>
      <c r="E31" s="836">
        <v>32</v>
      </c>
      <c r="F31" s="837" t="s">
        <v>1498</v>
      </c>
      <c r="G31" s="838">
        <f t="shared" si="37"/>
        <v>906.25</v>
      </c>
      <c r="H31" s="839">
        <v>29000</v>
      </c>
      <c r="I31" s="840">
        <v>286</v>
      </c>
      <c r="J31" s="841">
        <f t="shared" si="70"/>
        <v>8294000</v>
      </c>
      <c r="K31" s="842">
        <v>0</v>
      </c>
      <c r="L31" s="843">
        <f t="shared" si="71"/>
        <v>0</v>
      </c>
      <c r="M31" s="843">
        <f t="shared" si="72"/>
        <v>8294000</v>
      </c>
      <c r="N31" s="874">
        <v>7540000</v>
      </c>
      <c r="O31" s="874">
        <v>754000</v>
      </c>
      <c r="P31" s="843">
        <v>0</v>
      </c>
      <c r="Q31" s="845">
        <f t="shared" si="73"/>
        <v>1315600</v>
      </c>
      <c r="R31" s="846">
        <f t="shared" si="5"/>
        <v>0.15862068965517243</v>
      </c>
      <c r="S31" s="847">
        <f t="shared" si="74"/>
        <v>1315600</v>
      </c>
      <c r="T31" s="848"/>
      <c r="U31" s="849"/>
      <c r="V31" s="839" t="s">
        <v>90</v>
      </c>
      <c r="W31" s="850" t="s">
        <v>89</v>
      </c>
      <c r="X31" s="851">
        <f t="shared" si="75"/>
        <v>762.5</v>
      </c>
      <c r="Y31" s="851">
        <f t="shared" si="76"/>
        <v>24400</v>
      </c>
      <c r="Z31" s="843">
        <f t="shared" si="77"/>
        <v>0</v>
      </c>
      <c r="AA31" s="857">
        <v>6750261.4400000004</v>
      </c>
      <c r="AB31" s="857">
        <v>675026.14400000009</v>
      </c>
      <c r="AC31" s="858">
        <v>406261.44</v>
      </c>
      <c r="AD31" s="858">
        <v>40626.144</v>
      </c>
      <c r="AE31" s="858">
        <v>0</v>
      </c>
      <c r="AF31" s="853">
        <f t="shared" si="78"/>
        <v>0</v>
      </c>
      <c r="AG31" s="857">
        <v>6978400</v>
      </c>
      <c r="AH31" s="643">
        <f t="shared" si="79"/>
        <v>24400</v>
      </c>
      <c r="AI31" s="644" t="s">
        <v>1538</v>
      </c>
    </row>
    <row r="32" spans="1:35" ht="16.149999999999999" customHeight="1">
      <c r="A32" s="194"/>
      <c r="B32" s="833">
        <v>11</v>
      </c>
      <c r="C32" s="834">
        <v>18</v>
      </c>
      <c r="D32" s="876" t="s">
        <v>1097</v>
      </c>
      <c r="E32" s="836">
        <v>18</v>
      </c>
      <c r="F32" s="837" t="s">
        <v>1499</v>
      </c>
      <c r="G32" s="838">
        <f t="shared" si="37"/>
        <v>594.444444444444</v>
      </c>
      <c r="H32" s="839">
        <v>10699.999999999993</v>
      </c>
      <c r="I32" s="840">
        <v>605</v>
      </c>
      <c r="J32" s="841">
        <f t="shared" si="70"/>
        <v>6473499.9999999953</v>
      </c>
      <c r="K32" s="842">
        <v>0</v>
      </c>
      <c r="L32" s="843">
        <f t="shared" si="71"/>
        <v>0</v>
      </c>
      <c r="M32" s="843">
        <f t="shared" si="72"/>
        <v>6473500</v>
      </c>
      <c r="N32" s="874">
        <v>5885000</v>
      </c>
      <c r="O32" s="874">
        <v>588500</v>
      </c>
      <c r="P32" s="843">
        <v>0</v>
      </c>
      <c r="Q32" s="845">
        <f t="shared" si="73"/>
        <v>1034549.9999999963</v>
      </c>
      <c r="R32" s="846">
        <f t="shared" si="5"/>
        <v>0.15981308411214906</v>
      </c>
      <c r="S32" s="847">
        <f t="shared" si="74"/>
        <v>1034549.9999999963</v>
      </c>
      <c r="T32" s="848"/>
      <c r="U32" s="849"/>
      <c r="V32" s="839" t="s">
        <v>90</v>
      </c>
      <c r="W32" s="850" t="s">
        <v>89</v>
      </c>
      <c r="X32" s="851">
        <f t="shared" si="75"/>
        <v>499.44444444444434</v>
      </c>
      <c r="Y32" s="851">
        <f t="shared" si="76"/>
        <v>8989.9999999999982</v>
      </c>
      <c r="Z32" s="843">
        <f t="shared" si="77"/>
        <v>0</v>
      </c>
      <c r="AA32" s="857">
        <v>5453914.3999999994</v>
      </c>
      <c r="AB32" s="857">
        <v>545391.43999999994</v>
      </c>
      <c r="AC32" s="858">
        <v>330917.40000000002</v>
      </c>
      <c r="AD32" s="858">
        <v>33091.740000000005</v>
      </c>
      <c r="AE32" s="858">
        <v>196346.7</v>
      </c>
      <c r="AF32" s="853">
        <f t="shared" si="78"/>
        <v>39269.340000000004</v>
      </c>
      <c r="AG32" s="857">
        <v>5438949.9999999991</v>
      </c>
      <c r="AH32" s="643">
        <f t="shared" si="79"/>
        <v>8989.9999999999982</v>
      </c>
      <c r="AI32" s="644" t="s">
        <v>1536</v>
      </c>
    </row>
    <row r="33" spans="1:35" ht="16.149999999999999" customHeight="1">
      <c r="A33" s="194"/>
      <c r="B33" s="833">
        <v>11</v>
      </c>
      <c r="C33" s="834">
        <v>18</v>
      </c>
      <c r="D33" s="875" t="s">
        <v>1098</v>
      </c>
      <c r="E33" s="836">
        <v>18</v>
      </c>
      <c r="F33" s="837" t="s">
        <v>1499</v>
      </c>
      <c r="G33" s="838">
        <f t="shared" si="37"/>
        <v>594.444444444444</v>
      </c>
      <c r="H33" s="855">
        <v>10699.999999999993</v>
      </c>
      <c r="I33" s="856">
        <v>121</v>
      </c>
      <c r="J33" s="841">
        <f t="shared" si="70"/>
        <v>1294699.9999999991</v>
      </c>
      <c r="K33" s="842">
        <v>0</v>
      </c>
      <c r="L33" s="843">
        <f t="shared" si="71"/>
        <v>0</v>
      </c>
      <c r="M33" s="843">
        <f t="shared" si="72"/>
        <v>1294700</v>
      </c>
      <c r="N33" s="874">
        <v>1177000</v>
      </c>
      <c r="O33" s="874">
        <v>117700</v>
      </c>
      <c r="P33" s="843">
        <v>0</v>
      </c>
      <c r="Q33" s="845">
        <f t="shared" si="73"/>
        <v>206909.9999999993</v>
      </c>
      <c r="R33" s="846">
        <f t="shared" si="5"/>
        <v>0.15981308411214912</v>
      </c>
      <c r="S33" s="847">
        <f t="shared" si="74"/>
        <v>206909.9999999993</v>
      </c>
      <c r="T33" s="848"/>
      <c r="U33" s="849"/>
      <c r="V33" s="839" t="s">
        <v>90</v>
      </c>
      <c r="W33" s="850" t="s">
        <v>89</v>
      </c>
      <c r="X33" s="851">
        <f t="shared" si="75"/>
        <v>499.44444444444434</v>
      </c>
      <c r="Y33" s="851">
        <f t="shared" si="76"/>
        <v>8989.9999999999982</v>
      </c>
      <c r="Z33" s="843">
        <f t="shared" si="77"/>
        <v>0</v>
      </c>
      <c r="AA33" s="857">
        <v>1090782.8799999999</v>
      </c>
      <c r="AB33" s="857">
        <v>109078.288</v>
      </c>
      <c r="AC33" s="858">
        <v>66183.48</v>
      </c>
      <c r="AD33" s="858">
        <v>6618.348</v>
      </c>
      <c r="AE33" s="858">
        <v>39269.339999999997</v>
      </c>
      <c r="AF33" s="853">
        <f t="shared" si="78"/>
        <v>7853.8679999999995</v>
      </c>
      <c r="AG33" s="857">
        <v>1087789.9999999998</v>
      </c>
      <c r="AH33" s="643">
        <f t="shared" si="79"/>
        <v>8989.9999999999982</v>
      </c>
      <c r="AI33" s="644" t="s">
        <v>1536</v>
      </c>
    </row>
    <row r="34" spans="1:35" ht="16.149999999999999" customHeight="1">
      <c r="A34" s="194"/>
      <c r="B34" s="833">
        <v>11</v>
      </c>
      <c r="C34" s="834">
        <v>18</v>
      </c>
      <c r="D34" s="875" t="s">
        <v>1099</v>
      </c>
      <c r="E34" s="836">
        <v>18</v>
      </c>
      <c r="F34" s="837" t="s">
        <v>1499</v>
      </c>
      <c r="G34" s="838">
        <f t="shared" si="37"/>
        <v>594.444444444444</v>
      </c>
      <c r="H34" s="839">
        <v>10699.999999999993</v>
      </c>
      <c r="I34" s="840">
        <v>121</v>
      </c>
      <c r="J34" s="841">
        <f t="shared" si="70"/>
        <v>1294699.9999999991</v>
      </c>
      <c r="K34" s="842">
        <v>0</v>
      </c>
      <c r="L34" s="843">
        <f t="shared" si="71"/>
        <v>0</v>
      </c>
      <c r="M34" s="843">
        <f t="shared" si="72"/>
        <v>1294700</v>
      </c>
      <c r="N34" s="874">
        <v>1177000</v>
      </c>
      <c r="O34" s="874">
        <v>117700</v>
      </c>
      <c r="P34" s="843">
        <v>0</v>
      </c>
      <c r="Q34" s="845">
        <f t="shared" si="73"/>
        <v>206909.9999999993</v>
      </c>
      <c r="R34" s="846">
        <f>Q34/J34</f>
        <v>0.15981308411214912</v>
      </c>
      <c r="S34" s="847">
        <f t="shared" si="74"/>
        <v>206909.9999999993</v>
      </c>
      <c r="T34" s="848"/>
      <c r="U34" s="849"/>
      <c r="V34" s="839" t="s">
        <v>90</v>
      </c>
      <c r="W34" s="850" t="s">
        <v>89</v>
      </c>
      <c r="X34" s="851">
        <f t="shared" si="75"/>
        <v>499.44444444444434</v>
      </c>
      <c r="Y34" s="851">
        <f t="shared" si="76"/>
        <v>8989.9999999999982</v>
      </c>
      <c r="Z34" s="843">
        <f t="shared" si="77"/>
        <v>0</v>
      </c>
      <c r="AA34" s="857">
        <v>1090782.8799999999</v>
      </c>
      <c r="AB34" s="857">
        <v>109078.288</v>
      </c>
      <c r="AC34" s="858">
        <v>66183.48</v>
      </c>
      <c r="AD34" s="858">
        <v>6618.348</v>
      </c>
      <c r="AE34" s="858">
        <v>39269.339999999997</v>
      </c>
      <c r="AF34" s="853">
        <f t="shared" si="78"/>
        <v>7853.8679999999995</v>
      </c>
      <c r="AG34" s="857">
        <v>1087789.9999999998</v>
      </c>
      <c r="AH34" s="643">
        <f t="shared" si="79"/>
        <v>8989.9999999999982</v>
      </c>
      <c r="AI34" s="644" t="s">
        <v>1536</v>
      </c>
    </row>
    <row r="35" spans="1:35" ht="16.149999999999999" customHeight="1">
      <c r="A35" s="194"/>
      <c r="B35" s="833">
        <v>11</v>
      </c>
      <c r="C35" s="834">
        <v>18</v>
      </c>
      <c r="D35" s="875" t="s">
        <v>1069</v>
      </c>
      <c r="E35" s="836">
        <v>32</v>
      </c>
      <c r="F35" s="837" t="s">
        <v>1500</v>
      </c>
      <c r="G35" s="838">
        <f t="shared" si="37"/>
        <v>890.625</v>
      </c>
      <c r="H35" s="839">
        <v>28500</v>
      </c>
      <c r="I35" s="840">
        <v>891</v>
      </c>
      <c r="J35" s="841">
        <f t="shared" si="70"/>
        <v>25393500</v>
      </c>
      <c r="K35" s="842">
        <v>0</v>
      </c>
      <c r="L35" s="843">
        <f t="shared" si="71"/>
        <v>0</v>
      </c>
      <c r="M35" s="843">
        <f t="shared" si="72"/>
        <v>25393500</v>
      </c>
      <c r="N35" s="874">
        <v>23085000</v>
      </c>
      <c r="O35" s="874">
        <v>2308500</v>
      </c>
      <c r="P35" s="843">
        <v>0</v>
      </c>
      <c r="Q35" s="845">
        <f t="shared" si="73"/>
        <v>3653100.0000000037</v>
      </c>
      <c r="R35" s="846">
        <f t="shared" si="5"/>
        <v>0.14385964912280716</v>
      </c>
      <c r="S35" s="847">
        <f t="shared" si="74"/>
        <v>3653100.0000000037</v>
      </c>
      <c r="T35" s="848"/>
      <c r="U35" s="849"/>
      <c r="V35" s="839" t="s">
        <v>90</v>
      </c>
      <c r="W35" s="850" t="s">
        <v>89</v>
      </c>
      <c r="X35" s="851">
        <f t="shared" si="75"/>
        <v>762.49999999999989</v>
      </c>
      <c r="Y35" s="851">
        <f t="shared" si="76"/>
        <v>24399.999999999996</v>
      </c>
      <c r="Z35" s="843">
        <f t="shared" si="77"/>
        <v>0</v>
      </c>
      <c r="AA35" s="857">
        <v>21029660.639999997</v>
      </c>
      <c r="AB35" s="857">
        <v>2102966.0639999998</v>
      </c>
      <c r="AC35" s="858">
        <v>1265660.6399999999</v>
      </c>
      <c r="AD35" s="858">
        <v>126566.064</v>
      </c>
      <c r="AE35" s="858">
        <v>0</v>
      </c>
      <c r="AF35" s="853">
        <f t="shared" si="78"/>
        <v>0</v>
      </c>
      <c r="AG35" s="857">
        <v>21740399.999999996</v>
      </c>
      <c r="AH35" s="643">
        <f t="shared" si="79"/>
        <v>24399.999999999996</v>
      </c>
      <c r="AI35" s="644" t="s">
        <v>1531</v>
      </c>
    </row>
    <row r="36" spans="1:35" ht="16.149999999999999" customHeight="1">
      <c r="A36" s="194"/>
      <c r="B36" s="833">
        <v>11</v>
      </c>
      <c r="C36" s="834">
        <v>18</v>
      </c>
      <c r="D36" s="877" t="s">
        <v>1097</v>
      </c>
      <c r="E36" s="836">
        <v>18</v>
      </c>
      <c r="F36" s="837" t="s">
        <v>1501</v>
      </c>
      <c r="G36" s="838">
        <f t="shared" si="37"/>
        <v>588.88888888888903</v>
      </c>
      <c r="H36" s="839">
        <v>10600.000000000002</v>
      </c>
      <c r="I36" s="840">
        <v>781</v>
      </c>
      <c r="J36" s="841">
        <f t="shared" si="70"/>
        <v>8278600.0000000019</v>
      </c>
      <c r="K36" s="842">
        <v>0</v>
      </c>
      <c r="L36" s="843">
        <f t="shared" si="71"/>
        <v>0</v>
      </c>
      <c r="M36" s="843">
        <f t="shared" si="72"/>
        <v>8278600</v>
      </c>
      <c r="N36" s="874">
        <v>7526000</v>
      </c>
      <c r="O36" s="874">
        <v>752600</v>
      </c>
      <c r="P36" s="843">
        <v>0</v>
      </c>
      <c r="Q36" s="845">
        <f t="shared" si="73"/>
        <v>1257410.0000000047</v>
      </c>
      <c r="R36" s="846">
        <f t="shared" si="5"/>
        <v>0.15188679245283071</v>
      </c>
      <c r="S36" s="847">
        <f t="shared" si="74"/>
        <v>1257410.0000000047</v>
      </c>
      <c r="T36" s="848"/>
      <c r="U36" s="849"/>
      <c r="V36" s="839" t="s">
        <v>90</v>
      </c>
      <c r="W36" s="850" t="s">
        <v>89</v>
      </c>
      <c r="X36" s="851">
        <f t="shared" si="75"/>
        <v>499.44444444444423</v>
      </c>
      <c r="Y36" s="851">
        <f t="shared" si="76"/>
        <v>8989.9999999999964</v>
      </c>
      <c r="Z36" s="843">
        <f t="shared" si="77"/>
        <v>0</v>
      </c>
      <c r="AA36" s="857">
        <v>7040507.6799999978</v>
      </c>
      <c r="AB36" s="857">
        <v>704050.76799999981</v>
      </c>
      <c r="AC36" s="858">
        <v>427184.27999999997</v>
      </c>
      <c r="AD36" s="858">
        <v>42718.428</v>
      </c>
      <c r="AE36" s="858">
        <v>253465.74</v>
      </c>
      <c r="AF36" s="853">
        <f t="shared" si="78"/>
        <v>50693.148000000001</v>
      </c>
      <c r="AG36" s="857">
        <v>7021189.9999999972</v>
      </c>
      <c r="AH36" s="643">
        <f t="shared" si="79"/>
        <v>8989.9999999999964</v>
      </c>
      <c r="AI36" s="644" t="s">
        <v>1531</v>
      </c>
    </row>
    <row r="37" spans="1:35" ht="16.149999999999999" customHeight="1">
      <c r="A37" s="194"/>
      <c r="B37" s="833">
        <v>11</v>
      </c>
      <c r="C37" s="834">
        <v>18</v>
      </c>
      <c r="D37" s="877" t="s">
        <v>1098</v>
      </c>
      <c r="E37" s="836">
        <v>18</v>
      </c>
      <c r="F37" s="837" t="s">
        <v>1237</v>
      </c>
      <c r="G37" s="838">
        <f t="shared" si="37"/>
        <v>588.88888888888903</v>
      </c>
      <c r="H37" s="839">
        <v>10600.000000000002</v>
      </c>
      <c r="I37" s="840">
        <v>484</v>
      </c>
      <c r="J37" s="841">
        <f t="shared" si="70"/>
        <v>5130400.0000000009</v>
      </c>
      <c r="K37" s="842">
        <v>0</v>
      </c>
      <c r="L37" s="843">
        <f t="shared" si="71"/>
        <v>0</v>
      </c>
      <c r="M37" s="843">
        <f t="shared" si="72"/>
        <v>5130400</v>
      </c>
      <c r="N37" s="874">
        <v>4664000</v>
      </c>
      <c r="O37" s="874">
        <v>466400</v>
      </c>
      <c r="P37" s="843">
        <v>0</v>
      </c>
      <c r="Q37" s="845">
        <f t="shared" si="73"/>
        <v>779240.00000000186</v>
      </c>
      <c r="R37" s="846">
        <f t="shared" si="5"/>
        <v>0.15188679245283052</v>
      </c>
      <c r="S37" s="847">
        <f t="shared" si="74"/>
        <v>779240.00000000186</v>
      </c>
      <c r="T37" s="848"/>
      <c r="U37" s="849"/>
      <c r="V37" s="839" t="s">
        <v>90</v>
      </c>
      <c r="W37" s="850" t="s">
        <v>89</v>
      </c>
      <c r="X37" s="851">
        <f t="shared" si="75"/>
        <v>499.44444444444434</v>
      </c>
      <c r="Y37" s="851">
        <f t="shared" si="76"/>
        <v>8989.9999999999982</v>
      </c>
      <c r="Z37" s="843">
        <f t="shared" si="77"/>
        <v>0</v>
      </c>
      <c r="AA37" s="857">
        <v>4363131.5199999996</v>
      </c>
      <c r="AB37" s="857">
        <v>436313.152</v>
      </c>
      <c r="AC37" s="858">
        <v>264733.92</v>
      </c>
      <c r="AD37" s="858">
        <v>26473.392</v>
      </c>
      <c r="AE37" s="858">
        <v>157077.35999999999</v>
      </c>
      <c r="AF37" s="853">
        <f t="shared" si="78"/>
        <v>31415.471999999998</v>
      </c>
      <c r="AG37" s="857">
        <v>4351159.9999999991</v>
      </c>
      <c r="AH37" s="643">
        <f t="shared" si="79"/>
        <v>8989.9999999999982</v>
      </c>
      <c r="AI37" s="644" t="s">
        <v>1531</v>
      </c>
    </row>
    <row r="38" spans="1:35" ht="16.149999999999999" customHeight="1">
      <c r="A38" s="194"/>
      <c r="B38" s="833">
        <v>11</v>
      </c>
      <c r="C38" s="834">
        <v>18</v>
      </c>
      <c r="D38" s="854" t="s">
        <v>1099</v>
      </c>
      <c r="E38" s="836">
        <v>18</v>
      </c>
      <c r="F38" s="837" t="s">
        <v>1237</v>
      </c>
      <c r="G38" s="838">
        <f t="shared" si="37"/>
        <v>588.88888888888903</v>
      </c>
      <c r="H38" s="839">
        <v>10600.000000000002</v>
      </c>
      <c r="I38" s="840">
        <v>187</v>
      </c>
      <c r="J38" s="841">
        <f t="shared" si="70"/>
        <v>1982200.0000000002</v>
      </c>
      <c r="K38" s="842">
        <v>0</v>
      </c>
      <c r="L38" s="843">
        <f t="shared" si="71"/>
        <v>0</v>
      </c>
      <c r="M38" s="843">
        <f t="shared" si="72"/>
        <v>1982200</v>
      </c>
      <c r="N38" s="874">
        <v>1802000</v>
      </c>
      <c r="O38" s="874">
        <v>180200</v>
      </c>
      <c r="P38" s="843">
        <v>0</v>
      </c>
      <c r="Q38" s="845">
        <f t="shared" si="73"/>
        <v>301070</v>
      </c>
      <c r="R38" s="846">
        <f t="shared" si="5"/>
        <v>0.15188679245283018</v>
      </c>
      <c r="S38" s="847">
        <f t="shared" si="74"/>
        <v>301070</v>
      </c>
      <c r="T38" s="848"/>
      <c r="U38" s="849"/>
      <c r="V38" s="839" t="s">
        <v>90</v>
      </c>
      <c r="W38" s="850" t="s">
        <v>89</v>
      </c>
      <c r="X38" s="851">
        <f t="shared" si="75"/>
        <v>499.44444444444457</v>
      </c>
      <c r="Y38" s="851">
        <f t="shared" si="76"/>
        <v>8990.0000000000018</v>
      </c>
      <c r="Z38" s="843">
        <f t="shared" si="77"/>
        <v>0</v>
      </c>
      <c r="AA38" s="857">
        <v>1685755.36</v>
      </c>
      <c r="AB38" s="857">
        <v>168575.53600000002</v>
      </c>
      <c r="AC38" s="858">
        <v>102283.56000000001</v>
      </c>
      <c r="AD38" s="858">
        <v>10228.356000000002</v>
      </c>
      <c r="AE38" s="858">
        <v>60688.98</v>
      </c>
      <c r="AF38" s="853">
        <f t="shared" si="78"/>
        <v>12137.796000000002</v>
      </c>
      <c r="AG38" s="857">
        <v>1681130.0000000002</v>
      </c>
      <c r="AH38" s="643">
        <f t="shared" si="79"/>
        <v>8990.0000000000018</v>
      </c>
      <c r="AI38" s="644" t="s">
        <v>1531</v>
      </c>
    </row>
    <row r="39" spans="1:35" s="518" customFormat="1">
      <c r="B39" s="833">
        <v>11</v>
      </c>
      <c r="C39" s="859"/>
      <c r="D39" s="860"/>
      <c r="E39" s="860"/>
      <c r="F39" s="861"/>
      <c r="G39" s="862"/>
      <c r="H39" s="862" t="s">
        <v>5</v>
      </c>
      <c r="I39" s="863">
        <f t="shared" ref="I39:Q39" si="80">SUM(I28:I38)</f>
        <v>4323</v>
      </c>
      <c r="J39" s="864">
        <f t="shared" si="80"/>
        <v>67035099.999999985</v>
      </c>
      <c r="K39" s="865">
        <f t="shared" si="80"/>
        <v>0</v>
      </c>
      <c r="L39" s="864">
        <f t="shared" si="80"/>
        <v>0</v>
      </c>
      <c r="M39" s="864">
        <f t="shared" si="80"/>
        <v>67035100</v>
      </c>
      <c r="N39" s="865">
        <f t="shared" si="80"/>
        <v>60941000</v>
      </c>
      <c r="O39" s="865">
        <f t="shared" si="80"/>
        <v>6094100</v>
      </c>
      <c r="P39" s="865">
        <f t="shared" si="80"/>
        <v>0</v>
      </c>
      <c r="Q39" s="866">
        <f t="shared" si="80"/>
        <v>10033760.000000002</v>
      </c>
      <c r="R39" s="867">
        <f t="shared" si="5"/>
        <v>0.14967919791273532</v>
      </c>
      <c r="S39" s="868">
        <f>SUM(S28:S38)</f>
        <v>10033760.000000002</v>
      </c>
      <c r="T39" s="878"/>
      <c r="U39" s="879"/>
      <c r="V39" s="864">
        <f t="shared" ref="V39:AG39" si="81">SUM(V28:V38)</f>
        <v>0</v>
      </c>
      <c r="W39" s="878">
        <f t="shared" si="81"/>
        <v>0</v>
      </c>
      <c r="X39" s="880">
        <f t="shared" si="81"/>
        <v>6019.9999999999991</v>
      </c>
      <c r="Y39" s="881">
        <f t="shared" si="81"/>
        <v>129709.99999999999</v>
      </c>
      <c r="Z39" s="882">
        <f t="shared" si="81"/>
        <v>0</v>
      </c>
      <c r="AA39" s="879">
        <f t="shared" si="81"/>
        <v>56140276.959999993</v>
      </c>
      <c r="AB39" s="879">
        <f t="shared" si="81"/>
        <v>5614027.6960000005</v>
      </c>
      <c r="AC39" s="879">
        <f t="shared" si="81"/>
        <v>3392692.5599999996</v>
      </c>
      <c r="AD39" s="879">
        <f t="shared" si="81"/>
        <v>339269.25600000005</v>
      </c>
      <c r="AE39" s="879">
        <f t="shared" si="81"/>
        <v>1021002.84</v>
      </c>
      <c r="AF39" s="883">
        <f t="shared" si="81"/>
        <v>204200.56800000003</v>
      </c>
      <c r="AG39" s="879">
        <f t="shared" si="81"/>
        <v>57001340</v>
      </c>
      <c r="AH39" s="578"/>
      <c r="AI39" s="615"/>
    </row>
    <row r="40" spans="1:35" ht="16.149999999999999" customHeight="1">
      <c r="A40" s="194"/>
      <c r="B40" s="833">
        <v>11</v>
      </c>
      <c r="C40" s="834">
        <v>19</v>
      </c>
      <c r="D40" s="884" t="s">
        <v>1089</v>
      </c>
      <c r="E40" s="836">
        <v>24</v>
      </c>
      <c r="F40" s="837" t="s">
        <v>1503</v>
      </c>
      <c r="G40" s="838">
        <f t="shared" ref="G40" si="82">H40/E40</f>
        <v>605</v>
      </c>
      <c r="H40" s="839">
        <v>14520</v>
      </c>
      <c r="I40" s="840">
        <v>720</v>
      </c>
      <c r="J40" s="841">
        <f t="shared" ref="J40" si="83">H40*I40</f>
        <v>10454400</v>
      </c>
      <c r="K40" s="842">
        <v>0</v>
      </c>
      <c r="L40" s="843">
        <f t="shared" ref="L40" si="84">J40-M40</f>
        <v>0</v>
      </c>
      <c r="M40" s="843">
        <f t="shared" ref="M40" si="85">N40+O40-P40</f>
        <v>10454400</v>
      </c>
      <c r="N40" s="874">
        <v>9504000</v>
      </c>
      <c r="O40" s="874">
        <v>950400</v>
      </c>
      <c r="P40" s="843">
        <v>0</v>
      </c>
      <c r="Q40" s="845">
        <f t="shared" ref="Q40" si="86">J40-AG40</f>
        <v>5299151.9999999925</v>
      </c>
      <c r="R40" s="846">
        <f t="shared" si="5"/>
        <v>0.50688246097336931</v>
      </c>
      <c r="S40" s="847">
        <f t="shared" ref="S40" si="87">Q40-U40</f>
        <v>5299151.9999999925</v>
      </c>
      <c r="T40" s="848"/>
      <c r="U40" s="849"/>
      <c r="V40" s="839" t="s">
        <v>90</v>
      </c>
      <c r="W40" s="850" t="s">
        <v>89</v>
      </c>
      <c r="X40" s="851">
        <f>Y40/E40</f>
        <v>298.33611111111304</v>
      </c>
      <c r="Y40" s="851">
        <f>(AA40+AB40-AC40-AD40-AE40)/I40</f>
        <v>7160.066666666713</v>
      </c>
      <c r="Z40" s="843">
        <f>AH40-Y40</f>
        <v>-3.637978807091713E-11</v>
      </c>
      <c r="AA40" s="1072">
        <v>5748395.7109091207</v>
      </c>
      <c r="AB40" s="1072">
        <v>574839.57109091198</v>
      </c>
      <c r="AC40" s="1075">
        <v>570482.21999999974</v>
      </c>
      <c r="AD40" s="1073">
        <v>57048.22199999998</v>
      </c>
      <c r="AE40" s="1075">
        <v>540456.83999999985</v>
      </c>
      <c r="AF40" s="1074">
        <f t="shared" ref="AF40" si="88">AE40*$AF$4</f>
        <v>108091.36799999997</v>
      </c>
      <c r="AG40" s="1072">
        <v>5155248.0000000075</v>
      </c>
      <c r="AH40" s="643">
        <f t="shared" ref="AH40" si="89">AG40/I40</f>
        <v>7160.0666666666766</v>
      </c>
      <c r="AI40" s="644" t="s">
        <v>1538</v>
      </c>
    </row>
    <row r="41" spans="1:35" s="518" customFormat="1">
      <c r="B41" s="833">
        <v>11</v>
      </c>
      <c r="C41" s="859"/>
      <c r="D41" s="860"/>
      <c r="E41" s="860"/>
      <c r="F41" s="861"/>
      <c r="G41" s="862"/>
      <c r="H41" s="862" t="s">
        <v>5</v>
      </c>
      <c r="I41" s="863">
        <f>SUM(I40)</f>
        <v>720</v>
      </c>
      <c r="J41" s="864">
        <f>SUM(J40)</f>
        <v>10454400</v>
      </c>
      <c r="K41" s="865">
        <f t="shared" ref="K41:L41" si="90">SUM(K38:K40)</f>
        <v>0</v>
      </c>
      <c r="L41" s="864">
        <f t="shared" si="90"/>
        <v>0</v>
      </c>
      <c r="M41" s="864">
        <f>SUM(M40)</f>
        <v>10454400</v>
      </c>
      <c r="N41" s="865">
        <f>SUM(N40)</f>
        <v>9504000</v>
      </c>
      <c r="O41" s="865">
        <f>SUM(O40)</f>
        <v>950400</v>
      </c>
      <c r="P41" s="865">
        <f>SUM(P40)</f>
        <v>0</v>
      </c>
      <c r="Q41" s="866">
        <f>SUM(Q40)</f>
        <v>5299151.9999999925</v>
      </c>
      <c r="R41" s="867">
        <f t="shared" si="5"/>
        <v>0.50688246097336931</v>
      </c>
      <c r="S41" s="868">
        <f t="shared" ref="S41:AG41" si="91">SUM(S40)</f>
        <v>5299151.9999999925</v>
      </c>
      <c r="T41" s="869">
        <f t="shared" si="91"/>
        <v>0</v>
      </c>
      <c r="U41" s="870">
        <f t="shared" si="91"/>
        <v>0</v>
      </c>
      <c r="V41" s="864">
        <f t="shared" si="91"/>
        <v>0</v>
      </c>
      <c r="W41" s="869">
        <f t="shared" si="91"/>
        <v>0</v>
      </c>
      <c r="X41" s="870">
        <f t="shared" si="91"/>
        <v>298.33611111111304</v>
      </c>
      <c r="Y41" s="870">
        <f t="shared" si="91"/>
        <v>7160.066666666713</v>
      </c>
      <c r="Z41" s="864">
        <f t="shared" si="91"/>
        <v>-3.637978807091713E-11</v>
      </c>
      <c r="AA41" s="870">
        <f t="shared" si="91"/>
        <v>5748395.7109091207</v>
      </c>
      <c r="AB41" s="870">
        <f t="shared" si="91"/>
        <v>574839.57109091198</v>
      </c>
      <c r="AC41" s="870">
        <f t="shared" si="91"/>
        <v>570482.21999999974</v>
      </c>
      <c r="AD41" s="870">
        <f t="shared" si="91"/>
        <v>57048.22199999998</v>
      </c>
      <c r="AE41" s="870">
        <f t="shared" si="91"/>
        <v>540456.83999999985</v>
      </c>
      <c r="AF41" s="871">
        <f t="shared" si="91"/>
        <v>108091.36799999997</v>
      </c>
      <c r="AG41" s="870">
        <f t="shared" si="91"/>
        <v>5155248.0000000075</v>
      </c>
      <c r="AH41" s="578"/>
      <c r="AI41" s="615"/>
    </row>
    <row r="42" spans="1:35" ht="16.149999999999999" customHeight="1">
      <c r="A42" s="194"/>
      <c r="B42" s="833">
        <v>11</v>
      </c>
      <c r="C42" s="834">
        <v>21</v>
      </c>
      <c r="D42" s="963" t="s">
        <v>1046</v>
      </c>
      <c r="E42" s="836">
        <v>8</v>
      </c>
      <c r="F42" s="837" t="s">
        <v>1502</v>
      </c>
      <c r="G42" s="838">
        <f t="shared" si="37"/>
        <v>3125</v>
      </c>
      <c r="H42" s="839">
        <v>25000</v>
      </c>
      <c r="I42" s="840">
        <v>600</v>
      </c>
      <c r="J42" s="841">
        <f t="shared" ref="J42:J45" si="92">H42*I42</f>
        <v>15000000</v>
      </c>
      <c r="K42" s="842">
        <v>0</v>
      </c>
      <c r="L42" s="843">
        <f t="shared" ref="L42:L45" si="93">J42-M42</f>
        <v>0</v>
      </c>
      <c r="M42" s="843">
        <f t="shared" ref="M42:M45" si="94">N42+O42-P42</f>
        <v>15000000</v>
      </c>
      <c r="N42" s="874">
        <v>13636364</v>
      </c>
      <c r="O42" s="874">
        <v>1363636</v>
      </c>
      <c r="P42" s="843">
        <v>0</v>
      </c>
      <c r="Q42" s="845">
        <f t="shared" ref="Q42:Q45" si="95">J42-AG42</f>
        <v>15000000</v>
      </c>
      <c r="R42" s="846">
        <f t="shared" si="5"/>
        <v>1</v>
      </c>
      <c r="S42" s="847">
        <f t="shared" ref="S42:S45" si="96">Q42-U42</f>
        <v>15000000</v>
      </c>
      <c r="T42" s="848"/>
      <c r="U42" s="849"/>
      <c r="V42" s="839" t="s">
        <v>90</v>
      </c>
      <c r="W42" s="850" t="s">
        <v>89</v>
      </c>
      <c r="X42" s="851">
        <f>Y42/E42</f>
        <v>0</v>
      </c>
      <c r="Y42" s="851">
        <f>(AA42+AB42-AC42-AD42-AE42)/I42</f>
        <v>0</v>
      </c>
      <c r="Z42" s="843">
        <f>AH42-Y42</f>
        <v>0</v>
      </c>
      <c r="AA42" s="857"/>
      <c r="AB42" s="857"/>
      <c r="AC42" s="858"/>
      <c r="AD42" s="858"/>
      <c r="AE42" s="858"/>
      <c r="AF42" s="853">
        <f t="shared" ref="AF42:AF45" si="97">AE42*$AF$4</f>
        <v>0</v>
      </c>
      <c r="AG42" s="857"/>
      <c r="AH42" s="643">
        <f t="shared" ref="AH42:AH45" si="98">AG42/I42</f>
        <v>0</v>
      </c>
      <c r="AI42" s="644"/>
    </row>
    <row r="43" spans="1:35" ht="16.149999999999999" customHeight="1">
      <c r="A43" s="194"/>
      <c r="B43" s="833">
        <v>11</v>
      </c>
      <c r="C43" s="834">
        <v>21</v>
      </c>
      <c r="D43" s="877" t="s">
        <v>1100</v>
      </c>
      <c r="E43" s="836">
        <v>40</v>
      </c>
      <c r="F43" s="837" t="s">
        <v>1504</v>
      </c>
      <c r="G43" s="838">
        <f t="shared" si="37"/>
        <v>561.32500000000005</v>
      </c>
      <c r="H43" s="839">
        <v>22453</v>
      </c>
      <c r="I43" s="840">
        <v>286</v>
      </c>
      <c r="J43" s="841">
        <f t="shared" si="92"/>
        <v>6421558</v>
      </c>
      <c r="K43" s="842">
        <v>0</v>
      </c>
      <c r="L43" s="843">
        <f t="shared" si="93"/>
        <v>0</v>
      </c>
      <c r="M43" s="843">
        <f t="shared" si="94"/>
        <v>6421558</v>
      </c>
      <c r="N43" s="874">
        <v>5837780</v>
      </c>
      <c r="O43" s="874">
        <v>583778</v>
      </c>
      <c r="P43" s="843">
        <v>0</v>
      </c>
      <c r="Q43" s="845">
        <f t="shared" si="95"/>
        <v>815958.00000000093</v>
      </c>
      <c r="R43" s="846">
        <f t="shared" si="5"/>
        <v>0.12706542555560518</v>
      </c>
      <c r="S43" s="847">
        <f t="shared" si="96"/>
        <v>815958.00000000093</v>
      </c>
      <c r="T43" s="848"/>
      <c r="U43" s="849"/>
      <c r="V43" s="839" t="s">
        <v>90</v>
      </c>
      <c r="W43" s="850" t="s">
        <v>89</v>
      </c>
      <c r="X43" s="851">
        <f>Y43/E43</f>
        <v>489.99999999999989</v>
      </c>
      <c r="Y43" s="851">
        <f>(AA43+AB43-AC43-AD43-AE43)/I43</f>
        <v>19599.999999999996</v>
      </c>
      <c r="Z43" s="843">
        <f>AH43-Y43</f>
        <v>0</v>
      </c>
      <c r="AA43" s="857">
        <v>5423974.3999999994</v>
      </c>
      <c r="AB43" s="857">
        <v>542397.43999999994</v>
      </c>
      <c r="AC43" s="858">
        <v>327974.40000000002</v>
      </c>
      <c r="AD43" s="858">
        <v>32797.440000000002</v>
      </c>
      <c r="AE43" s="858">
        <v>0</v>
      </c>
      <c r="AF43" s="853">
        <f t="shared" si="97"/>
        <v>0</v>
      </c>
      <c r="AG43" s="857">
        <v>5605599.9999999991</v>
      </c>
      <c r="AH43" s="643">
        <f t="shared" si="98"/>
        <v>19599.999999999996</v>
      </c>
      <c r="AI43" s="644" t="s">
        <v>1532</v>
      </c>
    </row>
    <row r="44" spans="1:35" ht="16.149999999999999" customHeight="1">
      <c r="A44" s="194"/>
      <c r="B44" s="833">
        <v>11</v>
      </c>
      <c r="C44" s="834">
        <v>21</v>
      </c>
      <c r="D44" s="854" t="s">
        <v>1101</v>
      </c>
      <c r="E44" s="836">
        <v>40</v>
      </c>
      <c r="F44" s="837" t="s">
        <v>1504</v>
      </c>
      <c r="G44" s="838">
        <f t="shared" si="37"/>
        <v>594</v>
      </c>
      <c r="H44" s="839">
        <v>23760</v>
      </c>
      <c r="I44" s="840">
        <v>286</v>
      </c>
      <c r="J44" s="841">
        <f t="shared" si="92"/>
        <v>6795360</v>
      </c>
      <c r="K44" s="842">
        <v>0</v>
      </c>
      <c r="L44" s="843">
        <f t="shared" si="93"/>
        <v>0</v>
      </c>
      <c r="M44" s="843">
        <f t="shared" si="94"/>
        <v>6795360</v>
      </c>
      <c r="N44" s="874">
        <v>6177600</v>
      </c>
      <c r="O44" s="874">
        <v>617760</v>
      </c>
      <c r="P44" s="843">
        <v>0</v>
      </c>
      <c r="Q44" s="845">
        <f t="shared" si="95"/>
        <v>875160</v>
      </c>
      <c r="R44" s="846">
        <f t="shared" si="5"/>
        <v>0.12878787878787878</v>
      </c>
      <c r="S44" s="847">
        <f t="shared" si="96"/>
        <v>875160</v>
      </c>
      <c r="T44" s="848"/>
      <c r="U44" s="849"/>
      <c r="V44" s="839" t="s">
        <v>90</v>
      </c>
      <c r="W44" s="850" t="s">
        <v>89</v>
      </c>
      <c r="X44" s="851">
        <f>Y44/E44</f>
        <v>517.5</v>
      </c>
      <c r="Y44" s="851">
        <f>(AA44+AB44-AC44-AD44-AE44)/I44</f>
        <v>20700</v>
      </c>
      <c r="Z44" s="843">
        <f>AH44-Y44</f>
        <v>0</v>
      </c>
      <c r="AA44" s="857">
        <v>5729068.7999999998</v>
      </c>
      <c r="AB44" s="857">
        <v>572906.88</v>
      </c>
      <c r="AC44" s="858">
        <v>347068.80000000005</v>
      </c>
      <c r="AD44" s="858">
        <v>34706.880000000005</v>
      </c>
      <c r="AE44" s="858">
        <v>0</v>
      </c>
      <c r="AF44" s="853">
        <f t="shared" si="97"/>
        <v>0</v>
      </c>
      <c r="AG44" s="857">
        <v>5920200</v>
      </c>
      <c r="AH44" s="643">
        <f t="shared" si="98"/>
        <v>20700</v>
      </c>
      <c r="AI44" s="644" t="s">
        <v>1532</v>
      </c>
    </row>
    <row r="45" spans="1:35" ht="16.149999999999999" customHeight="1">
      <c r="A45" s="194"/>
      <c r="B45" s="833">
        <v>11</v>
      </c>
      <c r="C45" s="834">
        <v>21</v>
      </c>
      <c r="D45" s="854" t="s">
        <v>1102</v>
      </c>
      <c r="E45" s="836">
        <v>40</v>
      </c>
      <c r="F45" s="837" t="s">
        <v>1504</v>
      </c>
      <c r="G45" s="838">
        <f t="shared" si="37"/>
        <v>460.35</v>
      </c>
      <c r="H45" s="839">
        <v>18414</v>
      </c>
      <c r="I45" s="840">
        <v>286</v>
      </c>
      <c r="J45" s="841">
        <f t="shared" si="92"/>
        <v>5266404</v>
      </c>
      <c r="K45" s="842">
        <v>0</v>
      </c>
      <c r="L45" s="843">
        <f t="shared" si="93"/>
        <v>0</v>
      </c>
      <c r="M45" s="843">
        <f t="shared" si="94"/>
        <v>5266404</v>
      </c>
      <c r="N45" s="874">
        <v>4787640</v>
      </c>
      <c r="O45" s="874">
        <v>478764</v>
      </c>
      <c r="P45" s="843">
        <v>0</v>
      </c>
      <c r="Q45" s="845">
        <f t="shared" si="95"/>
        <v>661804.00000000093</v>
      </c>
      <c r="R45" s="846">
        <f t="shared" si="5"/>
        <v>0.12566525469751294</v>
      </c>
      <c r="S45" s="847">
        <f t="shared" si="96"/>
        <v>661804.00000000093</v>
      </c>
      <c r="T45" s="848"/>
      <c r="U45" s="849"/>
      <c r="V45" s="839" t="s">
        <v>90</v>
      </c>
      <c r="W45" s="850" t="s">
        <v>89</v>
      </c>
      <c r="X45" s="851">
        <f>Y45/E45</f>
        <v>402.49999999999989</v>
      </c>
      <c r="Y45" s="851">
        <f>(AA45+AB45-AC45-AD45-AE45)/I45</f>
        <v>16099.999999999996</v>
      </c>
      <c r="Z45" s="843">
        <f>AH45-Y45</f>
        <v>0</v>
      </c>
      <c r="AA45" s="857">
        <v>4455006.3999999994</v>
      </c>
      <c r="AB45" s="857">
        <v>445500.63999999996</v>
      </c>
      <c r="AC45" s="858">
        <v>269006.40000000002</v>
      </c>
      <c r="AD45" s="858">
        <v>26900.640000000003</v>
      </c>
      <c r="AE45" s="858">
        <v>0</v>
      </c>
      <c r="AF45" s="853">
        <f t="shared" si="97"/>
        <v>0</v>
      </c>
      <c r="AG45" s="857">
        <v>4604599.9999999991</v>
      </c>
      <c r="AH45" s="643">
        <f t="shared" si="98"/>
        <v>16099.999999999996</v>
      </c>
      <c r="AI45" s="644" t="s">
        <v>1532</v>
      </c>
    </row>
    <row r="46" spans="1:35" s="518" customFormat="1">
      <c r="B46" s="833">
        <v>11</v>
      </c>
      <c r="C46" s="859"/>
      <c r="D46" s="860"/>
      <c r="E46" s="860"/>
      <c r="F46" s="861"/>
      <c r="G46" s="862"/>
      <c r="H46" s="862" t="s">
        <v>5</v>
      </c>
      <c r="I46" s="863">
        <f t="shared" ref="I46:Q46" si="99">SUM(I42:I45)</f>
        <v>1458</v>
      </c>
      <c r="J46" s="864">
        <f t="shared" si="99"/>
        <v>33483322</v>
      </c>
      <c r="K46" s="865">
        <f t="shared" si="99"/>
        <v>0</v>
      </c>
      <c r="L46" s="864">
        <f t="shared" si="99"/>
        <v>0</v>
      </c>
      <c r="M46" s="864">
        <f t="shared" si="99"/>
        <v>33483322</v>
      </c>
      <c r="N46" s="865">
        <f t="shared" si="99"/>
        <v>30439384</v>
      </c>
      <c r="O46" s="865">
        <f t="shared" si="99"/>
        <v>3043938</v>
      </c>
      <c r="P46" s="865">
        <f t="shared" si="99"/>
        <v>0</v>
      </c>
      <c r="Q46" s="866">
        <f t="shared" si="99"/>
        <v>17352922</v>
      </c>
      <c r="R46" s="867">
        <f t="shared" si="5"/>
        <v>0.51825568562163571</v>
      </c>
      <c r="S46" s="868">
        <f>SUM(S42:S45)</f>
        <v>17352922</v>
      </c>
      <c r="T46" s="878"/>
      <c r="U46" s="879"/>
      <c r="V46" s="864">
        <f t="shared" ref="V46:AG46" si="100">SUM(V42:V45)</f>
        <v>0</v>
      </c>
      <c r="W46" s="878">
        <f t="shared" si="100"/>
        <v>0</v>
      </c>
      <c r="X46" s="881">
        <f t="shared" si="100"/>
        <v>1409.9999999999998</v>
      </c>
      <c r="Y46" s="881">
        <f t="shared" si="100"/>
        <v>56400</v>
      </c>
      <c r="Z46" s="882">
        <f t="shared" si="100"/>
        <v>0</v>
      </c>
      <c r="AA46" s="879">
        <f t="shared" si="100"/>
        <v>15608049.599999998</v>
      </c>
      <c r="AB46" s="879">
        <f t="shared" si="100"/>
        <v>1560804.9599999997</v>
      </c>
      <c r="AC46" s="879">
        <f t="shared" si="100"/>
        <v>944049.60000000009</v>
      </c>
      <c r="AD46" s="879">
        <f t="shared" si="100"/>
        <v>94404.96</v>
      </c>
      <c r="AE46" s="879">
        <f t="shared" si="100"/>
        <v>0</v>
      </c>
      <c r="AF46" s="883">
        <f t="shared" si="100"/>
        <v>0</v>
      </c>
      <c r="AG46" s="879">
        <f t="shared" si="100"/>
        <v>16130400</v>
      </c>
      <c r="AH46" s="578"/>
      <c r="AI46" s="615"/>
    </row>
    <row r="47" spans="1:35" ht="16.149999999999999" customHeight="1">
      <c r="A47" s="194"/>
      <c r="B47" s="833">
        <v>11</v>
      </c>
      <c r="C47" s="834">
        <v>23</v>
      </c>
      <c r="D47" s="854" t="s">
        <v>1046</v>
      </c>
      <c r="E47" s="836">
        <v>8</v>
      </c>
      <c r="F47" s="885" t="s">
        <v>1505</v>
      </c>
      <c r="G47" s="838">
        <f t="shared" si="37"/>
        <v>3031.25</v>
      </c>
      <c r="H47" s="839">
        <v>24250</v>
      </c>
      <c r="I47" s="840">
        <v>2400</v>
      </c>
      <c r="J47" s="841">
        <f t="shared" ref="J47:J52" si="101">H47*I47</f>
        <v>58200000</v>
      </c>
      <c r="K47" s="842">
        <v>0</v>
      </c>
      <c r="L47" s="843">
        <f t="shared" ref="L47:L52" si="102">J47-M47</f>
        <v>0</v>
      </c>
      <c r="M47" s="843">
        <f t="shared" ref="M47:M52" si="103">N47+O47-P47</f>
        <v>58200000</v>
      </c>
      <c r="N47" s="874">
        <v>52909091</v>
      </c>
      <c r="O47" s="874">
        <v>5290909</v>
      </c>
      <c r="P47" s="843">
        <v>0</v>
      </c>
      <c r="Q47" s="845">
        <f t="shared" ref="Q47:Q52" si="104">J47-AG47</f>
        <v>58200000</v>
      </c>
      <c r="R47" s="846">
        <f t="shared" si="5"/>
        <v>1</v>
      </c>
      <c r="S47" s="847">
        <f t="shared" ref="S47:S52" si="105">Q47-U47</f>
        <v>58200000</v>
      </c>
      <c r="T47" s="848"/>
      <c r="U47" s="849"/>
      <c r="V47" s="839" t="s">
        <v>90</v>
      </c>
      <c r="W47" s="850" t="s">
        <v>89</v>
      </c>
      <c r="X47" s="851">
        <f t="shared" ref="X47:X52" si="106">Y47/E47</f>
        <v>0</v>
      </c>
      <c r="Y47" s="851">
        <f t="shared" ref="Y47:Y52" si="107">(AA47+AB47-AC47-AD47-AE47)/I47</f>
        <v>0</v>
      </c>
      <c r="Z47" s="843">
        <f t="shared" ref="Z47:Z52" si="108">AH47-Y47</f>
        <v>0</v>
      </c>
      <c r="AA47" s="857"/>
      <c r="AB47" s="857"/>
      <c r="AC47" s="858"/>
      <c r="AD47" s="858"/>
      <c r="AE47" s="858"/>
      <c r="AF47" s="853">
        <f t="shared" ref="AF47:AF52" si="109">AE47*$AF$4</f>
        <v>0</v>
      </c>
      <c r="AG47" s="857"/>
      <c r="AH47" s="643">
        <f t="shared" ref="AH47:AH52" si="110">AG47/I47</f>
        <v>0</v>
      </c>
      <c r="AI47" s="644"/>
    </row>
    <row r="48" spans="1:35" ht="16.149999999999999" customHeight="1">
      <c r="A48" s="194"/>
      <c r="B48" s="833">
        <v>11</v>
      </c>
      <c r="C48" s="834">
        <v>23</v>
      </c>
      <c r="D48" s="854" t="s">
        <v>1108</v>
      </c>
      <c r="E48" s="836">
        <v>40</v>
      </c>
      <c r="F48" s="837" t="s">
        <v>1506</v>
      </c>
      <c r="G48" s="838">
        <f t="shared" si="37"/>
        <v>517.5</v>
      </c>
      <c r="H48" s="839">
        <v>20700</v>
      </c>
      <c r="I48" s="840">
        <v>517</v>
      </c>
      <c r="J48" s="841">
        <f t="shared" si="101"/>
        <v>10701900</v>
      </c>
      <c r="K48" s="842">
        <v>0</v>
      </c>
      <c r="L48" s="843">
        <f t="shared" si="102"/>
        <v>0</v>
      </c>
      <c r="M48" s="843">
        <f t="shared" si="103"/>
        <v>10701900</v>
      </c>
      <c r="N48" s="874">
        <v>9729000</v>
      </c>
      <c r="O48" s="874">
        <v>972900</v>
      </c>
      <c r="P48" s="843">
        <v>0</v>
      </c>
      <c r="Q48" s="845">
        <f t="shared" si="104"/>
        <v>1395900.0000000019</v>
      </c>
      <c r="R48" s="846">
        <f t="shared" si="5"/>
        <v>0.13043478260869582</v>
      </c>
      <c r="S48" s="847">
        <f t="shared" si="105"/>
        <v>1395900.0000000019</v>
      </c>
      <c r="T48" s="848"/>
      <c r="U48" s="849"/>
      <c r="V48" s="839" t="s">
        <v>90</v>
      </c>
      <c r="W48" s="850" t="s">
        <v>89</v>
      </c>
      <c r="X48" s="851">
        <f t="shared" si="106"/>
        <v>449.99999999999989</v>
      </c>
      <c r="Y48" s="851">
        <f t="shared" si="107"/>
        <v>17999.999999999996</v>
      </c>
      <c r="Z48" s="843">
        <f t="shared" si="108"/>
        <v>0</v>
      </c>
      <c r="AA48" s="857">
        <v>9006786.7199999988</v>
      </c>
      <c r="AB48" s="857">
        <v>900678.6719999999</v>
      </c>
      <c r="AC48" s="858">
        <v>546786.72</v>
      </c>
      <c r="AD48" s="858">
        <v>54678.671999999999</v>
      </c>
      <c r="AE48" s="858">
        <v>0</v>
      </c>
      <c r="AF48" s="853">
        <f t="shared" si="109"/>
        <v>0</v>
      </c>
      <c r="AG48" s="857">
        <v>9305999.9999999981</v>
      </c>
      <c r="AH48" s="643">
        <f t="shared" si="110"/>
        <v>17999.999999999996</v>
      </c>
      <c r="AI48" s="644" t="s">
        <v>1537</v>
      </c>
    </row>
    <row r="49" spans="1:35" ht="16.149999999999999" customHeight="1">
      <c r="A49" s="194"/>
      <c r="B49" s="833">
        <v>11</v>
      </c>
      <c r="C49" s="834">
        <v>23</v>
      </c>
      <c r="D49" s="876" t="s">
        <v>1046</v>
      </c>
      <c r="E49" s="836">
        <v>20</v>
      </c>
      <c r="F49" s="837" t="s">
        <v>1506</v>
      </c>
      <c r="G49" s="838">
        <f t="shared" si="37"/>
        <v>1150</v>
      </c>
      <c r="H49" s="839">
        <v>23000</v>
      </c>
      <c r="I49" s="840">
        <v>297</v>
      </c>
      <c r="J49" s="841">
        <f t="shared" si="101"/>
        <v>6831000</v>
      </c>
      <c r="K49" s="842">
        <v>0</v>
      </c>
      <c r="L49" s="843">
        <f t="shared" si="102"/>
        <v>0</v>
      </c>
      <c r="M49" s="843">
        <f t="shared" si="103"/>
        <v>6831000</v>
      </c>
      <c r="N49" s="874">
        <v>6210000</v>
      </c>
      <c r="O49" s="874">
        <v>621000</v>
      </c>
      <c r="P49" s="843">
        <v>0</v>
      </c>
      <c r="Q49" s="845">
        <f t="shared" si="104"/>
        <v>1437479.9999999981</v>
      </c>
      <c r="R49" s="846">
        <f t="shared" si="5"/>
        <v>0.21043478260869539</v>
      </c>
      <c r="S49" s="847">
        <f t="shared" si="105"/>
        <v>1437479.9999999981</v>
      </c>
      <c r="T49" s="848"/>
      <c r="U49" s="849"/>
      <c r="V49" s="839" t="s">
        <v>90</v>
      </c>
      <c r="W49" s="850" t="s">
        <v>89</v>
      </c>
      <c r="X49" s="851">
        <f t="shared" si="106"/>
        <v>908.00000000000034</v>
      </c>
      <c r="Y49" s="851">
        <f t="shared" si="107"/>
        <v>18160.000000000007</v>
      </c>
      <c r="Z49" s="843">
        <f t="shared" si="108"/>
        <v>0</v>
      </c>
      <c r="AA49" s="857">
        <v>5332716.0000000009</v>
      </c>
      <c r="AB49" s="857">
        <v>533271.60000000009</v>
      </c>
      <c r="AC49" s="858">
        <v>323676</v>
      </c>
      <c r="AD49" s="858">
        <v>32367.600000000002</v>
      </c>
      <c r="AE49" s="858">
        <v>116424</v>
      </c>
      <c r="AF49" s="853">
        <f t="shared" si="109"/>
        <v>23284.800000000003</v>
      </c>
      <c r="AG49" s="857">
        <v>5393520.0000000019</v>
      </c>
      <c r="AH49" s="643">
        <f t="shared" si="110"/>
        <v>18160.000000000007</v>
      </c>
      <c r="AI49" s="644" t="s">
        <v>1537</v>
      </c>
    </row>
    <row r="50" spans="1:35" ht="16.149999999999999" customHeight="1">
      <c r="A50" s="194"/>
      <c r="B50" s="833">
        <v>11</v>
      </c>
      <c r="C50" s="834">
        <v>23</v>
      </c>
      <c r="D50" s="875" t="s">
        <v>1100</v>
      </c>
      <c r="E50" s="836">
        <v>40</v>
      </c>
      <c r="F50" s="837" t="s">
        <v>1507</v>
      </c>
      <c r="G50" s="838">
        <f t="shared" si="37"/>
        <v>561.32500000000005</v>
      </c>
      <c r="H50" s="855">
        <v>22453</v>
      </c>
      <c r="I50" s="856">
        <v>110</v>
      </c>
      <c r="J50" s="841">
        <f t="shared" si="101"/>
        <v>2469830</v>
      </c>
      <c r="K50" s="842">
        <v>0</v>
      </c>
      <c r="L50" s="843">
        <f t="shared" si="102"/>
        <v>0</v>
      </c>
      <c r="M50" s="843">
        <f t="shared" si="103"/>
        <v>2469830</v>
      </c>
      <c r="N50" s="874">
        <v>2245300</v>
      </c>
      <c r="O50" s="874">
        <v>224530</v>
      </c>
      <c r="P50" s="843">
        <v>0</v>
      </c>
      <c r="Q50" s="845">
        <f t="shared" si="104"/>
        <v>313830.00000000047</v>
      </c>
      <c r="R50" s="846">
        <f t="shared" si="5"/>
        <v>0.12706542555560524</v>
      </c>
      <c r="S50" s="847">
        <f t="shared" si="105"/>
        <v>313830.00000000047</v>
      </c>
      <c r="T50" s="848"/>
      <c r="U50" s="849"/>
      <c r="V50" s="839" t="s">
        <v>90</v>
      </c>
      <c r="W50" s="850" t="s">
        <v>89</v>
      </c>
      <c r="X50" s="851">
        <f t="shared" si="106"/>
        <v>489.99999999999989</v>
      </c>
      <c r="Y50" s="851">
        <f t="shared" si="107"/>
        <v>19599.999999999996</v>
      </c>
      <c r="Z50" s="843">
        <f t="shared" si="108"/>
        <v>0</v>
      </c>
      <c r="AA50" s="857">
        <v>2086143.9999999995</v>
      </c>
      <c r="AB50" s="857">
        <v>208614.39999999997</v>
      </c>
      <c r="AC50" s="858">
        <v>126143.99999999999</v>
      </c>
      <c r="AD50" s="858">
        <v>12614.4</v>
      </c>
      <c r="AE50" s="858">
        <v>0</v>
      </c>
      <c r="AF50" s="853">
        <f t="shared" si="109"/>
        <v>0</v>
      </c>
      <c r="AG50" s="857">
        <v>2155999.9999999995</v>
      </c>
      <c r="AH50" s="643">
        <f t="shared" si="110"/>
        <v>19599.999999999996</v>
      </c>
      <c r="AI50" s="644" t="s">
        <v>1538</v>
      </c>
    </row>
    <row r="51" spans="1:35" ht="16.149999999999999" customHeight="1">
      <c r="A51" s="194"/>
      <c r="B51" s="833">
        <v>11</v>
      </c>
      <c r="C51" s="834">
        <v>23</v>
      </c>
      <c r="D51" s="875" t="s">
        <v>1539</v>
      </c>
      <c r="E51" s="836">
        <v>40</v>
      </c>
      <c r="F51" s="837" t="s">
        <v>1507</v>
      </c>
      <c r="G51" s="838">
        <f t="shared" si="37"/>
        <v>460.35</v>
      </c>
      <c r="H51" s="839">
        <v>18414</v>
      </c>
      <c r="I51" s="840">
        <v>55</v>
      </c>
      <c r="J51" s="841">
        <f t="shared" si="101"/>
        <v>1012770</v>
      </c>
      <c r="K51" s="842">
        <v>0</v>
      </c>
      <c r="L51" s="843">
        <f t="shared" si="102"/>
        <v>0</v>
      </c>
      <c r="M51" s="843">
        <f t="shared" si="103"/>
        <v>1012770</v>
      </c>
      <c r="N51" s="874">
        <v>920700</v>
      </c>
      <c r="O51" s="874">
        <v>92070</v>
      </c>
      <c r="P51" s="843">
        <v>0</v>
      </c>
      <c r="Q51" s="845">
        <f t="shared" si="104"/>
        <v>127270.00000000012</v>
      </c>
      <c r="R51" s="846">
        <f t="shared" si="5"/>
        <v>0.12566525469751288</v>
      </c>
      <c r="S51" s="847">
        <f t="shared" si="105"/>
        <v>127270.00000000012</v>
      </c>
      <c r="T51" s="848"/>
      <c r="U51" s="849"/>
      <c r="V51" s="839" t="s">
        <v>90</v>
      </c>
      <c r="W51" s="850" t="s">
        <v>89</v>
      </c>
      <c r="X51" s="851">
        <f t="shared" si="106"/>
        <v>402.49999999999994</v>
      </c>
      <c r="Y51" s="851">
        <f t="shared" si="107"/>
        <v>16099.999999999998</v>
      </c>
      <c r="Z51" s="843">
        <f t="shared" si="108"/>
        <v>0</v>
      </c>
      <c r="AA51" s="857">
        <v>856731.99999999988</v>
      </c>
      <c r="AB51" s="857">
        <v>85673.2</v>
      </c>
      <c r="AC51" s="858">
        <v>51732</v>
      </c>
      <c r="AD51" s="858">
        <v>5173.2000000000007</v>
      </c>
      <c r="AE51" s="858">
        <v>0</v>
      </c>
      <c r="AF51" s="853">
        <f t="shared" si="109"/>
        <v>0</v>
      </c>
      <c r="AG51" s="857">
        <v>885499.99999999988</v>
      </c>
      <c r="AH51" s="643">
        <f t="shared" si="110"/>
        <v>16099.999999999998</v>
      </c>
      <c r="AI51" s="644" t="s">
        <v>1538</v>
      </c>
    </row>
    <row r="52" spans="1:35" ht="16.149999999999999" customHeight="1">
      <c r="A52" s="194"/>
      <c r="B52" s="833">
        <v>11</v>
      </c>
      <c r="C52" s="834">
        <v>23</v>
      </c>
      <c r="D52" s="875" t="s">
        <v>1108</v>
      </c>
      <c r="E52" s="836">
        <v>40</v>
      </c>
      <c r="F52" s="837" t="s">
        <v>1507</v>
      </c>
      <c r="G52" s="838">
        <f t="shared" si="37"/>
        <v>517.5</v>
      </c>
      <c r="H52" s="839">
        <v>20700</v>
      </c>
      <c r="I52" s="840">
        <v>286</v>
      </c>
      <c r="J52" s="841">
        <f t="shared" si="101"/>
        <v>5920200</v>
      </c>
      <c r="K52" s="842">
        <v>0</v>
      </c>
      <c r="L52" s="843">
        <f t="shared" si="102"/>
        <v>0</v>
      </c>
      <c r="M52" s="843">
        <f t="shared" si="103"/>
        <v>5920200</v>
      </c>
      <c r="N52" s="874">
        <v>5382000</v>
      </c>
      <c r="O52" s="874">
        <v>538200</v>
      </c>
      <c r="P52" s="843">
        <v>0</v>
      </c>
      <c r="Q52" s="845">
        <f t="shared" si="104"/>
        <v>772200</v>
      </c>
      <c r="R52" s="846">
        <f t="shared" si="5"/>
        <v>0.13043478260869565</v>
      </c>
      <c r="S52" s="847">
        <f t="shared" si="105"/>
        <v>772200</v>
      </c>
      <c r="T52" s="848"/>
      <c r="U52" s="849"/>
      <c r="V52" s="839" t="s">
        <v>90</v>
      </c>
      <c r="W52" s="850" t="s">
        <v>89</v>
      </c>
      <c r="X52" s="851">
        <f t="shared" si="106"/>
        <v>450</v>
      </c>
      <c r="Y52" s="851">
        <f t="shared" si="107"/>
        <v>18000</v>
      </c>
      <c r="Z52" s="843">
        <f t="shared" si="108"/>
        <v>0</v>
      </c>
      <c r="AA52" s="857">
        <v>4982477.76</v>
      </c>
      <c r="AB52" s="857">
        <v>498247.77600000001</v>
      </c>
      <c r="AC52" s="858">
        <v>302477.76000000007</v>
      </c>
      <c r="AD52" s="858">
        <v>30247.776000000009</v>
      </c>
      <c r="AE52" s="858">
        <v>0</v>
      </c>
      <c r="AF52" s="853">
        <f t="shared" si="109"/>
        <v>0</v>
      </c>
      <c r="AG52" s="857">
        <v>5148000</v>
      </c>
      <c r="AH52" s="643">
        <f t="shared" si="110"/>
        <v>18000</v>
      </c>
      <c r="AI52" s="644" t="s">
        <v>1538</v>
      </c>
    </row>
    <row r="53" spans="1:35" s="518" customFormat="1">
      <c r="B53" s="833">
        <v>11</v>
      </c>
      <c r="C53" s="859"/>
      <c r="D53" s="860"/>
      <c r="E53" s="860"/>
      <c r="F53" s="861"/>
      <c r="G53" s="862"/>
      <c r="H53" s="862" t="s">
        <v>5</v>
      </c>
      <c r="I53" s="863">
        <f t="shared" ref="I53:Q53" si="111">SUM(I47:I52)</f>
        <v>3665</v>
      </c>
      <c r="J53" s="864">
        <f t="shared" si="111"/>
        <v>85135700</v>
      </c>
      <c r="K53" s="865">
        <f t="shared" si="111"/>
        <v>0</v>
      </c>
      <c r="L53" s="864">
        <f t="shared" si="111"/>
        <v>0</v>
      </c>
      <c r="M53" s="864">
        <f t="shared" si="111"/>
        <v>85135700</v>
      </c>
      <c r="N53" s="865">
        <f t="shared" si="111"/>
        <v>77396091</v>
      </c>
      <c r="O53" s="865">
        <f t="shared" si="111"/>
        <v>7739609</v>
      </c>
      <c r="P53" s="865">
        <f t="shared" si="111"/>
        <v>0</v>
      </c>
      <c r="Q53" s="866">
        <f t="shared" si="111"/>
        <v>62246680</v>
      </c>
      <c r="R53" s="867">
        <f t="shared" si="5"/>
        <v>0.73114662826522836</v>
      </c>
      <c r="S53" s="868">
        <f>SUM(S47:S52)</f>
        <v>62246680</v>
      </c>
      <c r="T53" s="878"/>
      <c r="U53" s="879"/>
      <c r="V53" s="864">
        <f t="shared" ref="V53:AG53" si="112">SUM(V47:V52)</f>
        <v>0</v>
      </c>
      <c r="W53" s="878">
        <f t="shared" si="112"/>
        <v>0</v>
      </c>
      <c r="X53" s="880">
        <f t="shared" si="112"/>
        <v>2700.5</v>
      </c>
      <c r="Y53" s="881">
        <f t="shared" si="112"/>
        <v>89860</v>
      </c>
      <c r="Z53" s="882">
        <f t="shared" si="112"/>
        <v>0</v>
      </c>
      <c r="AA53" s="879">
        <f t="shared" si="112"/>
        <v>22264856.479999997</v>
      </c>
      <c r="AB53" s="879">
        <f t="shared" si="112"/>
        <v>2226485.6479999996</v>
      </c>
      <c r="AC53" s="879">
        <f t="shared" si="112"/>
        <v>1350816.48</v>
      </c>
      <c r="AD53" s="879">
        <f t="shared" si="112"/>
        <v>135081.64799999999</v>
      </c>
      <c r="AE53" s="879">
        <f t="shared" si="112"/>
        <v>116424</v>
      </c>
      <c r="AF53" s="883">
        <f t="shared" si="112"/>
        <v>23284.800000000003</v>
      </c>
      <c r="AG53" s="879">
        <f t="shared" si="112"/>
        <v>22889020</v>
      </c>
      <c r="AH53" s="578"/>
      <c r="AI53" s="615"/>
    </row>
    <row r="54" spans="1:35" ht="16.149999999999999" customHeight="1">
      <c r="A54" s="194"/>
      <c r="B54" s="833">
        <v>11</v>
      </c>
      <c r="C54" s="834">
        <v>24</v>
      </c>
      <c r="D54" s="854" t="s">
        <v>1508</v>
      </c>
      <c r="E54" s="836">
        <v>24</v>
      </c>
      <c r="F54" s="837" t="s">
        <v>1512</v>
      </c>
      <c r="G54" s="838">
        <f t="shared" ref="G54:G59" si="113">H54/E54</f>
        <v>610</v>
      </c>
      <c r="H54" s="839">
        <v>14640</v>
      </c>
      <c r="I54" s="840">
        <v>110</v>
      </c>
      <c r="J54" s="841">
        <f t="shared" ref="J54:J59" si="114">H54*I54</f>
        <v>1610400</v>
      </c>
      <c r="K54" s="842">
        <v>0</v>
      </c>
      <c r="L54" s="843">
        <f t="shared" ref="L54:L59" si="115">J54-M54</f>
        <v>0</v>
      </c>
      <c r="M54" s="843">
        <f t="shared" ref="M54:M59" si="116">N54+O54-P54</f>
        <v>1610400</v>
      </c>
      <c r="N54" s="874">
        <v>1464000</v>
      </c>
      <c r="O54" s="874">
        <v>146400</v>
      </c>
      <c r="P54" s="843">
        <v>0</v>
      </c>
      <c r="Q54" s="845">
        <f t="shared" ref="Q54:Q59" si="117">J54-AG54</f>
        <v>212083.34400000004</v>
      </c>
      <c r="R54" s="846">
        <f t="shared" ref="R54:R60" si="118">Q54/J54</f>
        <v>0.1316960655737705</v>
      </c>
      <c r="S54" s="847">
        <f t="shared" ref="S54:S59" si="119">Q54-U54</f>
        <v>212083.34400000004</v>
      </c>
      <c r="T54" s="848"/>
      <c r="U54" s="849"/>
      <c r="V54" s="839" t="s">
        <v>90</v>
      </c>
      <c r="W54" s="850" t="s">
        <v>89</v>
      </c>
      <c r="X54" s="851">
        <f t="shared" ref="X54:X59" si="120">Y54/E54</f>
        <v>529.66539999999998</v>
      </c>
      <c r="Y54" s="851">
        <f t="shared" ref="Y54:Y59" si="121">(AA54+AB54-AC54-AD54-AE54)/I54</f>
        <v>12711.9696</v>
      </c>
      <c r="Z54" s="843">
        <f t="shared" ref="Z54:Z59" si="122">AH54-Y54</f>
        <v>0</v>
      </c>
      <c r="AA54" s="852">
        <v>1343760</v>
      </c>
      <c r="AB54" s="852">
        <v>134376</v>
      </c>
      <c r="AC54" s="852">
        <v>72563.040000000008</v>
      </c>
      <c r="AD54" s="852">
        <v>7256.304000000001</v>
      </c>
      <c r="AE54" s="852">
        <v>0</v>
      </c>
      <c r="AF54" s="853">
        <f t="shared" ref="AF54:AF59" si="123">AE54*$AF$4</f>
        <v>0</v>
      </c>
      <c r="AG54" s="852">
        <v>1398316.656</v>
      </c>
      <c r="AH54" s="643">
        <f t="shared" ref="AH54:AH59" si="124">AG54/I54</f>
        <v>12711.9696</v>
      </c>
      <c r="AI54" s="644" t="s">
        <v>1530</v>
      </c>
    </row>
    <row r="55" spans="1:35" ht="16.149999999999999" customHeight="1">
      <c r="A55" s="194"/>
      <c r="B55" s="833">
        <v>11</v>
      </c>
      <c r="C55" s="834">
        <v>24</v>
      </c>
      <c r="D55" s="854" t="s">
        <v>1509</v>
      </c>
      <c r="E55" s="836">
        <v>24</v>
      </c>
      <c r="F55" s="837" t="s">
        <v>1511</v>
      </c>
      <c r="G55" s="838">
        <f t="shared" si="113"/>
        <v>610</v>
      </c>
      <c r="H55" s="839">
        <v>14640</v>
      </c>
      <c r="I55" s="840">
        <v>209</v>
      </c>
      <c r="J55" s="841">
        <f t="shared" si="114"/>
        <v>3059760</v>
      </c>
      <c r="K55" s="842">
        <v>0</v>
      </c>
      <c r="L55" s="843">
        <f t="shared" si="115"/>
        <v>0</v>
      </c>
      <c r="M55" s="843">
        <f t="shared" si="116"/>
        <v>3059760</v>
      </c>
      <c r="N55" s="874">
        <v>2781600</v>
      </c>
      <c r="O55" s="874">
        <v>278160</v>
      </c>
      <c r="P55" s="843">
        <v>0</v>
      </c>
      <c r="Q55" s="845">
        <f t="shared" si="117"/>
        <v>402958.35360000003</v>
      </c>
      <c r="R55" s="846">
        <f t="shared" si="118"/>
        <v>0.1316960655737705</v>
      </c>
      <c r="S55" s="847">
        <f t="shared" si="119"/>
        <v>402958.35360000003</v>
      </c>
      <c r="T55" s="848"/>
      <c r="U55" s="849"/>
      <c r="V55" s="839" t="s">
        <v>90</v>
      </c>
      <c r="W55" s="850" t="s">
        <v>89</v>
      </c>
      <c r="X55" s="851">
        <f t="shared" si="120"/>
        <v>529.66539999999998</v>
      </c>
      <c r="Y55" s="851">
        <f t="shared" si="121"/>
        <v>12711.9696</v>
      </c>
      <c r="Z55" s="843">
        <f t="shared" si="122"/>
        <v>0</v>
      </c>
      <c r="AA55" s="852">
        <v>2553144</v>
      </c>
      <c r="AB55" s="852">
        <v>255314.40000000002</v>
      </c>
      <c r="AC55" s="852">
        <v>137869.77600000001</v>
      </c>
      <c r="AD55" s="852">
        <v>13786.977600000002</v>
      </c>
      <c r="AE55" s="852">
        <v>0</v>
      </c>
      <c r="AF55" s="853">
        <f t="shared" si="123"/>
        <v>0</v>
      </c>
      <c r="AG55" s="852">
        <v>2656801.6464</v>
      </c>
      <c r="AH55" s="643">
        <f t="shared" si="124"/>
        <v>12711.9696</v>
      </c>
      <c r="AI55" s="644" t="s">
        <v>1530</v>
      </c>
    </row>
    <row r="56" spans="1:35" ht="16.149999999999999" customHeight="1">
      <c r="A56" s="194"/>
      <c r="B56" s="833">
        <v>11</v>
      </c>
      <c r="C56" s="834">
        <v>24</v>
      </c>
      <c r="D56" s="960" t="s">
        <v>1072</v>
      </c>
      <c r="E56" s="836">
        <v>24</v>
      </c>
      <c r="F56" s="837" t="s">
        <v>1503</v>
      </c>
      <c r="G56" s="838">
        <f t="shared" si="113"/>
        <v>580</v>
      </c>
      <c r="H56" s="839">
        <v>13920</v>
      </c>
      <c r="I56" s="840">
        <v>550</v>
      </c>
      <c r="J56" s="841">
        <f t="shared" si="114"/>
        <v>7656000</v>
      </c>
      <c r="K56" s="842">
        <v>0</v>
      </c>
      <c r="L56" s="843">
        <f t="shared" si="115"/>
        <v>0</v>
      </c>
      <c r="M56" s="843">
        <f t="shared" si="116"/>
        <v>7656000</v>
      </c>
      <c r="N56" s="874">
        <v>6960000</v>
      </c>
      <c r="O56" s="874">
        <v>696000</v>
      </c>
      <c r="P56" s="843">
        <v>0</v>
      </c>
      <c r="Q56" s="845">
        <f t="shared" si="117"/>
        <v>1468500.0000000009</v>
      </c>
      <c r="R56" s="846">
        <f t="shared" si="118"/>
        <v>0.19181034482758633</v>
      </c>
      <c r="S56" s="847">
        <f t="shared" si="119"/>
        <v>1468500.0000000009</v>
      </c>
      <c r="T56" s="848"/>
      <c r="U56" s="849"/>
      <c r="V56" s="839" t="s">
        <v>90</v>
      </c>
      <c r="W56" s="850" t="s">
        <v>89</v>
      </c>
      <c r="X56" s="851">
        <f t="shared" si="120"/>
        <v>468.74999999999994</v>
      </c>
      <c r="Y56" s="851">
        <f t="shared" si="121"/>
        <v>11249.999999999998</v>
      </c>
      <c r="Z56" s="843">
        <f t="shared" si="122"/>
        <v>0</v>
      </c>
      <c r="AA56" s="857">
        <v>6052415.9999999991</v>
      </c>
      <c r="AB56" s="857">
        <v>605241.59999999998</v>
      </c>
      <c r="AC56" s="858">
        <v>367416</v>
      </c>
      <c r="AD56" s="858">
        <v>36741.599999999999</v>
      </c>
      <c r="AE56" s="858">
        <v>66000</v>
      </c>
      <c r="AF56" s="853">
        <f t="shared" si="123"/>
        <v>13200</v>
      </c>
      <c r="AG56" s="857">
        <v>6187499.9999999991</v>
      </c>
      <c r="AH56" s="643">
        <f t="shared" si="124"/>
        <v>11249.999999999998</v>
      </c>
      <c r="AI56" s="644" t="s">
        <v>1538</v>
      </c>
    </row>
    <row r="57" spans="1:35" ht="16.149999999999999" customHeight="1">
      <c r="A57" s="194"/>
      <c r="B57" s="833">
        <v>11</v>
      </c>
      <c r="C57" s="834">
        <v>24</v>
      </c>
      <c r="D57" s="875" t="s">
        <v>1089</v>
      </c>
      <c r="E57" s="836">
        <v>24</v>
      </c>
      <c r="F57" s="837" t="s">
        <v>1503</v>
      </c>
      <c r="G57" s="838">
        <f t="shared" si="113"/>
        <v>610</v>
      </c>
      <c r="H57" s="855">
        <v>14640</v>
      </c>
      <c r="I57" s="856">
        <v>1008</v>
      </c>
      <c r="J57" s="841">
        <f t="shared" si="114"/>
        <v>14757120</v>
      </c>
      <c r="K57" s="842">
        <v>0</v>
      </c>
      <c r="L57" s="843">
        <f t="shared" si="115"/>
        <v>0</v>
      </c>
      <c r="M57" s="843">
        <f t="shared" si="116"/>
        <v>14757120</v>
      </c>
      <c r="N57" s="874">
        <v>13415564</v>
      </c>
      <c r="O57" s="874">
        <v>1341556</v>
      </c>
      <c r="P57" s="843">
        <v>0</v>
      </c>
      <c r="Q57" s="845">
        <f t="shared" si="117"/>
        <v>3677184.0000000037</v>
      </c>
      <c r="R57" s="846">
        <f t="shared" si="118"/>
        <v>0.24918032786885272</v>
      </c>
      <c r="S57" s="847">
        <f t="shared" si="119"/>
        <v>3677184.0000000037</v>
      </c>
      <c r="T57" s="848"/>
      <c r="U57" s="849"/>
      <c r="V57" s="839" t="s">
        <v>90</v>
      </c>
      <c r="W57" s="850" t="s">
        <v>89</v>
      </c>
      <c r="X57" s="851">
        <f t="shared" si="120"/>
        <v>457.99999999999983</v>
      </c>
      <c r="Y57" s="851">
        <f t="shared" si="121"/>
        <v>10991.999999999996</v>
      </c>
      <c r="Z57" s="843">
        <f t="shared" si="122"/>
        <v>0</v>
      </c>
      <c r="AA57" s="1072">
        <v>12354760.93090909</v>
      </c>
      <c r="AB57" s="1072">
        <v>1235476.0930909091</v>
      </c>
      <c r="AC57" s="1073">
        <v>1226111.04</v>
      </c>
      <c r="AD57" s="1073">
        <v>122611.10400000001</v>
      </c>
      <c r="AE57" s="1073">
        <v>1161578.8800000001</v>
      </c>
      <c r="AF57" s="1074">
        <f t="shared" si="123"/>
        <v>232315.77600000004</v>
      </c>
      <c r="AG57" s="1072">
        <v>11079935.999999996</v>
      </c>
      <c r="AH57" s="643">
        <f t="shared" si="124"/>
        <v>10991.999999999996</v>
      </c>
      <c r="AI57" s="644" t="s">
        <v>1538</v>
      </c>
    </row>
    <row r="58" spans="1:35" ht="16.149999999999999" customHeight="1">
      <c r="A58" s="194"/>
      <c r="B58" s="833">
        <v>11</v>
      </c>
      <c r="C58" s="834">
        <v>24</v>
      </c>
      <c r="D58" s="875" t="s">
        <v>1510</v>
      </c>
      <c r="E58" s="836">
        <v>120</v>
      </c>
      <c r="F58" s="837" t="s">
        <v>1503</v>
      </c>
      <c r="G58" s="838">
        <f t="shared" si="113"/>
        <v>780</v>
      </c>
      <c r="H58" s="839">
        <v>93600</v>
      </c>
      <c r="I58" s="840">
        <v>198</v>
      </c>
      <c r="J58" s="841">
        <f t="shared" si="114"/>
        <v>18532800</v>
      </c>
      <c r="K58" s="842">
        <v>0</v>
      </c>
      <c r="L58" s="843">
        <f t="shared" si="115"/>
        <v>0</v>
      </c>
      <c r="M58" s="843">
        <f t="shared" si="116"/>
        <v>18532800</v>
      </c>
      <c r="N58" s="874">
        <v>16848000</v>
      </c>
      <c r="O58" s="874">
        <v>1684800</v>
      </c>
      <c r="P58" s="843">
        <v>0</v>
      </c>
      <c r="Q58" s="845">
        <f t="shared" si="117"/>
        <v>3524399.9999999963</v>
      </c>
      <c r="R58" s="846">
        <f t="shared" si="118"/>
        <v>0.19017094017093997</v>
      </c>
      <c r="S58" s="847">
        <f t="shared" si="119"/>
        <v>3524399.9999999963</v>
      </c>
      <c r="T58" s="848"/>
      <c r="U58" s="849"/>
      <c r="V58" s="839" t="s">
        <v>90</v>
      </c>
      <c r="W58" s="850" t="s">
        <v>89</v>
      </c>
      <c r="X58" s="851">
        <f t="shared" si="120"/>
        <v>631.66666666666674</v>
      </c>
      <c r="Y58" s="851">
        <f t="shared" si="121"/>
        <v>75800.000000000015</v>
      </c>
      <c r="Z58" s="843">
        <f t="shared" si="122"/>
        <v>0</v>
      </c>
      <c r="AA58" s="857">
        <v>15131599.854545457</v>
      </c>
      <c r="AB58" s="857">
        <v>1513159.9854545458</v>
      </c>
      <c r="AC58" s="858">
        <v>899294.40000000014</v>
      </c>
      <c r="AD58" s="858">
        <v>89929.440000000017</v>
      </c>
      <c r="AE58" s="858">
        <v>647136</v>
      </c>
      <c r="AF58" s="853">
        <f t="shared" si="123"/>
        <v>129427.20000000001</v>
      </c>
      <c r="AG58" s="857">
        <v>15008400.000000004</v>
      </c>
      <c r="AH58" s="643">
        <f t="shared" si="124"/>
        <v>75800.000000000015</v>
      </c>
      <c r="AI58" s="644" t="s">
        <v>1538</v>
      </c>
    </row>
    <row r="59" spans="1:35" ht="16.149999999999999" customHeight="1">
      <c r="A59" s="194"/>
      <c r="B59" s="833">
        <v>11</v>
      </c>
      <c r="C59" s="834">
        <v>24</v>
      </c>
      <c r="D59" s="875" t="s">
        <v>1103</v>
      </c>
      <c r="E59" s="836">
        <v>40</v>
      </c>
      <c r="F59" s="837" t="s">
        <v>1504</v>
      </c>
      <c r="G59" s="838">
        <f t="shared" si="113"/>
        <v>570</v>
      </c>
      <c r="H59" s="839">
        <v>22800</v>
      </c>
      <c r="I59" s="840">
        <v>451</v>
      </c>
      <c r="J59" s="841">
        <f t="shared" si="114"/>
        <v>10282800</v>
      </c>
      <c r="K59" s="842">
        <v>0</v>
      </c>
      <c r="L59" s="843">
        <f t="shared" si="115"/>
        <v>0</v>
      </c>
      <c r="M59" s="843">
        <f t="shared" si="116"/>
        <v>10282800</v>
      </c>
      <c r="N59" s="874">
        <v>9348000</v>
      </c>
      <c r="O59" s="874">
        <v>934800</v>
      </c>
      <c r="P59" s="843">
        <v>0</v>
      </c>
      <c r="Q59" s="845">
        <f t="shared" si="117"/>
        <v>1758900.0000000019</v>
      </c>
      <c r="R59" s="846">
        <f t="shared" si="118"/>
        <v>0.17105263157894754</v>
      </c>
      <c r="S59" s="847">
        <f t="shared" si="119"/>
        <v>1758900.0000000019</v>
      </c>
      <c r="T59" s="848"/>
      <c r="U59" s="849"/>
      <c r="V59" s="839" t="s">
        <v>90</v>
      </c>
      <c r="W59" s="850" t="s">
        <v>89</v>
      </c>
      <c r="X59" s="851">
        <f t="shared" si="120"/>
        <v>472.49999999999989</v>
      </c>
      <c r="Y59" s="851">
        <f t="shared" si="121"/>
        <v>18899.999999999996</v>
      </c>
      <c r="Z59" s="843">
        <f t="shared" si="122"/>
        <v>0</v>
      </c>
      <c r="AA59" s="857">
        <v>8241570.7199999988</v>
      </c>
      <c r="AB59" s="857">
        <v>824157.07199999993</v>
      </c>
      <c r="AC59" s="858">
        <v>492570.72</v>
      </c>
      <c r="AD59" s="858">
        <v>49257.072</v>
      </c>
      <c r="AE59" s="858">
        <v>0</v>
      </c>
      <c r="AF59" s="853">
        <f t="shared" si="123"/>
        <v>0</v>
      </c>
      <c r="AG59" s="857">
        <v>8523899.9999999981</v>
      </c>
      <c r="AH59" s="643">
        <f t="shared" si="124"/>
        <v>18899.999999999996</v>
      </c>
      <c r="AI59" s="644" t="s">
        <v>1560</v>
      </c>
    </row>
    <row r="60" spans="1:35" s="518" customFormat="1">
      <c r="B60" s="833">
        <v>11</v>
      </c>
      <c r="C60" s="859"/>
      <c r="D60" s="860"/>
      <c r="E60" s="860"/>
      <c r="F60" s="861"/>
      <c r="G60" s="862"/>
      <c r="H60" s="862" t="s">
        <v>5</v>
      </c>
      <c r="I60" s="863">
        <f t="shared" ref="I60:Q60" si="125">SUM(I54:I59)</f>
        <v>2526</v>
      </c>
      <c r="J60" s="864">
        <f t="shared" si="125"/>
        <v>55898880</v>
      </c>
      <c r="K60" s="865">
        <f t="shared" si="125"/>
        <v>0</v>
      </c>
      <c r="L60" s="864">
        <f t="shared" si="125"/>
        <v>0</v>
      </c>
      <c r="M60" s="864">
        <f t="shared" si="125"/>
        <v>55898880</v>
      </c>
      <c r="N60" s="865">
        <f t="shared" si="125"/>
        <v>50817164</v>
      </c>
      <c r="O60" s="865">
        <f t="shared" si="125"/>
        <v>5081716</v>
      </c>
      <c r="P60" s="865">
        <f t="shared" si="125"/>
        <v>0</v>
      </c>
      <c r="Q60" s="866">
        <f t="shared" si="125"/>
        <v>11044025.697600003</v>
      </c>
      <c r="R60" s="867">
        <f t="shared" si="118"/>
        <v>0.19757150228412454</v>
      </c>
      <c r="S60" s="868">
        <f>SUM(S54:S59)</f>
        <v>11044025.697600003</v>
      </c>
      <c r="T60" s="878"/>
      <c r="U60" s="879"/>
      <c r="V60" s="864">
        <f t="shared" ref="V60:AG60" si="126">SUM(V54:V59)</f>
        <v>0</v>
      </c>
      <c r="W60" s="878">
        <f t="shared" si="126"/>
        <v>0</v>
      </c>
      <c r="X60" s="880">
        <f t="shared" si="126"/>
        <v>3090.2474666666667</v>
      </c>
      <c r="Y60" s="881">
        <f t="shared" si="126"/>
        <v>142365.93919999999</v>
      </c>
      <c r="Z60" s="882">
        <f t="shared" si="126"/>
        <v>0</v>
      </c>
      <c r="AA60" s="879">
        <f t="shared" si="126"/>
        <v>45677251.505454548</v>
      </c>
      <c r="AB60" s="879">
        <f t="shared" si="126"/>
        <v>4567725.1505454546</v>
      </c>
      <c r="AC60" s="879">
        <f t="shared" si="126"/>
        <v>3195824.9759999998</v>
      </c>
      <c r="AD60" s="879">
        <f t="shared" si="126"/>
        <v>319582.4976</v>
      </c>
      <c r="AE60" s="879">
        <f t="shared" si="126"/>
        <v>1874714.8800000001</v>
      </c>
      <c r="AF60" s="883">
        <f t="shared" si="126"/>
        <v>374942.97600000002</v>
      </c>
      <c r="AG60" s="879">
        <f t="shared" si="126"/>
        <v>44854854.302399993</v>
      </c>
      <c r="AH60" s="578"/>
      <c r="AI60" s="615"/>
    </row>
    <row r="61" spans="1:35" ht="16.149999999999999" customHeight="1">
      <c r="A61" s="194"/>
      <c r="B61" s="833">
        <v>11</v>
      </c>
      <c r="C61" s="834">
        <v>25</v>
      </c>
      <c r="D61" s="854" t="s">
        <v>1508</v>
      </c>
      <c r="E61" s="836">
        <v>24</v>
      </c>
      <c r="F61" s="837" t="s">
        <v>1514</v>
      </c>
      <c r="G61" s="838">
        <f t="shared" si="37"/>
        <v>580</v>
      </c>
      <c r="H61" s="839">
        <v>13920</v>
      </c>
      <c r="I61" s="840">
        <v>209</v>
      </c>
      <c r="J61" s="841">
        <f t="shared" ref="J61:J67" si="127">H61*I61</f>
        <v>2909280</v>
      </c>
      <c r="K61" s="842">
        <v>0</v>
      </c>
      <c r="L61" s="843">
        <f t="shared" ref="L61:L67" si="128">J61-M61</f>
        <v>0</v>
      </c>
      <c r="M61" s="843">
        <f t="shared" ref="M61:M67" si="129">N61+O61-P61</f>
        <v>2909280</v>
      </c>
      <c r="N61" s="874">
        <v>2644800</v>
      </c>
      <c r="O61" s="874">
        <v>264480</v>
      </c>
      <c r="P61" s="843">
        <v>0</v>
      </c>
      <c r="Q61" s="845">
        <f t="shared" ref="Q61:Q67" si="130">J61-AG61</f>
        <v>252478.35360000003</v>
      </c>
      <c r="R61" s="846">
        <f t="shared" si="5"/>
        <v>8.678379310344829E-2</v>
      </c>
      <c r="S61" s="847">
        <f t="shared" ref="S61:S67" si="131">Q61-U61</f>
        <v>252478.35360000003</v>
      </c>
      <c r="T61" s="848"/>
      <c r="U61" s="849"/>
      <c r="V61" s="839" t="s">
        <v>90</v>
      </c>
      <c r="W61" s="850" t="s">
        <v>89</v>
      </c>
      <c r="X61" s="851">
        <f t="shared" ref="X61:X67" si="132">Y61/E61</f>
        <v>529.66539999999998</v>
      </c>
      <c r="Y61" s="851">
        <f t="shared" ref="Y61:Y67" si="133">(AA61+AB61-AC61-AD61-AE61)/I61</f>
        <v>12711.9696</v>
      </c>
      <c r="Z61" s="843">
        <f t="shared" ref="Z61:Z67" si="134">AH61-Y61</f>
        <v>0</v>
      </c>
      <c r="AA61" s="852">
        <v>2553144</v>
      </c>
      <c r="AB61" s="852">
        <v>255314.40000000002</v>
      </c>
      <c r="AC61" s="852">
        <v>137869.77600000001</v>
      </c>
      <c r="AD61" s="852">
        <v>13786.977600000002</v>
      </c>
      <c r="AE61" s="858">
        <v>0</v>
      </c>
      <c r="AF61" s="853">
        <f t="shared" ref="AF61:AF67" si="135">AE61*$AF$4</f>
        <v>0</v>
      </c>
      <c r="AG61" s="852">
        <v>2656801.6464</v>
      </c>
      <c r="AH61" s="643">
        <f t="shared" ref="AH61:AH67" si="136">AG61/I61</f>
        <v>12711.9696</v>
      </c>
      <c r="AI61" s="644" t="s">
        <v>1531</v>
      </c>
    </row>
    <row r="62" spans="1:35" ht="16.149999999999999" customHeight="1">
      <c r="A62" s="194"/>
      <c r="B62" s="833">
        <v>11</v>
      </c>
      <c r="C62" s="834">
        <v>25</v>
      </c>
      <c r="D62" s="854" t="s">
        <v>1509</v>
      </c>
      <c r="E62" s="836">
        <v>24</v>
      </c>
      <c r="F62" s="837" t="s">
        <v>1514</v>
      </c>
      <c r="G62" s="838">
        <f t="shared" si="37"/>
        <v>580</v>
      </c>
      <c r="H62" s="839">
        <v>13920</v>
      </c>
      <c r="I62" s="840">
        <v>209</v>
      </c>
      <c r="J62" s="841">
        <f t="shared" si="127"/>
        <v>2909280</v>
      </c>
      <c r="K62" s="842">
        <v>0</v>
      </c>
      <c r="L62" s="843">
        <f t="shared" si="128"/>
        <v>0</v>
      </c>
      <c r="M62" s="843">
        <f t="shared" si="129"/>
        <v>2909280</v>
      </c>
      <c r="N62" s="874">
        <v>2644800</v>
      </c>
      <c r="O62" s="874">
        <v>264480</v>
      </c>
      <c r="P62" s="843">
        <v>0</v>
      </c>
      <c r="Q62" s="845">
        <f t="shared" si="130"/>
        <v>252478.35360000003</v>
      </c>
      <c r="R62" s="846">
        <f t="shared" si="5"/>
        <v>8.678379310344829E-2</v>
      </c>
      <c r="S62" s="847">
        <f t="shared" si="131"/>
        <v>252478.35360000003</v>
      </c>
      <c r="T62" s="848"/>
      <c r="U62" s="849"/>
      <c r="V62" s="839" t="s">
        <v>90</v>
      </c>
      <c r="W62" s="850" t="s">
        <v>89</v>
      </c>
      <c r="X62" s="851">
        <f t="shared" si="132"/>
        <v>529.66539999999998</v>
      </c>
      <c r="Y62" s="851">
        <f t="shared" si="133"/>
        <v>12711.9696</v>
      </c>
      <c r="Z62" s="843">
        <f t="shared" si="134"/>
        <v>0</v>
      </c>
      <c r="AA62" s="852">
        <v>2553144</v>
      </c>
      <c r="AB62" s="852">
        <v>255314.40000000002</v>
      </c>
      <c r="AC62" s="852">
        <v>137869.77600000001</v>
      </c>
      <c r="AD62" s="852">
        <v>13786.977600000002</v>
      </c>
      <c r="AE62" s="858">
        <v>0</v>
      </c>
      <c r="AF62" s="853">
        <f t="shared" si="135"/>
        <v>0</v>
      </c>
      <c r="AG62" s="852">
        <v>2656801.6464</v>
      </c>
      <c r="AH62" s="643">
        <f t="shared" si="136"/>
        <v>12711.9696</v>
      </c>
      <c r="AI62" s="644" t="s">
        <v>1531</v>
      </c>
    </row>
    <row r="63" spans="1:35" ht="16.149999999999999" customHeight="1">
      <c r="A63" s="194"/>
      <c r="B63" s="833">
        <v>11</v>
      </c>
      <c r="C63" s="834">
        <v>25</v>
      </c>
      <c r="D63" s="876" t="s">
        <v>1101</v>
      </c>
      <c r="E63" s="836">
        <v>40</v>
      </c>
      <c r="F63" s="837" t="s">
        <v>1515</v>
      </c>
      <c r="G63" s="838">
        <f t="shared" si="37"/>
        <v>587.5</v>
      </c>
      <c r="H63" s="839">
        <v>23500</v>
      </c>
      <c r="I63" s="840">
        <v>110</v>
      </c>
      <c r="J63" s="841">
        <f t="shared" si="127"/>
        <v>2585000</v>
      </c>
      <c r="K63" s="842">
        <v>0</v>
      </c>
      <c r="L63" s="843">
        <f t="shared" si="128"/>
        <v>0</v>
      </c>
      <c r="M63" s="843">
        <f t="shared" si="129"/>
        <v>2585000</v>
      </c>
      <c r="N63" s="874">
        <v>2350000</v>
      </c>
      <c r="O63" s="874">
        <v>235000</v>
      </c>
      <c r="P63" s="843">
        <v>0</v>
      </c>
      <c r="Q63" s="845">
        <f t="shared" si="130"/>
        <v>307999.99999999907</v>
      </c>
      <c r="R63" s="846">
        <f t="shared" si="5"/>
        <v>0.11914893617021241</v>
      </c>
      <c r="S63" s="847">
        <f t="shared" si="131"/>
        <v>307999.99999999907</v>
      </c>
      <c r="T63" s="848"/>
      <c r="U63" s="849"/>
      <c r="V63" s="839" t="s">
        <v>90</v>
      </c>
      <c r="W63" s="850" t="s">
        <v>89</v>
      </c>
      <c r="X63" s="851">
        <f t="shared" si="132"/>
        <v>517.50000000000023</v>
      </c>
      <c r="Y63" s="851">
        <f t="shared" si="133"/>
        <v>20700.000000000007</v>
      </c>
      <c r="Z63" s="843">
        <f t="shared" si="134"/>
        <v>0</v>
      </c>
      <c r="AA63" s="857">
        <v>2203488.0000000005</v>
      </c>
      <c r="AB63" s="857">
        <v>220348.80000000005</v>
      </c>
      <c r="AC63" s="858">
        <v>133488</v>
      </c>
      <c r="AD63" s="858">
        <v>13348.800000000001</v>
      </c>
      <c r="AE63" s="858">
        <v>0</v>
      </c>
      <c r="AF63" s="853">
        <f t="shared" si="135"/>
        <v>0</v>
      </c>
      <c r="AG63" s="857">
        <v>2277000.0000000009</v>
      </c>
      <c r="AH63" s="643">
        <f t="shared" si="136"/>
        <v>20700.000000000007</v>
      </c>
      <c r="AI63" s="644" t="s">
        <v>1537</v>
      </c>
    </row>
    <row r="64" spans="1:35" ht="16.149999999999999" customHeight="1">
      <c r="A64" s="194"/>
      <c r="B64" s="833">
        <v>11</v>
      </c>
      <c r="C64" s="834">
        <v>25</v>
      </c>
      <c r="D64" s="875" t="s">
        <v>1100</v>
      </c>
      <c r="E64" s="836">
        <v>40</v>
      </c>
      <c r="F64" s="837" t="s">
        <v>1515</v>
      </c>
      <c r="G64" s="838">
        <f t="shared" si="37"/>
        <v>562.5</v>
      </c>
      <c r="H64" s="855">
        <v>22500</v>
      </c>
      <c r="I64" s="856">
        <v>110</v>
      </c>
      <c r="J64" s="841">
        <f t="shared" si="127"/>
        <v>2475000</v>
      </c>
      <c r="K64" s="842">
        <v>0</v>
      </c>
      <c r="L64" s="843">
        <f t="shared" si="128"/>
        <v>0</v>
      </c>
      <c r="M64" s="843">
        <f t="shared" si="129"/>
        <v>2475000</v>
      </c>
      <c r="N64" s="874">
        <v>2250000</v>
      </c>
      <c r="O64" s="874">
        <v>225000</v>
      </c>
      <c r="P64" s="843">
        <v>0</v>
      </c>
      <c r="Q64" s="845">
        <f t="shared" si="130"/>
        <v>319000</v>
      </c>
      <c r="R64" s="846">
        <f t="shared" si="5"/>
        <v>0.12888888888888889</v>
      </c>
      <c r="S64" s="847">
        <f t="shared" si="131"/>
        <v>319000</v>
      </c>
      <c r="T64" s="848"/>
      <c r="U64" s="849"/>
      <c r="V64" s="839" t="s">
        <v>90</v>
      </c>
      <c r="W64" s="850" t="s">
        <v>89</v>
      </c>
      <c r="X64" s="851">
        <f t="shared" si="132"/>
        <v>490</v>
      </c>
      <c r="Y64" s="851">
        <f t="shared" si="133"/>
        <v>19600</v>
      </c>
      <c r="Z64" s="843">
        <f t="shared" si="134"/>
        <v>0</v>
      </c>
      <c r="AA64" s="857">
        <v>2086143.9999999998</v>
      </c>
      <c r="AB64" s="857">
        <v>208614.39999999999</v>
      </c>
      <c r="AC64" s="858">
        <v>126144</v>
      </c>
      <c r="AD64" s="858">
        <v>12614.400000000001</v>
      </c>
      <c r="AE64" s="858">
        <v>0</v>
      </c>
      <c r="AF64" s="853">
        <f t="shared" si="135"/>
        <v>0</v>
      </c>
      <c r="AG64" s="857">
        <v>2156000</v>
      </c>
      <c r="AH64" s="643">
        <f t="shared" si="136"/>
        <v>19600</v>
      </c>
      <c r="AI64" s="644" t="s">
        <v>1537</v>
      </c>
    </row>
    <row r="65" spans="1:35" ht="16.149999999999999" customHeight="1">
      <c r="A65" s="194"/>
      <c r="B65" s="833">
        <v>11</v>
      </c>
      <c r="C65" s="834">
        <v>25</v>
      </c>
      <c r="D65" s="875" t="s">
        <v>1108</v>
      </c>
      <c r="E65" s="836">
        <v>40</v>
      </c>
      <c r="F65" s="837" t="s">
        <v>1515</v>
      </c>
      <c r="G65" s="838">
        <f t="shared" si="37"/>
        <v>512.5</v>
      </c>
      <c r="H65" s="839">
        <v>20500</v>
      </c>
      <c r="I65" s="840">
        <v>231</v>
      </c>
      <c r="J65" s="841">
        <f t="shared" si="127"/>
        <v>4735500</v>
      </c>
      <c r="K65" s="842">
        <v>0</v>
      </c>
      <c r="L65" s="843">
        <f t="shared" si="128"/>
        <v>0</v>
      </c>
      <c r="M65" s="843">
        <f t="shared" si="129"/>
        <v>4735500</v>
      </c>
      <c r="N65" s="874">
        <v>4305000</v>
      </c>
      <c r="O65" s="874">
        <v>430500</v>
      </c>
      <c r="P65" s="843">
        <v>0</v>
      </c>
      <c r="Q65" s="845">
        <f t="shared" si="130"/>
        <v>577500.00000000047</v>
      </c>
      <c r="R65" s="846">
        <f t="shared" si="5"/>
        <v>0.12195121951219522</v>
      </c>
      <c r="S65" s="847">
        <f t="shared" si="131"/>
        <v>577500.00000000047</v>
      </c>
      <c r="T65" s="848"/>
      <c r="U65" s="849"/>
      <c r="V65" s="839" t="s">
        <v>90</v>
      </c>
      <c r="W65" s="850" t="s">
        <v>89</v>
      </c>
      <c r="X65" s="851">
        <f t="shared" si="132"/>
        <v>449.99999999999989</v>
      </c>
      <c r="Y65" s="851">
        <f t="shared" si="133"/>
        <v>17999.999999999996</v>
      </c>
      <c r="Z65" s="843">
        <f t="shared" si="134"/>
        <v>0</v>
      </c>
      <c r="AA65" s="857">
        <v>4024308.9599999995</v>
      </c>
      <c r="AB65" s="857">
        <v>402430.89599999995</v>
      </c>
      <c r="AC65" s="858">
        <v>244308.96000000002</v>
      </c>
      <c r="AD65" s="858">
        <v>24430.896000000004</v>
      </c>
      <c r="AE65" s="858">
        <v>0</v>
      </c>
      <c r="AF65" s="853">
        <f t="shared" si="135"/>
        <v>0</v>
      </c>
      <c r="AG65" s="857">
        <v>4157999.9999999995</v>
      </c>
      <c r="AH65" s="643">
        <f t="shared" si="136"/>
        <v>17999.999999999996</v>
      </c>
      <c r="AI65" s="644" t="s">
        <v>1537</v>
      </c>
    </row>
    <row r="66" spans="1:35" ht="16.149999999999999" customHeight="1">
      <c r="A66" s="194"/>
      <c r="B66" s="833">
        <v>11</v>
      </c>
      <c r="C66" s="834">
        <v>25</v>
      </c>
      <c r="D66" s="875" t="s">
        <v>1108</v>
      </c>
      <c r="E66" s="836">
        <v>40</v>
      </c>
      <c r="F66" s="837" t="s">
        <v>1516</v>
      </c>
      <c r="G66" s="838">
        <f t="shared" si="37"/>
        <v>517.5</v>
      </c>
      <c r="H66" s="839">
        <v>20700</v>
      </c>
      <c r="I66" s="840">
        <v>451</v>
      </c>
      <c r="J66" s="841">
        <f t="shared" si="127"/>
        <v>9335700</v>
      </c>
      <c r="K66" s="842">
        <v>0</v>
      </c>
      <c r="L66" s="843">
        <f t="shared" si="128"/>
        <v>0</v>
      </c>
      <c r="M66" s="843">
        <f t="shared" si="129"/>
        <v>9335700</v>
      </c>
      <c r="N66" s="874">
        <v>8487000</v>
      </c>
      <c r="O66" s="874">
        <v>848700</v>
      </c>
      <c r="P66" s="843">
        <v>0</v>
      </c>
      <c r="Q66" s="845">
        <f t="shared" si="130"/>
        <v>1217700.0000000009</v>
      </c>
      <c r="R66" s="846">
        <f t="shared" si="5"/>
        <v>0.13043478260869576</v>
      </c>
      <c r="S66" s="847">
        <f t="shared" si="131"/>
        <v>1217700.0000000009</v>
      </c>
      <c r="T66" s="848"/>
      <c r="U66" s="849"/>
      <c r="V66" s="839" t="s">
        <v>90</v>
      </c>
      <c r="W66" s="850" t="s">
        <v>89</v>
      </c>
      <c r="X66" s="851">
        <f t="shared" si="132"/>
        <v>449.99999999999989</v>
      </c>
      <c r="Y66" s="851">
        <f t="shared" si="133"/>
        <v>17999.999999999996</v>
      </c>
      <c r="Z66" s="843">
        <f t="shared" si="134"/>
        <v>0</v>
      </c>
      <c r="AA66" s="857">
        <v>7856984.1599999992</v>
      </c>
      <c r="AB66" s="857">
        <v>785698.41599999997</v>
      </c>
      <c r="AC66" s="858">
        <v>476984.16000000003</v>
      </c>
      <c r="AD66" s="858">
        <v>47698.416000000005</v>
      </c>
      <c r="AE66" s="858">
        <v>0</v>
      </c>
      <c r="AF66" s="853">
        <f t="shared" si="135"/>
        <v>0</v>
      </c>
      <c r="AG66" s="857">
        <v>8117999.9999999991</v>
      </c>
      <c r="AH66" s="643">
        <f t="shared" si="136"/>
        <v>17999.999999999996</v>
      </c>
      <c r="AI66" s="644" t="s">
        <v>1538</v>
      </c>
    </row>
    <row r="67" spans="1:35" ht="16.149999999999999" customHeight="1">
      <c r="A67" s="194"/>
      <c r="B67" s="833">
        <v>11</v>
      </c>
      <c r="C67" s="834">
        <v>25</v>
      </c>
      <c r="D67" s="877" t="s">
        <v>1089</v>
      </c>
      <c r="E67" s="836">
        <v>24</v>
      </c>
      <c r="F67" s="837" t="s">
        <v>1517</v>
      </c>
      <c r="G67" s="838">
        <f t="shared" si="37"/>
        <v>650</v>
      </c>
      <c r="H67" s="839">
        <v>15600</v>
      </c>
      <c r="I67" s="840">
        <v>1008</v>
      </c>
      <c r="J67" s="841">
        <f t="shared" si="127"/>
        <v>15724800</v>
      </c>
      <c r="K67" s="842">
        <v>0</v>
      </c>
      <c r="L67" s="843">
        <f t="shared" si="128"/>
        <v>0</v>
      </c>
      <c r="M67" s="843">
        <f t="shared" si="129"/>
        <v>15724800</v>
      </c>
      <c r="N67" s="874">
        <v>14295273</v>
      </c>
      <c r="O67" s="874">
        <v>1429527</v>
      </c>
      <c r="P67" s="843">
        <v>0</v>
      </c>
      <c r="Q67" s="845">
        <f t="shared" si="130"/>
        <v>4644864.0000000037</v>
      </c>
      <c r="R67" s="846">
        <f t="shared" si="5"/>
        <v>0.29538461538461563</v>
      </c>
      <c r="S67" s="847">
        <f t="shared" si="131"/>
        <v>4644864.0000000037</v>
      </c>
      <c r="T67" s="848"/>
      <c r="U67" s="849"/>
      <c r="V67" s="839" t="s">
        <v>90</v>
      </c>
      <c r="W67" s="850" t="s">
        <v>89</v>
      </c>
      <c r="X67" s="851">
        <f t="shared" si="132"/>
        <v>457.99999999999983</v>
      </c>
      <c r="Y67" s="851">
        <f t="shared" si="133"/>
        <v>10991.999999999996</v>
      </c>
      <c r="Z67" s="843">
        <f t="shared" si="134"/>
        <v>0</v>
      </c>
      <c r="AA67" s="1072">
        <v>12354760.93090909</v>
      </c>
      <c r="AB67" s="1072">
        <v>1235476.0930909091</v>
      </c>
      <c r="AC67" s="1073">
        <v>1226111.04</v>
      </c>
      <c r="AD67" s="1073">
        <v>122611.10400000001</v>
      </c>
      <c r="AE67" s="1073">
        <v>1161578.8800000001</v>
      </c>
      <c r="AF67" s="1074">
        <f t="shared" si="135"/>
        <v>232315.77600000004</v>
      </c>
      <c r="AG67" s="1072">
        <v>11079935.999999996</v>
      </c>
      <c r="AH67" s="643">
        <f t="shared" si="136"/>
        <v>10991.999999999996</v>
      </c>
      <c r="AI67" s="644" t="s">
        <v>1538</v>
      </c>
    </row>
    <row r="68" spans="1:35" s="518" customFormat="1">
      <c r="B68" s="833">
        <v>11</v>
      </c>
      <c r="C68" s="859"/>
      <c r="D68" s="860"/>
      <c r="E68" s="860"/>
      <c r="F68" s="861"/>
      <c r="G68" s="862"/>
      <c r="H68" s="862" t="s">
        <v>5</v>
      </c>
      <c r="I68" s="863">
        <f t="shared" ref="I68:Q68" si="137">SUM(I61:I67)</f>
        <v>2328</v>
      </c>
      <c r="J68" s="864">
        <f t="shared" si="137"/>
        <v>40674560</v>
      </c>
      <c r="K68" s="865">
        <f t="shared" si="137"/>
        <v>0</v>
      </c>
      <c r="L68" s="864">
        <f t="shared" si="137"/>
        <v>0</v>
      </c>
      <c r="M68" s="864">
        <f t="shared" si="137"/>
        <v>40674560</v>
      </c>
      <c r="N68" s="865">
        <f t="shared" si="137"/>
        <v>36976873</v>
      </c>
      <c r="O68" s="865">
        <f t="shared" si="137"/>
        <v>3697687</v>
      </c>
      <c r="P68" s="865">
        <f t="shared" si="137"/>
        <v>0</v>
      </c>
      <c r="Q68" s="866">
        <f t="shared" si="137"/>
        <v>7572020.7072000038</v>
      </c>
      <c r="R68" s="867">
        <f t="shared" ref="R68:R118" si="138">Q68/J68</f>
        <v>0.18616109694118396</v>
      </c>
      <c r="S68" s="868">
        <f>SUM(S61:S67)</f>
        <v>7572020.7072000038</v>
      </c>
      <c r="T68" s="878"/>
      <c r="U68" s="879"/>
      <c r="V68" s="864">
        <f t="shared" ref="V68:AG68" si="139">SUM(V61:V67)</f>
        <v>0</v>
      </c>
      <c r="W68" s="878">
        <f t="shared" si="139"/>
        <v>0</v>
      </c>
      <c r="X68" s="880">
        <f t="shared" si="139"/>
        <v>3424.8308000000002</v>
      </c>
      <c r="Y68" s="881">
        <f t="shared" si="139"/>
        <v>112715.93920000001</v>
      </c>
      <c r="Z68" s="882">
        <f t="shared" si="139"/>
        <v>0</v>
      </c>
      <c r="AA68" s="879">
        <f t="shared" si="139"/>
        <v>33631974.050909087</v>
      </c>
      <c r="AB68" s="879">
        <f t="shared" si="139"/>
        <v>3363197.405090909</v>
      </c>
      <c r="AC68" s="879">
        <f t="shared" si="139"/>
        <v>2482775.7120000003</v>
      </c>
      <c r="AD68" s="879">
        <f t="shared" si="139"/>
        <v>248277.57120000001</v>
      </c>
      <c r="AE68" s="879">
        <v>0</v>
      </c>
      <c r="AF68" s="883">
        <f t="shared" si="139"/>
        <v>232315.77600000004</v>
      </c>
      <c r="AG68" s="879">
        <f t="shared" si="139"/>
        <v>33102539.292799998</v>
      </c>
      <c r="AH68" s="578"/>
      <c r="AI68" s="615"/>
    </row>
    <row r="69" spans="1:35" ht="16.149999999999999" customHeight="1">
      <c r="A69" s="194"/>
      <c r="B69" s="833">
        <v>11</v>
      </c>
      <c r="C69" s="834">
        <v>28</v>
      </c>
      <c r="D69" s="854" t="s">
        <v>1108</v>
      </c>
      <c r="E69" s="836">
        <v>40</v>
      </c>
      <c r="F69" s="837" t="s">
        <v>1525</v>
      </c>
      <c r="G69" s="838">
        <f t="shared" si="37"/>
        <v>517.5</v>
      </c>
      <c r="H69" s="839">
        <v>20700</v>
      </c>
      <c r="I69" s="840">
        <v>451</v>
      </c>
      <c r="J69" s="841">
        <f t="shared" ref="J69:J99" si="140">H69*I69</f>
        <v>9335700</v>
      </c>
      <c r="K69" s="842">
        <v>0</v>
      </c>
      <c r="L69" s="843">
        <f t="shared" ref="L69:L99" si="141">J69-M69</f>
        <v>0</v>
      </c>
      <c r="M69" s="843">
        <f t="shared" ref="M69:M99" si="142">N69+O69-P69</f>
        <v>9335700</v>
      </c>
      <c r="N69" s="874">
        <v>8487000</v>
      </c>
      <c r="O69" s="874">
        <v>848700</v>
      </c>
      <c r="P69" s="843">
        <v>0</v>
      </c>
      <c r="Q69" s="845">
        <f t="shared" ref="Q69:Q99" si="143">J69-AG69</f>
        <v>1217700.0000000009</v>
      </c>
      <c r="R69" s="846">
        <f t="shared" si="138"/>
        <v>0.13043478260869576</v>
      </c>
      <c r="S69" s="847">
        <f t="shared" ref="S69:S99" si="144">Q69-U69</f>
        <v>1217700.0000000009</v>
      </c>
      <c r="T69" s="848"/>
      <c r="U69" s="849"/>
      <c r="V69" s="839" t="s">
        <v>90</v>
      </c>
      <c r="W69" s="850" t="s">
        <v>89</v>
      </c>
      <c r="X69" s="851">
        <f t="shared" ref="X69:X99" si="145">Y69/E69</f>
        <v>449.99999999999989</v>
      </c>
      <c r="Y69" s="851">
        <f t="shared" ref="Y69:Y99" si="146">(AA69+AB69-AC69-AD69-AE69)/I69</f>
        <v>17999.999999999996</v>
      </c>
      <c r="Z69" s="843">
        <f t="shared" ref="Z69:Z99" si="147">AH69-Y69</f>
        <v>0</v>
      </c>
      <c r="AA69" s="857">
        <v>7856984.1599999992</v>
      </c>
      <c r="AB69" s="857">
        <v>785698.41599999997</v>
      </c>
      <c r="AC69" s="858">
        <v>476984.16000000003</v>
      </c>
      <c r="AD69" s="858">
        <v>47698.416000000005</v>
      </c>
      <c r="AE69" s="858"/>
      <c r="AF69" s="853">
        <f t="shared" ref="AF69:AF99" si="148">AE69*$AF$4</f>
        <v>0</v>
      </c>
      <c r="AG69" s="857">
        <v>8117999.9999999991</v>
      </c>
      <c r="AH69" s="643">
        <f t="shared" ref="AH69:AH99" si="149">AG69/I69</f>
        <v>17999.999999999996</v>
      </c>
      <c r="AI69" s="644" t="s">
        <v>1559</v>
      </c>
    </row>
    <row r="70" spans="1:35" ht="16.149999999999999" customHeight="1">
      <c r="A70" s="194"/>
      <c r="B70" s="833">
        <v>11</v>
      </c>
      <c r="C70" s="834">
        <v>28</v>
      </c>
      <c r="D70" s="854" t="s">
        <v>1046</v>
      </c>
      <c r="E70" s="836">
        <v>1</v>
      </c>
      <c r="F70" s="885" t="s">
        <v>1526</v>
      </c>
      <c r="G70" s="838">
        <f t="shared" ref="G70:G99" si="150">H70/E70</f>
        <v>13200</v>
      </c>
      <c r="H70" s="839">
        <v>13200</v>
      </c>
      <c r="I70" s="840">
        <v>3100</v>
      </c>
      <c r="J70" s="841">
        <f t="shared" si="140"/>
        <v>40920000</v>
      </c>
      <c r="K70" s="842">
        <v>0</v>
      </c>
      <c r="L70" s="843">
        <f t="shared" si="141"/>
        <v>0</v>
      </c>
      <c r="M70" s="843">
        <f t="shared" si="142"/>
        <v>40920000</v>
      </c>
      <c r="N70" s="874">
        <v>37200000</v>
      </c>
      <c r="O70" s="874">
        <v>3720000</v>
      </c>
      <c r="P70" s="843">
        <v>0</v>
      </c>
      <c r="Q70" s="845">
        <f t="shared" si="143"/>
        <v>40920000</v>
      </c>
      <c r="R70" s="846">
        <f t="shared" si="138"/>
        <v>1</v>
      </c>
      <c r="S70" s="847">
        <f t="shared" si="144"/>
        <v>40920000</v>
      </c>
      <c r="T70" s="848"/>
      <c r="U70" s="849"/>
      <c r="V70" s="839" t="s">
        <v>90</v>
      </c>
      <c r="W70" s="850" t="s">
        <v>89</v>
      </c>
      <c r="X70" s="851">
        <f t="shared" si="145"/>
        <v>0</v>
      </c>
      <c r="Y70" s="851">
        <f t="shared" si="146"/>
        <v>0</v>
      </c>
      <c r="Z70" s="843">
        <f t="shared" si="147"/>
        <v>0</v>
      </c>
      <c r="AA70" s="857"/>
      <c r="AB70" s="857"/>
      <c r="AC70" s="858"/>
      <c r="AD70" s="858"/>
      <c r="AE70" s="858"/>
      <c r="AF70" s="853">
        <f t="shared" si="148"/>
        <v>0</v>
      </c>
      <c r="AG70" s="857"/>
      <c r="AH70" s="643">
        <f t="shared" si="149"/>
        <v>0</v>
      </c>
      <c r="AI70" s="644"/>
    </row>
    <row r="71" spans="1:35" ht="16.149999999999999" customHeight="1">
      <c r="A71" s="194"/>
      <c r="B71" s="833">
        <v>11</v>
      </c>
      <c r="C71" s="834">
        <v>28</v>
      </c>
      <c r="D71" s="876" t="s">
        <v>1047</v>
      </c>
      <c r="E71" s="836">
        <v>1</v>
      </c>
      <c r="F71" s="885" t="s">
        <v>1526</v>
      </c>
      <c r="G71" s="838">
        <f t="shared" si="150"/>
        <v>13200</v>
      </c>
      <c r="H71" s="839">
        <v>13200</v>
      </c>
      <c r="I71" s="840">
        <v>3000</v>
      </c>
      <c r="J71" s="841">
        <f t="shared" si="140"/>
        <v>39600000</v>
      </c>
      <c r="K71" s="842">
        <v>0</v>
      </c>
      <c r="L71" s="843">
        <f t="shared" si="141"/>
        <v>0</v>
      </c>
      <c r="M71" s="843">
        <f t="shared" si="142"/>
        <v>39600000</v>
      </c>
      <c r="N71" s="874">
        <v>36000000</v>
      </c>
      <c r="O71" s="874">
        <v>3600000</v>
      </c>
      <c r="P71" s="843">
        <v>0</v>
      </c>
      <c r="Q71" s="845">
        <f t="shared" si="143"/>
        <v>39600000</v>
      </c>
      <c r="R71" s="846">
        <f t="shared" si="138"/>
        <v>1</v>
      </c>
      <c r="S71" s="847">
        <f t="shared" si="144"/>
        <v>39600000</v>
      </c>
      <c r="T71" s="848"/>
      <c r="U71" s="849"/>
      <c r="V71" s="839" t="s">
        <v>90</v>
      </c>
      <c r="W71" s="850" t="s">
        <v>89</v>
      </c>
      <c r="X71" s="851">
        <f t="shared" si="145"/>
        <v>0</v>
      </c>
      <c r="Y71" s="851">
        <f t="shared" si="146"/>
        <v>0</v>
      </c>
      <c r="Z71" s="843">
        <f t="shared" si="147"/>
        <v>0</v>
      </c>
      <c r="AA71" s="857"/>
      <c r="AB71" s="857"/>
      <c r="AC71" s="858"/>
      <c r="AD71" s="858"/>
      <c r="AE71" s="858"/>
      <c r="AF71" s="853">
        <f t="shared" si="148"/>
        <v>0</v>
      </c>
      <c r="AG71" s="857"/>
      <c r="AH71" s="643">
        <f t="shared" si="149"/>
        <v>0</v>
      </c>
      <c r="AI71" s="644"/>
    </row>
    <row r="72" spans="1:35" ht="16.149999999999999" customHeight="1">
      <c r="A72" s="194"/>
      <c r="B72" s="833">
        <v>11</v>
      </c>
      <c r="C72" s="834">
        <v>28</v>
      </c>
      <c r="D72" s="875" t="s">
        <v>944</v>
      </c>
      <c r="E72" s="836">
        <v>40</v>
      </c>
      <c r="F72" s="885" t="s">
        <v>1526</v>
      </c>
      <c r="G72" s="838">
        <f t="shared" si="150"/>
        <v>357.5</v>
      </c>
      <c r="H72" s="855">
        <v>14300</v>
      </c>
      <c r="I72" s="856">
        <v>1000</v>
      </c>
      <c r="J72" s="841">
        <f t="shared" si="140"/>
        <v>14300000</v>
      </c>
      <c r="K72" s="842">
        <v>0</v>
      </c>
      <c r="L72" s="843">
        <f t="shared" si="141"/>
        <v>0</v>
      </c>
      <c r="M72" s="843">
        <f t="shared" si="142"/>
        <v>14300000</v>
      </c>
      <c r="N72" s="874">
        <v>13000000</v>
      </c>
      <c r="O72" s="874">
        <v>1300000</v>
      </c>
      <c r="P72" s="843">
        <v>0</v>
      </c>
      <c r="Q72" s="845">
        <f t="shared" si="143"/>
        <v>14300000</v>
      </c>
      <c r="R72" s="846">
        <f t="shared" si="138"/>
        <v>1</v>
      </c>
      <c r="S72" s="847">
        <f t="shared" si="144"/>
        <v>14300000</v>
      </c>
      <c r="T72" s="848"/>
      <c r="U72" s="849"/>
      <c r="V72" s="839" t="s">
        <v>90</v>
      </c>
      <c r="W72" s="850" t="s">
        <v>89</v>
      </c>
      <c r="X72" s="851">
        <f t="shared" si="145"/>
        <v>0</v>
      </c>
      <c r="Y72" s="851">
        <f t="shared" si="146"/>
        <v>0</v>
      </c>
      <c r="Z72" s="843">
        <f t="shared" si="147"/>
        <v>0</v>
      </c>
      <c r="AA72" s="857"/>
      <c r="AB72" s="857"/>
      <c r="AC72" s="858"/>
      <c r="AD72" s="858"/>
      <c r="AE72" s="858"/>
      <c r="AF72" s="853">
        <f t="shared" si="148"/>
        <v>0</v>
      </c>
      <c r="AG72" s="857"/>
      <c r="AH72" s="643">
        <f t="shared" si="149"/>
        <v>0</v>
      </c>
      <c r="AI72" s="644"/>
    </row>
    <row r="73" spans="1:35" ht="16.149999999999999" customHeight="1">
      <c r="A73" s="194"/>
      <c r="B73" s="833">
        <v>11</v>
      </c>
      <c r="C73" s="834">
        <v>28</v>
      </c>
      <c r="D73" s="875" t="s">
        <v>945</v>
      </c>
      <c r="E73" s="836">
        <v>40</v>
      </c>
      <c r="F73" s="885" t="s">
        <v>1526</v>
      </c>
      <c r="G73" s="838">
        <f t="shared" si="150"/>
        <v>357.5</v>
      </c>
      <c r="H73" s="839">
        <v>14300</v>
      </c>
      <c r="I73" s="840">
        <v>300</v>
      </c>
      <c r="J73" s="841">
        <f t="shared" si="140"/>
        <v>4290000</v>
      </c>
      <c r="K73" s="842">
        <v>0</v>
      </c>
      <c r="L73" s="843">
        <f t="shared" si="141"/>
        <v>0</v>
      </c>
      <c r="M73" s="843">
        <f t="shared" si="142"/>
        <v>4290000</v>
      </c>
      <c r="N73" s="874">
        <v>3900000</v>
      </c>
      <c r="O73" s="874">
        <v>390000</v>
      </c>
      <c r="P73" s="843">
        <v>0</v>
      </c>
      <c r="Q73" s="845">
        <f t="shared" si="143"/>
        <v>4290000</v>
      </c>
      <c r="R73" s="846">
        <f t="shared" si="138"/>
        <v>1</v>
      </c>
      <c r="S73" s="847">
        <f t="shared" si="144"/>
        <v>4290000</v>
      </c>
      <c r="T73" s="848"/>
      <c r="U73" s="849"/>
      <c r="V73" s="839" t="s">
        <v>90</v>
      </c>
      <c r="W73" s="850" t="s">
        <v>89</v>
      </c>
      <c r="X73" s="851">
        <f t="shared" si="145"/>
        <v>0</v>
      </c>
      <c r="Y73" s="851">
        <f t="shared" si="146"/>
        <v>0</v>
      </c>
      <c r="Z73" s="843">
        <f t="shared" si="147"/>
        <v>0</v>
      </c>
      <c r="AA73" s="857"/>
      <c r="AB73" s="857"/>
      <c r="AC73" s="858"/>
      <c r="AD73" s="858"/>
      <c r="AE73" s="858"/>
      <c r="AF73" s="853">
        <f t="shared" si="148"/>
        <v>0</v>
      </c>
      <c r="AG73" s="857"/>
      <c r="AH73" s="643">
        <f t="shared" si="149"/>
        <v>0</v>
      </c>
      <c r="AI73" s="644"/>
    </row>
    <row r="74" spans="1:35" ht="16.149999999999999" customHeight="1">
      <c r="A74" s="194"/>
      <c r="B74" s="833">
        <v>11</v>
      </c>
      <c r="C74" s="834">
        <v>28</v>
      </c>
      <c r="D74" s="854" t="s">
        <v>1152</v>
      </c>
      <c r="E74" s="836">
        <v>10</v>
      </c>
      <c r="F74" s="885" t="s">
        <v>1526</v>
      </c>
      <c r="G74" s="838">
        <f t="shared" si="150"/>
        <v>1220</v>
      </c>
      <c r="H74" s="839">
        <v>12200</v>
      </c>
      <c r="I74" s="840">
        <v>350</v>
      </c>
      <c r="J74" s="841">
        <f t="shared" si="140"/>
        <v>4270000</v>
      </c>
      <c r="K74" s="842">
        <v>0</v>
      </c>
      <c r="L74" s="843">
        <f t="shared" si="141"/>
        <v>0</v>
      </c>
      <c r="M74" s="843">
        <f t="shared" si="142"/>
        <v>4270000</v>
      </c>
      <c r="N74" s="874">
        <v>3881818</v>
      </c>
      <c r="O74" s="874">
        <v>388182</v>
      </c>
      <c r="P74" s="843">
        <v>0</v>
      </c>
      <c r="Q74" s="845">
        <f t="shared" si="143"/>
        <v>4270000</v>
      </c>
      <c r="R74" s="846">
        <f t="shared" si="138"/>
        <v>1</v>
      </c>
      <c r="S74" s="847">
        <f t="shared" si="144"/>
        <v>4270000</v>
      </c>
      <c r="T74" s="848"/>
      <c r="U74" s="849"/>
      <c r="V74" s="839" t="s">
        <v>90</v>
      </c>
      <c r="W74" s="850" t="s">
        <v>89</v>
      </c>
      <c r="X74" s="851">
        <f t="shared" si="145"/>
        <v>0</v>
      </c>
      <c r="Y74" s="851">
        <f t="shared" si="146"/>
        <v>0</v>
      </c>
      <c r="Z74" s="843">
        <f t="shared" si="147"/>
        <v>0</v>
      </c>
      <c r="AA74" s="857"/>
      <c r="AB74" s="857"/>
      <c r="AC74" s="858"/>
      <c r="AD74" s="858"/>
      <c r="AE74" s="858"/>
      <c r="AF74" s="853">
        <f t="shared" si="148"/>
        <v>0</v>
      </c>
      <c r="AG74" s="857"/>
      <c r="AH74" s="643">
        <f t="shared" si="149"/>
        <v>0</v>
      </c>
      <c r="AI74" s="644"/>
    </row>
    <row r="75" spans="1:35" ht="16.149999999999999" customHeight="1">
      <c r="A75" s="194"/>
      <c r="B75" s="833">
        <v>11</v>
      </c>
      <c r="C75" s="834">
        <v>28</v>
      </c>
      <c r="D75" s="854" t="s">
        <v>1153</v>
      </c>
      <c r="E75" s="836">
        <v>10</v>
      </c>
      <c r="F75" s="885" t="s">
        <v>1526</v>
      </c>
      <c r="G75" s="838">
        <f t="shared" si="150"/>
        <v>1220</v>
      </c>
      <c r="H75" s="839">
        <v>12200</v>
      </c>
      <c r="I75" s="840">
        <v>250</v>
      </c>
      <c r="J75" s="841">
        <f t="shared" si="140"/>
        <v>3050000</v>
      </c>
      <c r="K75" s="842">
        <v>0</v>
      </c>
      <c r="L75" s="843">
        <f t="shared" si="141"/>
        <v>0</v>
      </c>
      <c r="M75" s="843">
        <f t="shared" si="142"/>
        <v>3050000</v>
      </c>
      <c r="N75" s="874">
        <v>2772727</v>
      </c>
      <c r="O75" s="874">
        <v>277273</v>
      </c>
      <c r="P75" s="843">
        <v>0</v>
      </c>
      <c r="Q75" s="845">
        <f t="shared" si="143"/>
        <v>3050000</v>
      </c>
      <c r="R75" s="846">
        <f t="shared" si="138"/>
        <v>1</v>
      </c>
      <c r="S75" s="847">
        <f t="shared" si="144"/>
        <v>3050000</v>
      </c>
      <c r="T75" s="848"/>
      <c r="U75" s="849"/>
      <c r="V75" s="839" t="s">
        <v>90</v>
      </c>
      <c r="W75" s="850" t="s">
        <v>89</v>
      </c>
      <c r="X75" s="851">
        <f t="shared" si="145"/>
        <v>0</v>
      </c>
      <c r="Y75" s="851">
        <f t="shared" si="146"/>
        <v>0</v>
      </c>
      <c r="Z75" s="843">
        <f t="shared" si="147"/>
        <v>0</v>
      </c>
      <c r="AA75" s="857"/>
      <c r="AB75" s="857"/>
      <c r="AC75" s="858"/>
      <c r="AD75" s="858"/>
      <c r="AE75" s="858"/>
      <c r="AF75" s="853">
        <f t="shared" si="148"/>
        <v>0</v>
      </c>
      <c r="AG75" s="857"/>
      <c r="AH75" s="643">
        <f t="shared" si="149"/>
        <v>0</v>
      </c>
      <c r="AI75" s="644"/>
    </row>
    <row r="76" spans="1:35" ht="16.149999999999999" customHeight="1">
      <c r="A76" s="194"/>
      <c r="B76" s="833">
        <v>11</v>
      </c>
      <c r="C76" s="834">
        <v>28</v>
      </c>
      <c r="D76" s="854" t="s">
        <v>987</v>
      </c>
      <c r="E76" s="836">
        <v>1</v>
      </c>
      <c r="F76" s="885" t="s">
        <v>1526</v>
      </c>
      <c r="G76" s="838">
        <f t="shared" si="150"/>
        <v>21250</v>
      </c>
      <c r="H76" s="839">
        <v>21250</v>
      </c>
      <c r="I76" s="840">
        <v>3500</v>
      </c>
      <c r="J76" s="841">
        <f t="shared" si="140"/>
        <v>74375000</v>
      </c>
      <c r="K76" s="842">
        <v>0</v>
      </c>
      <c r="L76" s="843">
        <f t="shared" si="141"/>
        <v>0</v>
      </c>
      <c r="M76" s="843">
        <f t="shared" si="142"/>
        <v>74375000</v>
      </c>
      <c r="N76" s="874">
        <v>67613637</v>
      </c>
      <c r="O76" s="874">
        <v>6761363</v>
      </c>
      <c r="P76" s="843">
        <v>0</v>
      </c>
      <c r="Q76" s="845">
        <f t="shared" si="143"/>
        <v>74375000</v>
      </c>
      <c r="R76" s="846">
        <f t="shared" si="138"/>
        <v>1</v>
      </c>
      <c r="S76" s="847">
        <f t="shared" si="144"/>
        <v>74375000</v>
      </c>
      <c r="T76" s="848"/>
      <c r="U76" s="849"/>
      <c r="V76" s="839" t="s">
        <v>90</v>
      </c>
      <c r="W76" s="850" t="s">
        <v>89</v>
      </c>
      <c r="X76" s="851">
        <f t="shared" si="145"/>
        <v>0</v>
      </c>
      <c r="Y76" s="851">
        <f t="shared" si="146"/>
        <v>0</v>
      </c>
      <c r="Z76" s="843">
        <f t="shared" si="147"/>
        <v>0</v>
      </c>
      <c r="AA76" s="857"/>
      <c r="AB76" s="857"/>
      <c r="AC76" s="858"/>
      <c r="AD76" s="858"/>
      <c r="AE76" s="858"/>
      <c r="AF76" s="853">
        <f t="shared" si="148"/>
        <v>0</v>
      </c>
      <c r="AG76" s="857"/>
      <c r="AH76" s="643">
        <f t="shared" si="149"/>
        <v>0</v>
      </c>
      <c r="AI76" s="644"/>
    </row>
    <row r="77" spans="1:35" ht="16.149999999999999" customHeight="1">
      <c r="A77" s="194"/>
      <c r="B77" s="833">
        <v>11</v>
      </c>
      <c r="C77" s="834">
        <v>28</v>
      </c>
      <c r="D77" s="854" t="s">
        <v>983</v>
      </c>
      <c r="E77" s="836">
        <v>28</v>
      </c>
      <c r="F77" s="885" t="s">
        <v>1526</v>
      </c>
      <c r="G77" s="838">
        <f t="shared" si="150"/>
        <v>578.57142857142901</v>
      </c>
      <c r="H77" s="839">
        <v>16200.000000000013</v>
      </c>
      <c r="I77" s="840">
        <v>427</v>
      </c>
      <c r="J77" s="841">
        <f t="shared" si="140"/>
        <v>6917400.0000000056</v>
      </c>
      <c r="K77" s="842">
        <v>0</v>
      </c>
      <c r="L77" s="843">
        <f t="shared" si="141"/>
        <v>0</v>
      </c>
      <c r="M77" s="843">
        <f t="shared" si="142"/>
        <v>6917400</v>
      </c>
      <c r="N77" s="874">
        <v>6288545</v>
      </c>
      <c r="O77" s="874">
        <v>628855</v>
      </c>
      <c r="P77" s="843">
        <v>0</v>
      </c>
      <c r="Q77" s="845">
        <f t="shared" si="143"/>
        <v>6917400.0000000056</v>
      </c>
      <c r="R77" s="846">
        <f t="shared" si="138"/>
        <v>1</v>
      </c>
      <c r="S77" s="847">
        <f t="shared" si="144"/>
        <v>6917400.0000000056</v>
      </c>
      <c r="T77" s="848"/>
      <c r="U77" s="849"/>
      <c r="V77" s="839" t="s">
        <v>90</v>
      </c>
      <c r="W77" s="850" t="s">
        <v>89</v>
      </c>
      <c r="X77" s="851">
        <f t="shared" si="145"/>
        <v>0</v>
      </c>
      <c r="Y77" s="851">
        <f t="shared" si="146"/>
        <v>0</v>
      </c>
      <c r="Z77" s="843">
        <f t="shared" si="147"/>
        <v>0</v>
      </c>
      <c r="AA77" s="857"/>
      <c r="AB77" s="857"/>
      <c r="AC77" s="858"/>
      <c r="AD77" s="858"/>
      <c r="AE77" s="858"/>
      <c r="AF77" s="853">
        <f t="shared" si="148"/>
        <v>0</v>
      </c>
      <c r="AG77" s="857"/>
      <c r="AH77" s="643">
        <f t="shared" si="149"/>
        <v>0</v>
      </c>
      <c r="AI77" s="644"/>
    </row>
    <row r="78" spans="1:35" ht="16.149999999999999" customHeight="1">
      <c r="A78" s="194"/>
      <c r="B78" s="833">
        <v>11</v>
      </c>
      <c r="C78" s="834">
        <v>28</v>
      </c>
      <c r="D78" s="854" t="s">
        <v>978</v>
      </c>
      <c r="E78" s="836">
        <v>28</v>
      </c>
      <c r="F78" s="885" t="s">
        <v>1526</v>
      </c>
      <c r="G78" s="838">
        <f t="shared" si="150"/>
        <v>560.71428571428601</v>
      </c>
      <c r="H78" s="839">
        <v>15700.000000000007</v>
      </c>
      <c r="I78" s="840">
        <v>212</v>
      </c>
      <c r="J78" s="841">
        <f t="shared" si="140"/>
        <v>3328400.0000000014</v>
      </c>
      <c r="K78" s="842">
        <v>0</v>
      </c>
      <c r="L78" s="843">
        <f t="shared" si="141"/>
        <v>0</v>
      </c>
      <c r="M78" s="843">
        <f t="shared" si="142"/>
        <v>3328400</v>
      </c>
      <c r="N78" s="874">
        <v>3025818</v>
      </c>
      <c r="O78" s="874">
        <v>302582</v>
      </c>
      <c r="P78" s="843">
        <v>0</v>
      </c>
      <c r="Q78" s="845">
        <f t="shared" si="143"/>
        <v>3328400.0000000014</v>
      </c>
      <c r="R78" s="846">
        <f t="shared" si="138"/>
        <v>1</v>
      </c>
      <c r="S78" s="847">
        <f t="shared" si="144"/>
        <v>3328400.0000000014</v>
      </c>
      <c r="T78" s="848"/>
      <c r="U78" s="849"/>
      <c r="V78" s="839" t="s">
        <v>90</v>
      </c>
      <c r="W78" s="850" t="s">
        <v>89</v>
      </c>
      <c r="X78" s="851">
        <f t="shared" si="145"/>
        <v>0</v>
      </c>
      <c r="Y78" s="851">
        <f t="shared" si="146"/>
        <v>0</v>
      </c>
      <c r="Z78" s="843">
        <f t="shared" si="147"/>
        <v>0</v>
      </c>
      <c r="AA78" s="857"/>
      <c r="AB78" s="857"/>
      <c r="AC78" s="858"/>
      <c r="AD78" s="858"/>
      <c r="AE78" s="858"/>
      <c r="AF78" s="853">
        <f t="shared" si="148"/>
        <v>0</v>
      </c>
      <c r="AG78" s="857"/>
      <c r="AH78" s="643">
        <f t="shared" si="149"/>
        <v>0</v>
      </c>
      <c r="AI78" s="644"/>
    </row>
    <row r="79" spans="1:35" ht="16.149999999999999" customHeight="1">
      <c r="A79" s="194"/>
      <c r="B79" s="833">
        <v>11</v>
      </c>
      <c r="C79" s="834">
        <v>28</v>
      </c>
      <c r="D79" s="854" t="s">
        <v>979</v>
      </c>
      <c r="E79" s="836">
        <v>10</v>
      </c>
      <c r="F79" s="885" t="s">
        <v>1526</v>
      </c>
      <c r="G79" s="838">
        <f t="shared" si="150"/>
        <v>5050</v>
      </c>
      <c r="H79" s="855">
        <v>50500</v>
      </c>
      <c r="I79" s="856">
        <v>260</v>
      </c>
      <c r="J79" s="841">
        <f t="shared" si="140"/>
        <v>13130000</v>
      </c>
      <c r="K79" s="842">
        <v>0</v>
      </c>
      <c r="L79" s="843">
        <f t="shared" si="141"/>
        <v>0</v>
      </c>
      <c r="M79" s="843">
        <f t="shared" si="142"/>
        <v>13130000</v>
      </c>
      <c r="N79" s="874">
        <v>11936364</v>
      </c>
      <c r="O79" s="874">
        <v>1193636</v>
      </c>
      <c r="P79" s="843">
        <v>0</v>
      </c>
      <c r="Q79" s="845">
        <f t="shared" si="143"/>
        <v>13130000</v>
      </c>
      <c r="R79" s="846">
        <f t="shared" si="138"/>
        <v>1</v>
      </c>
      <c r="S79" s="847">
        <f t="shared" si="144"/>
        <v>13130000</v>
      </c>
      <c r="T79" s="848"/>
      <c r="U79" s="849"/>
      <c r="V79" s="839" t="s">
        <v>90</v>
      </c>
      <c r="W79" s="850" t="s">
        <v>89</v>
      </c>
      <c r="X79" s="851">
        <f t="shared" si="145"/>
        <v>0</v>
      </c>
      <c r="Y79" s="851">
        <f t="shared" si="146"/>
        <v>0</v>
      </c>
      <c r="Z79" s="843">
        <f t="shared" si="147"/>
        <v>0</v>
      </c>
      <c r="AA79" s="857"/>
      <c r="AB79" s="857"/>
      <c r="AC79" s="858"/>
      <c r="AD79" s="858"/>
      <c r="AE79" s="858"/>
      <c r="AF79" s="853">
        <f t="shared" si="148"/>
        <v>0</v>
      </c>
      <c r="AG79" s="857"/>
      <c r="AH79" s="643">
        <f t="shared" si="149"/>
        <v>0</v>
      </c>
      <c r="AI79" s="644"/>
    </row>
    <row r="80" spans="1:35" ht="16.149999999999999" customHeight="1">
      <c r="A80" s="194"/>
      <c r="B80" s="833">
        <v>11</v>
      </c>
      <c r="C80" s="834">
        <v>28</v>
      </c>
      <c r="D80" s="854" t="s">
        <v>1518</v>
      </c>
      <c r="E80" s="836">
        <v>40</v>
      </c>
      <c r="F80" s="885" t="s">
        <v>1526</v>
      </c>
      <c r="G80" s="838">
        <f t="shared" si="150"/>
        <v>530</v>
      </c>
      <c r="H80" s="839">
        <v>21200</v>
      </c>
      <c r="I80" s="840">
        <v>50</v>
      </c>
      <c r="J80" s="841">
        <f t="shared" si="140"/>
        <v>1060000</v>
      </c>
      <c r="K80" s="842">
        <v>0</v>
      </c>
      <c r="L80" s="843">
        <f t="shared" si="141"/>
        <v>0</v>
      </c>
      <c r="M80" s="843">
        <f t="shared" si="142"/>
        <v>1060000</v>
      </c>
      <c r="N80" s="874">
        <v>963636</v>
      </c>
      <c r="O80" s="874">
        <v>96364</v>
      </c>
      <c r="P80" s="843">
        <v>0</v>
      </c>
      <c r="Q80" s="845">
        <f t="shared" si="143"/>
        <v>1060000</v>
      </c>
      <c r="R80" s="846">
        <f t="shared" si="138"/>
        <v>1</v>
      </c>
      <c r="S80" s="847">
        <f t="shared" si="144"/>
        <v>1060000</v>
      </c>
      <c r="T80" s="848"/>
      <c r="U80" s="849"/>
      <c r="V80" s="839" t="s">
        <v>90</v>
      </c>
      <c r="W80" s="850" t="s">
        <v>89</v>
      </c>
      <c r="X80" s="851">
        <f t="shared" si="145"/>
        <v>0</v>
      </c>
      <c r="Y80" s="851">
        <f t="shared" si="146"/>
        <v>0</v>
      </c>
      <c r="Z80" s="843">
        <f t="shared" si="147"/>
        <v>0</v>
      </c>
      <c r="AA80" s="857"/>
      <c r="AB80" s="857"/>
      <c r="AC80" s="858"/>
      <c r="AD80" s="858"/>
      <c r="AE80" s="858"/>
      <c r="AF80" s="853">
        <f t="shared" si="148"/>
        <v>0</v>
      </c>
      <c r="AG80" s="857"/>
      <c r="AH80" s="643">
        <f t="shared" si="149"/>
        <v>0</v>
      </c>
      <c r="AI80" s="644"/>
    </row>
    <row r="81" spans="1:35" ht="16.149999999999999" customHeight="1">
      <c r="A81" s="194"/>
      <c r="B81" s="833">
        <v>11</v>
      </c>
      <c r="C81" s="834">
        <v>28</v>
      </c>
      <c r="D81" s="854" t="s">
        <v>1519</v>
      </c>
      <c r="E81" s="836">
        <v>28</v>
      </c>
      <c r="F81" s="885" t="s">
        <v>1526</v>
      </c>
      <c r="G81" s="838">
        <f t="shared" si="150"/>
        <v>564.28571428571399</v>
      </c>
      <c r="H81" s="855">
        <v>15799.999999999993</v>
      </c>
      <c r="I81" s="856">
        <v>78</v>
      </c>
      <c r="J81" s="841">
        <f t="shared" si="140"/>
        <v>1232399.9999999995</v>
      </c>
      <c r="K81" s="842">
        <v>0</v>
      </c>
      <c r="L81" s="843">
        <f t="shared" si="141"/>
        <v>0</v>
      </c>
      <c r="M81" s="843">
        <f t="shared" si="142"/>
        <v>1232400</v>
      </c>
      <c r="N81" s="874">
        <v>1120364</v>
      </c>
      <c r="O81" s="874">
        <v>112036</v>
      </c>
      <c r="P81" s="843">
        <v>0</v>
      </c>
      <c r="Q81" s="845">
        <f t="shared" si="143"/>
        <v>1232399.9999999995</v>
      </c>
      <c r="R81" s="846">
        <f t="shared" si="138"/>
        <v>1</v>
      </c>
      <c r="S81" s="847">
        <f t="shared" si="144"/>
        <v>1232399.9999999995</v>
      </c>
      <c r="T81" s="848"/>
      <c r="U81" s="849"/>
      <c r="V81" s="839" t="s">
        <v>90</v>
      </c>
      <c r="W81" s="850" t="s">
        <v>89</v>
      </c>
      <c r="X81" s="851">
        <f t="shared" si="145"/>
        <v>0</v>
      </c>
      <c r="Y81" s="851">
        <f t="shared" si="146"/>
        <v>0</v>
      </c>
      <c r="Z81" s="843">
        <f t="shared" si="147"/>
        <v>0</v>
      </c>
      <c r="AA81" s="857"/>
      <c r="AB81" s="857"/>
      <c r="AC81" s="858"/>
      <c r="AD81" s="858"/>
      <c r="AE81" s="858"/>
      <c r="AF81" s="853">
        <f t="shared" si="148"/>
        <v>0</v>
      </c>
      <c r="AG81" s="857"/>
      <c r="AH81" s="643">
        <f t="shared" si="149"/>
        <v>0</v>
      </c>
      <c r="AI81" s="644"/>
    </row>
    <row r="82" spans="1:35" ht="16.149999999999999" customHeight="1">
      <c r="A82" s="194"/>
      <c r="B82" s="833">
        <v>11</v>
      </c>
      <c r="C82" s="834">
        <v>28</v>
      </c>
      <c r="D82" s="854" t="s">
        <v>1520</v>
      </c>
      <c r="E82" s="836">
        <v>16</v>
      </c>
      <c r="F82" s="885" t="s">
        <v>1526</v>
      </c>
      <c r="G82" s="838">
        <f t="shared" si="150"/>
        <v>3687.5</v>
      </c>
      <c r="H82" s="839">
        <v>59000</v>
      </c>
      <c r="I82" s="840">
        <v>65</v>
      </c>
      <c r="J82" s="841">
        <f t="shared" si="140"/>
        <v>3835000</v>
      </c>
      <c r="K82" s="842">
        <v>0</v>
      </c>
      <c r="L82" s="843">
        <f t="shared" si="141"/>
        <v>0</v>
      </c>
      <c r="M82" s="843">
        <f t="shared" si="142"/>
        <v>3835000</v>
      </c>
      <c r="N82" s="874">
        <v>3486364</v>
      </c>
      <c r="O82" s="874">
        <v>348636</v>
      </c>
      <c r="P82" s="843">
        <v>0</v>
      </c>
      <c r="Q82" s="845">
        <f t="shared" si="143"/>
        <v>3835000</v>
      </c>
      <c r="R82" s="846">
        <f t="shared" si="138"/>
        <v>1</v>
      </c>
      <c r="S82" s="847">
        <f t="shared" si="144"/>
        <v>3835000</v>
      </c>
      <c r="T82" s="848"/>
      <c r="U82" s="849"/>
      <c r="V82" s="839" t="s">
        <v>90</v>
      </c>
      <c r="W82" s="850" t="s">
        <v>89</v>
      </c>
      <c r="X82" s="851">
        <f t="shared" si="145"/>
        <v>0</v>
      </c>
      <c r="Y82" s="851">
        <f t="shared" si="146"/>
        <v>0</v>
      </c>
      <c r="Z82" s="843">
        <f t="shared" si="147"/>
        <v>0</v>
      </c>
      <c r="AA82" s="857"/>
      <c r="AB82" s="857"/>
      <c r="AC82" s="858"/>
      <c r="AD82" s="858"/>
      <c r="AE82" s="858"/>
      <c r="AF82" s="853">
        <f t="shared" si="148"/>
        <v>0</v>
      </c>
      <c r="AG82" s="857"/>
      <c r="AH82" s="643">
        <f t="shared" si="149"/>
        <v>0</v>
      </c>
      <c r="AI82" s="644"/>
    </row>
    <row r="83" spans="1:35" ht="16.149999999999999" customHeight="1">
      <c r="A83" s="194"/>
      <c r="B83" s="833">
        <v>11</v>
      </c>
      <c r="C83" s="834">
        <v>28</v>
      </c>
      <c r="D83" s="854" t="s">
        <v>982</v>
      </c>
      <c r="E83" s="836">
        <v>16</v>
      </c>
      <c r="F83" s="885" t="s">
        <v>1526</v>
      </c>
      <c r="G83" s="838">
        <f t="shared" si="150"/>
        <v>3031.25</v>
      </c>
      <c r="H83" s="839">
        <v>48500</v>
      </c>
      <c r="I83" s="840">
        <v>90</v>
      </c>
      <c r="J83" s="841">
        <f t="shared" si="140"/>
        <v>4365000</v>
      </c>
      <c r="K83" s="842">
        <v>0</v>
      </c>
      <c r="L83" s="843">
        <f t="shared" si="141"/>
        <v>0</v>
      </c>
      <c r="M83" s="843">
        <f t="shared" si="142"/>
        <v>4365000</v>
      </c>
      <c r="N83" s="874">
        <v>3968182</v>
      </c>
      <c r="O83" s="874">
        <v>396818</v>
      </c>
      <c r="P83" s="843">
        <v>0</v>
      </c>
      <c r="Q83" s="845">
        <f t="shared" si="143"/>
        <v>4365000</v>
      </c>
      <c r="R83" s="846">
        <f t="shared" si="138"/>
        <v>1</v>
      </c>
      <c r="S83" s="847">
        <f t="shared" si="144"/>
        <v>4365000</v>
      </c>
      <c r="T83" s="848"/>
      <c r="U83" s="849"/>
      <c r="V83" s="839" t="s">
        <v>90</v>
      </c>
      <c r="W83" s="850" t="s">
        <v>89</v>
      </c>
      <c r="X83" s="851">
        <f t="shared" si="145"/>
        <v>0</v>
      </c>
      <c r="Y83" s="851">
        <f t="shared" si="146"/>
        <v>0</v>
      </c>
      <c r="Z83" s="843">
        <f t="shared" si="147"/>
        <v>0</v>
      </c>
      <c r="AA83" s="857"/>
      <c r="AB83" s="857"/>
      <c r="AC83" s="858"/>
      <c r="AD83" s="858"/>
      <c r="AE83" s="858"/>
      <c r="AF83" s="853">
        <f t="shared" si="148"/>
        <v>0</v>
      </c>
      <c r="AG83" s="857"/>
      <c r="AH83" s="643">
        <f t="shared" si="149"/>
        <v>0</v>
      </c>
      <c r="AI83" s="644"/>
    </row>
    <row r="84" spans="1:35" ht="16.149999999999999" customHeight="1">
      <c r="A84" s="194"/>
      <c r="B84" s="833">
        <v>11</v>
      </c>
      <c r="C84" s="834">
        <v>28</v>
      </c>
      <c r="D84" s="854" t="s">
        <v>1056</v>
      </c>
      <c r="E84" s="836">
        <v>40</v>
      </c>
      <c r="F84" s="885" t="s">
        <v>1526</v>
      </c>
      <c r="G84" s="838">
        <f t="shared" si="150"/>
        <v>353.75</v>
      </c>
      <c r="H84" s="839">
        <v>14150</v>
      </c>
      <c r="I84" s="840">
        <v>350</v>
      </c>
      <c r="J84" s="841">
        <f t="shared" si="140"/>
        <v>4952500</v>
      </c>
      <c r="K84" s="842">
        <v>0</v>
      </c>
      <c r="L84" s="843">
        <f t="shared" si="141"/>
        <v>0</v>
      </c>
      <c r="M84" s="843">
        <f t="shared" si="142"/>
        <v>4952500</v>
      </c>
      <c r="N84" s="874">
        <v>4502273</v>
      </c>
      <c r="O84" s="874">
        <v>450227</v>
      </c>
      <c r="P84" s="843">
        <v>0</v>
      </c>
      <c r="Q84" s="845">
        <f t="shared" si="143"/>
        <v>4952500</v>
      </c>
      <c r="R84" s="846">
        <f t="shared" si="138"/>
        <v>1</v>
      </c>
      <c r="S84" s="847">
        <f t="shared" si="144"/>
        <v>4952500</v>
      </c>
      <c r="T84" s="848"/>
      <c r="U84" s="849"/>
      <c r="V84" s="839" t="s">
        <v>90</v>
      </c>
      <c r="W84" s="850" t="s">
        <v>89</v>
      </c>
      <c r="X84" s="851">
        <f t="shared" si="145"/>
        <v>0</v>
      </c>
      <c r="Y84" s="851">
        <f t="shared" si="146"/>
        <v>0</v>
      </c>
      <c r="Z84" s="843">
        <f t="shared" si="147"/>
        <v>0</v>
      </c>
      <c r="AA84" s="857"/>
      <c r="AB84" s="857"/>
      <c r="AC84" s="858"/>
      <c r="AD84" s="858"/>
      <c r="AE84" s="858"/>
      <c r="AF84" s="853">
        <f t="shared" si="148"/>
        <v>0</v>
      </c>
      <c r="AG84" s="857"/>
      <c r="AH84" s="643">
        <f t="shared" si="149"/>
        <v>0</v>
      </c>
      <c r="AI84" s="644"/>
    </row>
    <row r="85" spans="1:35" ht="16.149999999999999" customHeight="1">
      <c r="A85" s="194"/>
      <c r="B85" s="833">
        <v>11</v>
      </c>
      <c r="C85" s="834">
        <v>28</v>
      </c>
      <c r="D85" s="854" t="s">
        <v>1521</v>
      </c>
      <c r="E85" s="836">
        <v>12</v>
      </c>
      <c r="F85" s="885" t="s">
        <v>1526</v>
      </c>
      <c r="G85" s="838">
        <f t="shared" si="150"/>
        <v>1833.3333333333301</v>
      </c>
      <c r="H85" s="839">
        <v>21999.99999999996</v>
      </c>
      <c r="I85" s="840">
        <v>38</v>
      </c>
      <c r="J85" s="841">
        <f t="shared" si="140"/>
        <v>835999.99999999849</v>
      </c>
      <c r="K85" s="842">
        <v>0</v>
      </c>
      <c r="L85" s="843">
        <f t="shared" si="141"/>
        <v>-1.5133991837501526E-9</v>
      </c>
      <c r="M85" s="843">
        <f t="shared" si="142"/>
        <v>836000</v>
      </c>
      <c r="N85" s="874">
        <v>760000</v>
      </c>
      <c r="O85" s="874">
        <v>76000</v>
      </c>
      <c r="P85" s="843">
        <v>0</v>
      </c>
      <c r="Q85" s="845">
        <f t="shared" si="143"/>
        <v>835999.99999999849</v>
      </c>
      <c r="R85" s="846">
        <f t="shared" si="138"/>
        <v>1</v>
      </c>
      <c r="S85" s="847">
        <f t="shared" si="144"/>
        <v>835999.99999999849</v>
      </c>
      <c r="T85" s="848"/>
      <c r="U85" s="849"/>
      <c r="V85" s="839" t="s">
        <v>90</v>
      </c>
      <c r="W85" s="850" t="s">
        <v>89</v>
      </c>
      <c r="X85" s="851">
        <f t="shared" si="145"/>
        <v>0</v>
      </c>
      <c r="Y85" s="851">
        <f t="shared" si="146"/>
        <v>0</v>
      </c>
      <c r="Z85" s="843">
        <f t="shared" si="147"/>
        <v>0</v>
      </c>
      <c r="AA85" s="857"/>
      <c r="AB85" s="857"/>
      <c r="AC85" s="858"/>
      <c r="AD85" s="858"/>
      <c r="AE85" s="858"/>
      <c r="AF85" s="853">
        <f t="shared" si="148"/>
        <v>0</v>
      </c>
      <c r="AG85" s="857"/>
      <c r="AH85" s="643">
        <f t="shared" si="149"/>
        <v>0</v>
      </c>
      <c r="AI85" s="644"/>
    </row>
    <row r="86" spans="1:35" ht="16.149999999999999" customHeight="1">
      <c r="A86" s="194"/>
      <c r="B86" s="833">
        <v>11</v>
      </c>
      <c r="C86" s="834">
        <v>28</v>
      </c>
      <c r="D86" s="854" t="s">
        <v>1137</v>
      </c>
      <c r="E86" s="836">
        <v>48</v>
      </c>
      <c r="F86" s="885" t="s">
        <v>1526</v>
      </c>
      <c r="G86" s="838">
        <f t="shared" ref="G86:G90" si="151">H86/E86</f>
        <v>441.66666666666703</v>
      </c>
      <c r="H86" s="839">
        <v>21200.000000000018</v>
      </c>
      <c r="I86" s="840">
        <v>60</v>
      </c>
      <c r="J86" s="841">
        <f t="shared" ref="J86:J90" si="152">H86*I86</f>
        <v>1272000.0000000012</v>
      </c>
      <c r="K86" s="842">
        <v>0</v>
      </c>
      <c r="L86" s="843">
        <f t="shared" ref="L86:L90" si="153">J86-M86</f>
        <v>0</v>
      </c>
      <c r="M86" s="843">
        <f t="shared" ref="M86:M90" si="154">N86+O86-P86</f>
        <v>1272000</v>
      </c>
      <c r="N86" s="874">
        <v>1156364</v>
      </c>
      <c r="O86" s="874">
        <v>115636</v>
      </c>
      <c r="P86" s="843">
        <v>0</v>
      </c>
      <c r="Q86" s="845">
        <f t="shared" ref="Q86:Q90" si="155">J86-AG86</f>
        <v>1272000.0000000012</v>
      </c>
      <c r="R86" s="846">
        <f t="shared" ref="R86:R90" si="156">Q86/J86</f>
        <v>1</v>
      </c>
      <c r="S86" s="847">
        <f t="shared" ref="S86:S90" si="157">Q86-U86</f>
        <v>1272000.0000000012</v>
      </c>
      <c r="T86" s="848"/>
      <c r="U86" s="849"/>
      <c r="V86" s="839" t="s">
        <v>90</v>
      </c>
      <c r="W86" s="850" t="s">
        <v>89</v>
      </c>
      <c r="X86" s="851">
        <f t="shared" si="145"/>
        <v>0</v>
      </c>
      <c r="Y86" s="851">
        <f t="shared" si="146"/>
        <v>0</v>
      </c>
      <c r="Z86" s="843">
        <f t="shared" si="147"/>
        <v>0</v>
      </c>
      <c r="AA86" s="857"/>
      <c r="AB86" s="857"/>
      <c r="AC86" s="858"/>
      <c r="AD86" s="858"/>
      <c r="AE86" s="858"/>
      <c r="AF86" s="853">
        <f t="shared" ref="AF86:AF90" si="158">AE86*$AF$4</f>
        <v>0</v>
      </c>
      <c r="AG86" s="857"/>
      <c r="AH86" s="643">
        <f t="shared" ref="AH86:AH90" si="159">AG86/I86</f>
        <v>0</v>
      </c>
      <c r="AI86" s="644"/>
    </row>
    <row r="87" spans="1:35" ht="16.149999999999999" customHeight="1">
      <c r="A87" s="194"/>
      <c r="B87" s="833">
        <v>11</v>
      </c>
      <c r="C87" s="834">
        <v>28</v>
      </c>
      <c r="D87" s="854" t="s">
        <v>1350</v>
      </c>
      <c r="E87" s="836">
        <v>1</v>
      </c>
      <c r="F87" s="885" t="s">
        <v>1526</v>
      </c>
      <c r="G87" s="838">
        <f t="shared" si="151"/>
        <v>26500</v>
      </c>
      <c r="H87" s="839">
        <v>26500</v>
      </c>
      <c r="I87" s="840">
        <v>40</v>
      </c>
      <c r="J87" s="841">
        <f t="shared" si="152"/>
        <v>1060000</v>
      </c>
      <c r="K87" s="842">
        <v>0</v>
      </c>
      <c r="L87" s="843">
        <f t="shared" si="153"/>
        <v>0</v>
      </c>
      <c r="M87" s="843">
        <f t="shared" si="154"/>
        <v>1060000</v>
      </c>
      <c r="N87" s="874">
        <v>963636</v>
      </c>
      <c r="O87" s="874">
        <v>96364</v>
      </c>
      <c r="P87" s="843">
        <v>0</v>
      </c>
      <c r="Q87" s="845">
        <f t="shared" si="155"/>
        <v>1060000</v>
      </c>
      <c r="R87" s="846">
        <f t="shared" si="156"/>
        <v>1</v>
      </c>
      <c r="S87" s="847">
        <f t="shared" si="157"/>
        <v>1060000</v>
      </c>
      <c r="T87" s="848"/>
      <c r="U87" s="849"/>
      <c r="V87" s="839" t="s">
        <v>90</v>
      </c>
      <c r="W87" s="850" t="s">
        <v>89</v>
      </c>
      <c r="X87" s="851">
        <f t="shared" si="145"/>
        <v>0</v>
      </c>
      <c r="Y87" s="851">
        <f t="shared" si="146"/>
        <v>0</v>
      </c>
      <c r="Z87" s="843">
        <f t="shared" si="147"/>
        <v>0</v>
      </c>
      <c r="AA87" s="857"/>
      <c r="AB87" s="857"/>
      <c r="AC87" s="858"/>
      <c r="AD87" s="858"/>
      <c r="AE87" s="858"/>
      <c r="AF87" s="853">
        <f t="shared" si="158"/>
        <v>0</v>
      </c>
      <c r="AG87" s="857"/>
      <c r="AH87" s="643">
        <f t="shared" si="159"/>
        <v>0</v>
      </c>
      <c r="AI87" s="644"/>
    </row>
    <row r="88" spans="1:35" ht="16.149999999999999" customHeight="1">
      <c r="A88" s="194"/>
      <c r="B88" s="833">
        <v>11</v>
      </c>
      <c r="C88" s="834">
        <v>28</v>
      </c>
      <c r="D88" s="854" t="s">
        <v>1522</v>
      </c>
      <c r="E88" s="836">
        <v>24</v>
      </c>
      <c r="F88" s="885" t="s">
        <v>1526</v>
      </c>
      <c r="G88" s="838">
        <f t="shared" si="151"/>
        <v>1233.3333333333301</v>
      </c>
      <c r="H88" s="855">
        <v>29599.99999999992</v>
      </c>
      <c r="I88" s="856">
        <v>30</v>
      </c>
      <c r="J88" s="841">
        <f t="shared" si="152"/>
        <v>887999.99999999756</v>
      </c>
      <c r="K88" s="842">
        <v>0</v>
      </c>
      <c r="L88" s="843">
        <f t="shared" si="153"/>
        <v>-2.4447217583656311E-9</v>
      </c>
      <c r="M88" s="843">
        <f t="shared" si="154"/>
        <v>888000</v>
      </c>
      <c r="N88" s="874">
        <v>807273</v>
      </c>
      <c r="O88" s="874">
        <v>80727</v>
      </c>
      <c r="P88" s="843">
        <v>0</v>
      </c>
      <c r="Q88" s="845">
        <f t="shared" si="155"/>
        <v>887999.99999999756</v>
      </c>
      <c r="R88" s="846">
        <f t="shared" si="156"/>
        <v>1</v>
      </c>
      <c r="S88" s="847">
        <f t="shared" si="157"/>
        <v>887999.99999999756</v>
      </c>
      <c r="T88" s="848"/>
      <c r="U88" s="849"/>
      <c r="V88" s="839" t="s">
        <v>90</v>
      </c>
      <c r="W88" s="850" t="s">
        <v>89</v>
      </c>
      <c r="X88" s="851">
        <f t="shared" si="145"/>
        <v>0</v>
      </c>
      <c r="Y88" s="851">
        <f t="shared" si="146"/>
        <v>0</v>
      </c>
      <c r="Z88" s="843">
        <f t="shared" si="147"/>
        <v>0</v>
      </c>
      <c r="AA88" s="857"/>
      <c r="AB88" s="857"/>
      <c r="AC88" s="858"/>
      <c r="AD88" s="858"/>
      <c r="AE88" s="858"/>
      <c r="AF88" s="853">
        <f t="shared" si="158"/>
        <v>0</v>
      </c>
      <c r="AG88" s="857"/>
      <c r="AH88" s="643">
        <f t="shared" si="159"/>
        <v>0</v>
      </c>
      <c r="AI88" s="644"/>
    </row>
    <row r="89" spans="1:35" ht="16.149999999999999" customHeight="1">
      <c r="A89" s="194"/>
      <c r="B89" s="833">
        <v>11</v>
      </c>
      <c r="C89" s="834">
        <v>28</v>
      </c>
      <c r="D89" s="875" t="s">
        <v>1251</v>
      </c>
      <c r="E89" s="836">
        <v>40</v>
      </c>
      <c r="F89" s="885" t="s">
        <v>1526</v>
      </c>
      <c r="G89" s="838">
        <f t="shared" si="151"/>
        <v>520</v>
      </c>
      <c r="H89" s="839">
        <v>20800</v>
      </c>
      <c r="I89" s="840">
        <v>27</v>
      </c>
      <c r="J89" s="841">
        <f t="shared" si="152"/>
        <v>561600</v>
      </c>
      <c r="K89" s="842">
        <v>0</v>
      </c>
      <c r="L89" s="843">
        <f t="shared" si="153"/>
        <v>0</v>
      </c>
      <c r="M89" s="843">
        <f t="shared" si="154"/>
        <v>561600</v>
      </c>
      <c r="N89" s="874">
        <v>510545</v>
      </c>
      <c r="O89" s="874">
        <v>51055</v>
      </c>
      <c r="P89" s="843">
        <v>0</v>
      </c>
      <c r="Q89" s="845">
        <f t="shared" si="155"/>
        <v>561600</v>
      </c>
      <c r="R89" s="846">
        <f t="shared" si="156"/>
        <v>1</v>
      </c>
      <c r="S89" s="847">
        <f t="shared" si="157"/>
        <v>561600</v>
      </c>
      <c r="T89" s="848"/>
      <c r="U89" s="849"/>
      <c r="V89" s="839" t="s">
        <v>90</v>
      </c>
      <c r="W89" s="850" t="s">
        <v>89</v>
      </c>
      <c r="X89" s="851">
        <f t="shared" si="145"/>
        <v>0</v>
      </c>
      <c r="Y89" s="851">
        <f t="shared" si="146"/>
        <v>0</v>
      </c>
      <c r="Z89" s="843">
        <f t="shared" si="147"/>
        <v>0</v>
      </c>
      <c r="AA89" s="857"/>
      <c r="AB89" s="857"/>
      <c r="AC89" s="858"/>
      <c r="AD89" s="858"/>
      <c r="AE89" s="858"/>
      <c r="AF89" s="853">
        <f t="shared" si="158"/>
        <v>0</v>
      </c>
      <c r="AG89" s="857"/>
      <c r="AH89" s="643">
        <f t="shared" si="159"/>
        <v>0</v>
      </c>
      <c r="AI89" s="644"/>
    </row>
    <row r="90" spans="1:35" ht="16.149999999999999" customHeight="1">
      <c r="A90" s="194"/>
      <c r="B90" s="833">
        <v>11</v>
      </c>
      <c r="C90" s="834">
        <v>28</v>
      </c>
      <c r="D90" s="877" t="s">
        <v>1523</v>
      </c>
      <c r="E90" s="836">
        <v>10</v>
      </c>
      <c r="F90" s="885" t="s">
        <v>1526</v>
      </c>
      <c r="G90" s="838">
        <f t="shared" si="151"/>
        <v>920</v>
      </c>
      <c r="H90" s="839">
        <v>9200</v>
      </c>
      <c r="I90" s="840">
        <v>30</v>
      </c>
      <c r="J90" s="841">
        <f t="shared" si="152"/>
        <v>276000</v>
      </c>
      <c r="K90" s="842">
        <v>0</v>
      </c>
      <c r="L90" s="843">
        <f t="shared" si="153"/>
        <v>0</v>
      </c>
      <c r="M90" s="843">
        <f t="shared" si="154"/>
        <v>276000</v>
      </c>
      <c r="N90" s="874">
        <v>250909</v>
      </c>
      <c r="O90" s="874">
        <v>25091</v>
      </c>
      <c r="P90" s="843">
        <v>0</v>
      </c>
      <c r="Q90" s="845">
        <f t="shared" si="155"/>
        <v>276000</v>
      </c>
      <c r="R90" s="846">
        <f t="shared" si="156"/>
        <v>1</v>
      </c>
      <c r="S90" s="847">
        <f t="shared" si="157"/>
        <v>276000</v>
      </c>
      <c r="T90" s="848"/>
      <c r="U90" s="849"/>
      <c r="V90" s="839" t="s">
        <v>90</v>
      </c>
      <c r="W90" s="850" t="s">
        <v>89</v>
      </c>
      <c r="X90" s="851">
        <f t="shared" si="145"/>
        <v>0</v>
      </c>
      <c r="Y90" s="851">
        <f t="shared" si="146"/>
        <v>0</v>
      </c>
      <c r="Z90" s="843">
        <f t="shared" si="147"/>
        <v>0</v>
      </c>
      <c r="AA90" s="857"/>
      <c r="AB90" s="857"/>
      <c r="AC90" s="858"/>
      <c r="AD90" s="858"/>
      <c r="AE90" s="858"/>
      <c r="AF90" s="853">
        <f t="shared" si="158"/>
        <v>0</v>
      </c>
      <c r="AG90" s="857"/>
      <c r="AH90" s="643">
        <f t="shared" si="159"/>
        <v>0</v>
      </c>
      <c r="AI90" s="644"/>
    </row>
    <row r="91" spans="1:35" ht="16.149999999999999" customHeight="1">
      <c r="A91" s="194"/>
      <c r="B91" s="833">
        <v>11</v>
      </c>
      <c r="C91" s="834">
        <v>28</v>
      </c>
      <c r="D91" s="854" t="s">
        <v>1524</v>
      </c>
      <c r="E91" s="836">
        <v>10</v>
      </c>
      <c r="F91" s="885" t="s">
        <v>1526</v>
      </c>
      <c r="G91" s="838">
        <f t="shared" si="150"/>
        <v>1200</v>
      </c>
      <c r="H91" s="839">
        <v>12000</v>
      </c>
      <c r="I91" s="840">
        <v>16</v>
      </c>
      <c r="J91" s="841">
        <f t="shared" si="140"/>
        <v>192000</v>
      </c>
      <c r="K91" s="842">
        <v>0</v>
      </c>
      <c r="L91" s="843">
        <f t="shared" si="141"/>
        <v>0</v>
      </c>
      <c r="M91" s="843">
        <f t="shared" si="142"/>
        <v>192000</v>
      </c>
      <c r="N91" s="874">
        <v>174545</v>
      </c>
      <c r="O91" s="874">
        <v>17455</v>
      </c>
      <c r="P91" s="843">
        <v>0</v>
      </c>
      <c r="Q91" s="845">
        <f t="shared" si="143"/>
        <v>192000</v>
      </c>
      <c r="R91" s="846">
        <f t="shared" si="138"/>
        <v>1</v>
      </c>
      <c r="S91" s="847">
        <f t="shared" si="144"/>
        <v>192000</v>
      </c>
      <c r="T91" s="848"/>
      <c r="U91" s="849"/>
      <c r="V91" s="839" t="s">
        <v>90</v>
      </c>
      <c r="W91" s="850" t="s">
        <v>89</v>
      </c>
      <c r="X91" s="851">
        <f t="shared" si="145"/>
        <v>0</v>
      </c>
      <c r="Y91" s="851">
        <f t="shared" si="146"/>
        <v>0</v>
      </c>
      <c r="Z91" s="843">
        <f t="shared" si="147"/>
        <v>0</v>
      </c>
      <c r="AA91" s="857"/>
      <c r="AB91" s="857"/>
      <c r="AC91" s="858"/>
      <c r="AD91" s="858"/>
      <c r="AE91" s="858"/>
      <c r="AF91" s="853">
        <f t="shared" si="148"/>
        <v>0</v>
      </c>
      <c r="AG91" s="857"/>
      <c r="AH91" s="643">
        <f t="shared" si="149"/>
        <v>0</v>
      </c>
      <c r="AI91" s="644"/>
    </row>
    <row r="92" spans="1:35" ht="16.149999999999999" customHeight="1">
      <c r="A92" s="194"/>
      <c r="B92" s="833">
        <v>11</v>
      </c>
      <c r="C92" s="834">
        <v>28</v>
      </c>
      <c r="D92" s="884" t="s">
        <v>1072</v>
      </c>
      <c r="E92" s="836">
        <v>24</v>
      </c>
      <c r="F92" s="837" t="s">
        <v>1527</v>
      </c>
      <c r="G92" s="838">
        <f t="shared" si="150"/>
        <v>580</v>
      </c>
      <c r="H92" s="839">
        <v>13920</v>
      </c>
      <c r="I92" s="840">
        <v>1342</v>
      </c>
      <c r="J92" s="841">
        <f t="shared" si="140"/>
        <v>18680640</v>
      </c>
      <c r="K92" s="842">
        <v>0</v>
      </c>
      <c r="L92" s="843">
        <f t="shared" si="141"/>
        <v>0</v>
      </c>
      <c r="M92" s="843">
        <f t="shared" si="142"/>
        <v>18680640</v>
      </c>
      <c r="N92" s="874">
        <v>16982400</v>
      </c>
      <c r="O92" s="874">
        <v>1698240</v>
      </c>
      <c r="P92" s="843">
        <v>0</v>
      </c>
      <c r="Q92" s="845">
        <f t="shared" si="143"/>
        <v>3583140</v>
      </c>
      <c r="R92" s="846">
        <f t="shared" si="138"/>
        <v>0.19181034482758622</v>
      </c>
      <c r="S92" s="847">
        <f t="shared" si="144"/>
        <v>3583140</v>
      </c>
      <c r="T92" s="848"/>
      <c r="U92" s="849"/>
      <c r="V92" s="839" t="s">
        <v>90</v>
      </c>
      <c r="W92" s="850" t="s">
        <v>89</v>
      </c>
      <c r="X92" s="851">
        <f t="shared" si="145"/>
        <v>468.75</v>
      </c>
      <c r="Y92" s="851">
        <f t="shared" si="146"/>
        <v>11250</v>
      </c>
      <c r="Z92" s="843">
        <f t="shared" si="147"/>
        <v>0</v>
      </c>
      <c r="AA92" s="857">
        <v>14767895.039999999</v>
      </c>
      <c r="AB92" s="857">
        <v>1476789.504</v>
      </c>
      <c r="AC92" s="858">
        <v>896495.04</v>
      </c>
      <c r="AD92" s="858">
        <v>89649.504000000015</v>
      </c>
      <c r="AE92" s="858">
        <v>161040</v>
      </c>
      <c r="AF92" s="853">
        <f t="shared" si="148"/>
        <v>32208</v>
      </c>
      <c r="AG92" s="857">
        <v>15097500</v>
      </c>
      <c r="AH92" s="643">
        <f t="shared" si="149"/>
        <v>11250</v>
      </c>
      <c r="AI92" s="644" t="s">
        <v>1560</v>
      </c>
    </row>
    <row r="93" spans="1:35" ht="16.149999999999999" customHeight="1">
      <c r="A93" s="194"/>
      <c r="B93" s="833">
        <v>11</v>
      </c>
      <c r="C93" s="834">
        <v>28</v>
      </c>
      <c r="D93" s="884" t="s">
        <v>1072</v>
      </c>
      <c r="E93" s="836">
        <v>24</v>
      </c>
      <c r="F93" s="837" t="s">
        <v>1527</v>
      </c>
      <c r="G93" s="838">
        <f t="shared" si="150"/>
        <v>580</v>
      </c>
      <c r="H93" s="855">
        <v>13920</v>
      </c>
      <c r="I93" s="856">
        <v>1342</v>
      </c>
      <c r="J93" s="841">
        <f t="shared" si="140"/>
        <v>18680640</v>
      </c>
      <c r="K93" s="842">
        <v>0</v>
      </c>
      <c r="L93" s="843">
        <f t="shared" si="141"/>
        <v>0</v>
      </c>
      <c r="M93" s="843">
        <f t="shared" si="142"/>
        <v>18680640</v>
      </c>
      <c r="N93" s="874">
        <v>16982400</v>
      </c>
      <c r="O93" s="874">
        <v>1698240</v>
      </c>
      <c r="P93" s="843">
        <v>0</v>
      </c>
      <c r="Q93" s="845">
        <f t="shared" si="143"/>
        <v>3583140</v>
      </c>
      <c r="R93" s="846">
        <f t="shared" si="138"/>
        <v>0.19181034482758622</v>
      </c>
      <c r="S93" s="847">
        <f t="shared" si="144"/>
        <v>3583140</v>
      </c>
      <c r="T93" s="848"/>
      <c r="U93" s="849"/>
      <c r="V93" s="839" t="s">
        <v>90</v>
      </c>
      <c r="W93" s="850" t="s">
        <v>89</v>
      </c>
      <c r="X93" s="851">
        <f t="shared" si="145"/>
        <v>468.75</v>
      </c>
      <c r="Y93" s="851">
        <f t="shared" si="146"/>
        <v>11250</v>
      </c>
      <c r="Z93" s="843">
        <f t="shared" si="147"/>
        <v>0</v>
      </c>
      <c r="AA93" s="857">
        <v>14767895.039999999</v>
      </c>
      <c r="AB93" s="857">
        <v>1476789.504</v>
      </c>
      <c r="AC93" s="858">
        <v>896495.04</v>
      </c>
      <c r="AD93" s="858">
        <v>89649.504000000015</v>
      </c>
      <c r="AE93" s="858">
        <v>161040</v>
      </c>
      <c r="AF93" s="853">
        <f t="shared" si="148"/>
        <v>32208</v>
      </c>
      <c r="AG93" s="857">
        <v>15097500</v>
      </c>
      <c r="AH93" s="643">
        <f t="shared" si="149"/>
        <v>11250</v>
      </c>
      <c r="AI93" s="644" t="s">
        <v>1561</v>
      </c>
    </row>
    <row r="94" spans="1:35" ht="16.149999999999999" customHeight="1">
      <c r="A94" s="194"/>
      <c r="B94" s="833">
        <v>11</v>
      </c>
      <c r="C94" s="834">
        <v>28</v>
      </c>
      <c r="D94" s="875" t="s">
        <v>1071</v>
      </c>
      <c r="E94" s="836">
        <v>24</v>
      </c>
      <c r="F94" s="837" t="s">
        <v>1527</v>
      </c>
      <c r="G94" s="838">
        <f t="shared" si="150"/>
        <v>580</v>
      </c>
      <c r="H94" s="839">
        <v>13920</v>
      </c>
      <c r="I94" s="840">
        <v>980</v>
      </c>
      <c r="J94" s="841">
        <f t="shared" si="140"/>
        <v>13641600</v>
      </c>
      <c r="K94" s="842">
        <v>0</v>
      </c>
      <c r="L94" s="843">
        <f t="shared" si="141"/>
        <v>0</v>
      </c>
      <c r="M94" s="843">
        <f t="shared" si="142"/>
        <v>13641600</v>
      </c>
      <c r="N94" s="874">
        <v>12401455</v>
      </c>
      <c r="O94" s="874">
        <v>1240145</v>
      </c>
      <c r="P94" s="843">
        <v>0</v>
      </c>
      <c r="Q94" s="845">
        <f t="shared" si="143"/>
        <v>2189933.0879999995</v>
      </c>
      <c r="R94" s="846">
        <f t="shared" si="138"/>
        <v>0.16053344827586202</v>
      </c>
      <c r="S94" s="847">
        <f t="shared" si="144"/>
        <v>2189933.0879999995</v>
      </c>
      <c r="T94" s="848"/>
      <c r="U94" s="849"/>
      <c r="V94" s="839" t="s">
        <v>90</v>
      </c>
      <c r="W94" s="850" t="s">
        <v>89</v>
      </c>
      <c r="X94" s="851">
        <f t="shared" si="145"/>
        <v>486.89060000000001</v>
      </c>
      <c r="Y94" s="851">
        <f t="shared" si="146"/>
        <v>11685.374400000001</v>
      </c>
      <c r="Z94" s="843">
        <f t="shared" si="147"/>
        <v>0</v>
      </c>
      <c r="AA94" s="857">
        <v>11501280</v>
      </c>
      <c r="AB94" s="857">
        <v>1150128</v>
      </c>
      <c r="AC94" s="858">
        <v>989110.07999999984</v>
      </c>
      <c r="AD94" s="858">
        <v>98911.007999999987</v>
      </c>
      <c r="AE94" s="858">
        <v>111720</v>
      </c>
      <c r="AF94" s="853">
        <f t="shared" si="148"/>
        <v>22344</v>
      </c>
      <c r="AG94" s="857">
        <v>11451666.912</v>
      </c>
      <c r="AH94" s="643">
        <f t="shared" si="149"/>
        <v>11685.374400000001</v>
      </c>
      <c r="AI94" s="644" t="s">
        <v>1560</v>
      </c>
    </row>
    <row r="95" spans="1:35" ht="16.149999999999999" customHeight="1">
      <c r="A95" s="194"/>
      <c r="B95" s="833">
        <v>11</v>
      </c>
      <c r="C95" s="834">
        <v>28</v>
      </c>
      <c r="D95" s="877" t="s">
        <v>1064</v>
      </c>
      <c r="E95" s="836">
        <v>32</v>
      </c>
      <c r="F95" s="837" t="s">
        <v>1528</v>
      </c>
      <c r="G95" s="838">
        <f t="shared" si="150"/>
        <v>812.5</v>
      </c>
      <c r="H95" s="839">
        <v>26000</v>
      </c>
      <c r="I95" s="840">
        <v>1000</v>
      </c>
      <c r="J95" s="841">
        <f t="shared" si="140"/>
        <v>26000000</v>
      </c>
      <c r="K95" s="842">
        <v>0</v>
      </c>
      <c r="L95" s="843">
        <f t="shared" si="141"/>
        <v>0</v>
      </c>
      <c r="M95" s="843">
        <f t="shared" si="142"/>
        <v>26000000</v>
      </c>
      <c r="N95" s="874">
        <v>23636364</v>
      </c>
      <c r="O95" s="874">
        <v>2363636</v>
      </c>
      <c r="P95" s="843">
        <v>0</v>
      </c>
      <c r="Q95" s="845">
        <f t="shared" si="143"/>
        <v>2481960</v>
      </c>
      <c r="R95" s="846">
        <f t="shared" si="138"/>
        <v>9.5460000000000003E-2</v>
      </c>
      <c r="S95" s="847">
        <f t="shared" si="144"/>
        <v>2481960</v>
      </c>
      <c r="T95" s="848"/>
      <c r="U95" s="849"/>
      <c r="V95" s="839" t="s">
        <v>90</v>
      </c>
      <c r="W95" s="850" t="s">
        <v>89</v>
      </c>
      <c r="X95" s="851">
        <f t="shared" si="145"/>
        <v>734.93875000000003</v>
      </c>
      <c r="Y95" s="851">
        <f t="shared" si="146"/>
        <v>23518.04</v>
      </c>
      <c r="Z95" s="843">
        <f t="shared" si="147"/>
        <v>0</v>
      </c>
      <c r="AA95" s="852">
        <v>24907680</v>
      </c>
      <c r="AB95" s="852">
        <v>2490768</v>
      </c>
      <c r="AC95" s="852">
        <v>2308880</v>
      </c>
      <c r="AD95" s="852">
        <v>230888</v>
      </c>
      <c r="AE95" s="852">
        <v>1340640</v>
      </c>
      <c r="AF95" s="853">
        <f t="shared" si="148"/>
        <v>268128</v>
      </c>
      <c r="AG95" s="852">
        <v>23518040</v>
      </c>
      <c r="AH95" s="643">
        <f t="shared" si="149"/>
        <v>23518.04</v>
      </c>
      <c r="AI95" s="644" t="s">
        <v>1538</v>
      </c>
    </row>
    <row r="96" spans="1:35" ht="16.149999999999999" customHeight="1">
      <c r="A96" s="194"/>
      <c r="B96" s="833">
        <v>11</v>
      </c>
      <c r="C96" s="834">
        <v>28</v>
      </c>
      <c r="D96" s="877" t="s">
        <v>1069</v>
      </c>
      <c r="E96" s="836">
        <v>32</v>
      </c>
      <c r="F96" s="837" t="s">
        <v>1529</v>
      </c>
      <c r="G96" s="838">
        <f t="shared" si="150"/>
        <v>875</v>
      </c>
      <c r="H96" s="839">
        <v>28000</v>
      </c>
      <c r="I96" s="840">
        <v>451</v>
      </c>
      <c r="J96" s="841">
        <f t="shared" si="140"/>
        <v>12628000</v>
      </c>
      <c r="K96" s="842">
        <v>0</v>
      </c>
      <c r="L96" s="843">
        <f t="shared" si="141"/>
        <v>0</v>
      </c>
      <c r="M96" s="843">
        <f t="shared" si="142"/>
        <v>12628000</v>
      </c>
      <c r="N96" s="874">
        <v>11480000</v>
      </c>
      <c r="O96" s="874">
        <v>1148000</v>
      </c>
      <c r="P96" s="843">
        <v>0</v>
      </c>
      <c r="Q96" s="845">
        <f t="shared" si="143"/>
        <v>1623599.9999999981</v>
      </c>
      <c r="R96" s="846">
        <f t="shared" si="138"/>
        <v>0.12857142857142842</v>
      </c>
      <c r="S96" s="847">
        <f t="shared" si="144"/>
        <v>1623599.9999999981</v>
      </c>
      <c r="T96" s="848"/>
      <c r="U96" s="849"/>
      <c r="V96" s="839" t="s">
        <v>90</v>
      </c>
      <c r="W96" s="850" t="s">
        <v>89</v>
      </c>
      <c r="X96" s="851">
        <f t="shared" si="145"/>
        <v>762.50000000000011</v>
      </c>
      <c r="Y96" s="851">
        <f t="shared" si="146"/>
        <v>24400.000000000004</v>
      </c>
      <c r="Z96" s="843">
        <f t="shared" si="147"/>
        <v>0</v>
      </c>
      <c r="AA96" s="857">
        <v>10644643.040000001</v>
      </c>
      <c r="AB96" s="857">
        <v>1064464.3040000002</v>
      </c>
      <c r="AC96" s="858">
        <v>640643.04</v>
      </c>
      <c r="AD96" s="858">
        <v>64064.304000000004</v>
      </c>
      <c r="AE96" s="858">
        <v>0</v>
      </c>
      <c r="AF96" s="853">
        <f t="shared" si="148"/>
        <v>0</v>
      </c>
      <c r="AG96" s="857">
        <v>11004400.000000002</v>
      </c>
      <c r="AH96" s="643">
        <f t="shared" si="149"/>
        <v>24400.000000000004</v>
      </c>
      <c r="AI96" s="644" t="s">
        <v>1538</v>
      </c>
    </row>
    <row r="97" spans="1:35" ht="16.149999999999999" customHeight="1">
      <c r="A97" s="194"/>
      <c r="B97" s="833">
        <v>11</v>
      </c>
      <c r="C97" s="834">
        <v>28</v>
      </c>
      <c r="D97" s="854" t="s">
        <v>1100</v>
      </c>
      <c r="E97" s="836">
        <v>40</v>
      </c>
      <c r="F97" s="837" t="s">
        <v>1237</v>
      </c>
      <c r="G97" s="838">
        <f t="shared" si="150"/>
        <v>561.32500000000005</v>
      </c>
      <c r="H97" s="839">
        <v>22453</v>
      </c>
      <c r="I97" s="840">
        <v>66</v>
      </c>
      <c r="J97" s="841">
        <f t="shared" si="140"/>
        <v>1481898</v>
      </c>
      <c r="K97" s="842">
        <v>0</v>
      </c>
      <c r="L97" s="843">
        <f t="shared" si="141"/>
        <v>0</v>
      </c>
      <c r="M97" s="843">
        <f t="shared" si="142"/>
        <v>1481898</v>
      </c>
      <c r="N97" s="874">
        <v>1347180</v>
      </c>
      <c r="O97" s="874">
        <v>134718</v>
      </c>
      <c r="P97" s="843">
        <v>0</v>
      </c>
      <c r="Q97" s="845">
        <f t="shared" si="143"/>
        <v>188298</v>
      </c>
      <c r="R97" s="846">
        <f t="shared" si="138"/>
        <v>0.12706542555560504</v>
      </c>
      <c r="S97" s="847">
        <f t="shared" si="144"/>
        <v>188298</v>
      </c>
      <c r="T97" s="848"/>
      <c r="U97" s="849"/>
      <c r="V97" s="839" t="s">
        <v>90</v>
      </c>
      <c r="W97" s="850" t="s">
        <v>89</v>
      </c>
      <c r="X97" s="851">
        <f t="shared" si="145"/>
        <v>490</v>
      </c>
      <c r="Y97" s="851">
        <f t="shared" si="146"/>
        <v>19600</v>
      </c>
      <c r="Z97" s="843">
        <f t="shared" si="147"/>
        <v>0</v>
      </c>
      <c r="AA97" s="857">
        <v>1251686.3999999999</v>
      </c>
      <c r="AB97" s="857">
        <v>125168.64</v>
      </c>
      <c r="AC97" s="858">
        <v>75686.400000000009</v>
      </c>
      <c r="AD97" s="858">
        <v>7568.6400000000012</v>
      </c>
      <c r="AE97" s="858">
        <v>0</v>
      </c>
      <c r="AF97" s="853">
        <f t="shared" si="148"/>
        <v>0</v>
      </c>
      <c r="AG97" s="857">
        <v>1293600</v>
      </c>
      <c r="AH97" s="643">
        <f t="shared" si="149"/>
        <v>19600</v>
      </c>
      <c r="AI97" s="644" t="s">
        <v>1538</v>
      </c>
    </row>
    <row r="98" spans="1:35" ht="16.149999999999999" customHeight="1">
      <c r="A98" s="194"/>
      <c r="B98" s="833">
        <v>11</v>
      </c>
      <c r="C98" s="834">
        <v>28</v>
      </c>
      <c r="D98" s="854" t="s">
        <v>1101</v>
      </c>
      <c r="E98" s="836">
        <v>40</v>
      </c>
      <c r="F98" s="837" t="s">
        <v>1237</v>
      </c>
      <c r="G98" s="838">
        <f t="shared" si="150"/>
        <v>594</v>
      </c>
      <c r="H98" s="839">
        <v>23760</v>
      </c>
      <c r="I98" s="840">
        <v>66</v>
      </c>
      <c r="J98" s="841">
        <f t="shared" si="140"/>
        <v>1568160</v>
      </c>
      <c r="K98" s="842">
        <v>0</v>
      </c>
      <c r="L98" s="843">
        <f t="shared" si="141"/>
        <v>0</v>
      </c>
      <c r="M98" s="843">
        <f t="shared" si="142"/>
        <v>1568160</v>
      </c>
      <c r="N98" s="874">
        <v>1425600</v>
      </c>
      <c r="O98" s="874">
        <v>142560</v>
      </c>
      <c r="P98" s="843">
        <v>0</v>
      </c>
      <c r="Q98" s="845">
        <f t="shared" si="143"/>
        <v>201960</v>
      </c>
      <c r="R98" s="846">
        <f t="shared" si="138"/>
        <v>0.12878787878787878</v>
      </c>
      <c r="S98" s="847">
        <f t="shared" si="144"/>
        <v>201960</v>
      </c>
      <c r="T98" s="848"/>
      <c r="U98" s="849"/>
      <c r="V98" s="839" t="s">
        <v>90</v>
      </c>
      <c r="W98" s="850" t="s">
        <v>89</v>
      </c>
      <c r="X98" s="851">
        <f t="shared" si="145"/>
        <v>517.5</v>
      </c>
      <c r="Y98" s="851">
        <f t="shared" si="146"/>
        <v>20700</v>
      </c>
      <c r="Z98" s="843">
        <f t="shared" si="147"/>
        <v>0</v>
      </c>
      <c r="AA98" s="857">
        <v>1322092.8</v>
      </c>
      <c r="AB98" s="857">
        <v>132209.28</v>
      </c>
      <c r="AC98" s="858">
        <v>80092.800000000003</v>
      </c>
      <c r="AD98" s="858">
        <v>8009.2800000000007</v>
      </c>
      <c r="AE98" s="858">
        <v>0</v>
      </c>
      <c r="AF98" s="853">
        <f t="shared" si="148"/>
        <v>0</v>
      </c>
      <c r="AG98" s="857">
        <v>1366200</v>
      </c>
      <c r="AH98" s="643">
        <f t="shared" si="149"/>
        <v>20700</v>
      </c>
      <c r="AI98" s="644" t="s">
        <v>1538</v>
      </c>
    </row>
    <row r="99" spans="1:35" ht="16.149999999999999" customHeight="1">
      <c r="A99" s="194"/>
      <c r="B99" s="833">
        <v>11</v>
      </c>
      <c r="C99" s="834">
        <v>28</v>
      </c>
      <c r="D99" s="854" t="s">
        <v>1102</v>
      </c>
      <c r="E99" s="836">
        <v>40</v>
      </c>
      <c r="F99" s="837" t="s">
        <v>1237</v>
      </c>
      <c r="G99" s="838">
        <f t="shared" si="150"/>
        <v>460.32499999999999</v>
      </c>
      <c r="H99" s="855">
        <v>18413</v>
      </c>
      <c r="I99" s="856">
        <v>319</v>
      </c>
      <c r="J99" s="841">
        <f t="shared" si="140"/>
        <v>5873747</v>
      </c>
      <c r="K99" s="842">
        <v>0</v>
      </c>
      <c r="L99" s="843">
        <f t="shared" si="141"/>
        <v>0</v>
      </c>
      <c r="M99" s="843">
        <f t="shared" si="142"/>
        <v>5873747</v>
      </c>
      <c r="N99" s="874">
        <v>5339770</v>
      </c>
      <c r="O99" s="874">
        <v>533977</v>
      </c>
      <c r="P99" s="843">
        <v>0</v>
      </c>
      <c r="Q99" s="845">
        <f t="shared" si="143"/>
        <v>737847</v>
      </c>
      <c r="R99" s="846">
        <f t="shared" si="138"/>
        <v>0.12561777005376637</v>
      </c>
      <c r="S99" s="847">
        <f t="shared" si="144"/>
        <v>737847</v>
      </c>
      <c r="T99" s="848"/>
      <c r="U99" s="849"/>
      <c r="V99" s="839" t="s">
        <v>90</v>
      </c>
      <c r="W99" s="850" t="s">
        <v>89</v>
      </c>
      <c r="X99" s="851">
        <f t="shared" si="145"/>
        <v>402.5</v>
      </c>
      <c r="Y99" s="851">
        <f t="shared" si="146"/>
        <v>16100</v>
      </c>
      <c r="Z99" s="843">
        <f t="shared" si="147"/>
        <v>0</v>
      </c>
      <c r="AA99" s="857">
        <v>4969045.5999999996</v>
      </c>
      <c r="AB99" s="857">
        <v>496904.56</v>
      </c>
      <c r="AC99" s="858">
        <v>300045.60000000003</v>
      </c>
      <c r="AD99" s="858">
        <v>30004.560000000005</v>
      </c>
      <c r="AE99" s="858">
        <v>0</v>
      </c>
      <c r="AF99" s="853">
        <f t="shared" si="148"/>
        <v>0</v>
      </c>
      <c r="AG99" s="857">
        <v>5135900</v>
      </c>
      <c r="AH99" s="643">
        <f t="shared" si="149"/>
        <v>16100</v>
      </c>
      <c r="AI99" s="644" t="s">
        <v>1538</v>
      </c>
    </row>
    <row r="100" spans="1:35" s="518" customFormat="1">
      <c r="B100" s="833">
        <v>11</v>
      </c>
      <c r="C100" s="859"/>
      <c r="D100" s="860"/>
      <c r="E100" s="860"/>
      <c r="F100" s="861"/>
      <c r="G100" s="862"/>
      <c r="H100" s="862" t="s">
        <v>5</v>
      </c>
      <c r="I100" s="863">
        <f t="shared" ref="I100:Q100" si="160">SUM(I69:I99)</f>
        <v>19290</v>
      </c>
      <c r="J100" s="864">
        <f t="shared" si="160"/>
        <v>332601685</v>
      </c>
      <c r="K100" s="865">
        <f t="shared" si="160"/>
        <v>0</v>
      </c>
      <c r="L100" s="864">
        <f t="shared" si="160"/>
        <v>-3.9581209421157837E-9</v>
      </c>
      <c r="M100" s="864">
        <f t="shared" si="160"/>
        <v>332601685</v>
      </c>
      <c r="N100" s="865">
        <f t="shared" si="160"/>
        <v>302365169</v>
      </c>
      <c r="O100" s="865">
        <f t="shared" si="160"/>
        <v>30236516</v>
      </c>
      <c r="P100" s="865">
        <f t="shared" si="160"/>
        <v>0</v>
      </c>
      <c r="Q100" s="866">
        <f t="shared" si="160"/>
        <v>240518878.088</v>
      </c>
      <c r="R100" s="867">
        <f t="shared" si="138"/>
        <v>0.72314389534136003</v>
      </c>
      <c r="S100" s="868">
        <f>SUM(S69:S99)</f>
        <v>240518878.088</v>
      </c>
      <c r="T100" s="878"/>
      <c r="U100" s="879"/>
      <c r="V100" s="864">
        <f t="shared" ref="V100:AG100" si="161">SUM(V69:V99)</f>
        <v>0</v>
      </c>
      <c r="W100" s="878">
        <f t="shared" si="161"/>
        <v>0</v>
      </c>
      <c r="X100" s="880">
        <f t="shared" si="161"/>
        <v>4781.82935</v>
      </c>
      <c r="Y100" s="881">
        <f t="shared" si="161"/>
        <v>156503.41440000001</v>
      </c>
      <c r="Z100" s="882">
        <f t="shared" si="161"/>
        <v>0</v>
      </c>
      <c r="AA100" s="879">
        <f t="shared" si="161"/>
        <v>91989202.079999998</v>
      </c>
      <c r="AB100" s="879">
        <f t="shared" si="161"/>
        <v>9198920.2080000006</v>
      </c>
      <c r="AC100" s="879">
        <f t="shared" si="161"/>
        <v>6664432.1600000001</v>
      </c>
      <c r="AD100" s="879">
        <f t="shared" si="161"/>
        <v>666443.21600000013</v>
      </c>
      <c r="AE100" s="879">
        <f t="shared" si="161"/>
        <v>1774440</v>
      </c>
      <c r="AF100" s="883">
        <f t="shared" si="161"/>
        <v>354888</v>
      </c>
      <c r="AG100" s="879">
        <f t="shared" si="161"/>
        <v>92082806.912</v>
      </c>
      <c r="AH100" s="578"/>
      <c r="AI100" s="615"/>
    </row>
    <row r="101" spans="1:35" ht="15.75" customHeight="1">
      <c r="A101" s="194"/>
      <c r="B101" s="833">
        <v>11</v>
      </c>
      <c r="C101" s="834">
        <v>29</v>
      </c>
      <c r="D101" s="886" t="s">
        <v>1070</v>
      </c>
      <c r="E101" s="836">
        <v>40</v>
      </c>
      <c r="F101" s="837" t="s">
        <v>1540</v>
      </c>
      <c r="G101" s="838">
        <f t="shared" ref="G101:G112" si="162">H101/E101</f>
        <v>412.5</v>
      </c>
      <c r="H101" s="839">
        <v>16500</v>
      </c>
      <c r="I101" s="840">
        <v>341</v>
      </c>
      <c r="J101" s="841">
        <f t="shared" ref="J101:J112" si="163">H101*I101</f>
        <v>5626500</v>
      </c>
      <c r="K101" s="842">
        <v>0</v>
      </c>
      <c r="L101" s="843">
        <f t="shared" ref="L101:L112" si="164">J101-M101</f>
        <v>0</v>
      </c>
      <c r="M101" s="843">
        <f t="shared" ref="M101:M112" si="165">N101+O101-P101</f>
        <v>5626500</v>
      </c>
      <c r="N101" s="874">
        <v>5115000</v>
      </c>
      <c r="O101" s="874">
        <v>511500</v>
      </c>
      <c r="P101" s="843">
        <v>0</v>
      </c>
      <c r="Q101" s="845">
        <f t="shared" ref="Q101:Q112" si="166">J101-AG101</f>
        <v>910470</v>
      </c>
      <c r="R101" s="846">
        <f t="shared" si="138"/>
        <v>0.16181818181818181</v>
      </c>
      <c r="S101" s="847">
        <f t="shared" ref="S101:S112" si="167">Q101-U101</f>
        <v>910470</v>
      </c>
      <c r="T101" s="848"/>
      <c r="U101" s="849"/>
      <c r="V101" s="839" t="s">
        <v>90</v>
      </c>
      <c r="W101" s="850" t="s">
        <v>89</v>
      </c>
      <c r="X101" s="851">
        <f t="shared" ref="X101:X112" si="168">Y101/E101</f>
        <v>345.75</v>
      </c>
      <c r="Y101" s="851">
        <f t="shared" ref="Y101:Y112" si="169">(AA101+AB101-AC101-AD101-AE101)/I101</f>
        <v>13830</v>
      </c>
      <c r="Z101" s="843">
        <f t="shared" ref="Z101:Z112" si="170">AH101-Y101</f>
        <v>0</v>
      </c>
      <c r="AA101" s="857">
        <v>4728908.6399999997</v>
      </c>
      <c r="AB101" s="857">
        <v>472890.864</v>
      </c>
      <c r="AC101" s="858">
        <v>286856.64000000007</v>
      </c>
      <c r="AD101" s="858">
        <v>28685.664000000008</v>
      </c>
      <c r="AE101" s="858">
        <v>170227.20000000001</v>
      </c>
      <c r="AF101" s="853">
        <f t="shared" ref="AF101:AF112" si="171">AE101*$AF$4</f>
        <v>34045.440000000002</v>
      </c>
      <c r="AG101" s="857">
        <v>4716030</v>
      </c>
      <c r="AH101" s="643">
        <f t="shared" ref="AH101:AH112" si="172">AG101/I101</f>
        <v>13830</v>
      </c>
      <c r="AI101" s="644" t="s">
        <v>1546</v>
      </c>
    </row>
    <row r="102" spans="1:35" ht="16.149999999999999" customHeight="1">
      <c r="A102" s="194"/>
      <c r="B102" s="833">
        <v>11</v>
      </c>
      <c r="C102" s="834">
        <v>29</v>
      </c>
      <c r="D102" s="887" t="s">
        <v>1108</v>
      </c>
      <c r="E102" s="836">
        <v>40</v>
      </c>
      <c r="F102" s="837" t="s">
        <v>1540</v>
      </c>
      <c r="G102" s="888">
        <f t="shared" ref="G102:G108" si="173">H102/E102</f>
        <v>517.5</v>
      </c>
      <c r="H102" s="839">
        <v>20700</v>
      </c>
      <c r="I102" s="840">
        <v>891</v>
      </c>
      <c r="J102" s="841">
        <f t="shared" ref="J102:J108" si="174">H102*I102</f>
        <v>18443700</v>
      </c>
      <c r="K102" s="842">
        <v>0</v>
      </c>
      <c r="L102" s="843">
        <f t="shared" ref="L102:L108" si="175">J102-M102</f>
        <v>0</v>
      </c>
      <c r="M102" s="843">
        <f t="shared" ref="M102:M108" si="176">N102+O102-P102</f>
        <v>18443700</v>
      </c>
      <c r="N102" s="874">
        <v>16767000</v>
      </c>
      <c r="O102" s="874">
        <v>1676700</v>
      </c>
      <c r="P102" s="843">
        <v>0</v>
      </c>
      <c r="Q102" s="845">
        <f t="shared" ref="Q102:Q108" si="177">J102-AG102</f>
        <v>2405700.0000000019</v>
      </c>
      <c r="R102" s="846">
        <f t="shared" ref="R102:R108" si="178">Q102/J102</f>
        <v>0.13043478260869576</v>
      </c>
      <c r="S102" s="847">
        <f t="shared" ref="S102:S108" si="179">Q102-U102</f>
        <v>2405700.0000000019</v>
      </c>
      <c r="T102" s="848"/>
      <c r="U102" s="849"/>
      <c r="V102" s="839" t="s">
        <v>90</v>
      </c>
      <c r="W102" s="850" t="s">
        <v>89</v>
      </c>
      <c r="X102" s="851">
        <f t="shared" si="168"/>
        <v>449.99999999999989</v>
      </c>
      <c r="Y102" s="851">
        <f t="shared" si="169"/>
        <v>17999.999999999996</v>
      </c>
      <c r="Z102" s="843">
        <f t="shared" si="170"/>
        <v>0</v>
      </c>
      <c r="AA102" s="857">
        <v>15522334.559999999</v>
      </c>
      <c r="AB102" s="857">
        <v>1552233.456</v>
      </c>
      <c r="AC102" s="858">
        <v>942334.56</v>
      </c>
      <c r="AD102" s="858">
        <v>94233.456000000006</v>
      </c>
      <c r="AE102" s="858">
        <v>0</v>
      </c>
      <c r="AF102" s="853">
        <f t="shared" ref="AF102:AF108" si="180">AE102*$AF$4</f>
        <v>0</v>
      </c>
      <c r="AG102" s="857">
        <v>16037999.999999998</v>
      </c>
      <c r="AH102" s="643">
        <f t="shared" ref="AH102:AH108" si="181">AG102/I102</f>
        <v>17999.999999999996</v>
      </c>
      <c r="AI102" s="644" t="s">
        <v>1546</v>
      </c>
    </row>
    <row r="103" spans="1:35" ht="16.149999999999999" customHeight="1">
      <c r="A103" s="194"/>
      <c r="B103" s="833">
        <v>11</v>
      </c>
      <c r="C103" s="834">
        <v>29</v>
      </c>
      <c r="D103" s="887" t="s">
        <v>944</v>
      </c>
      <c r="E103" s="836">
        <v>40</v>
      </c>
      <c r="F103" s="885" t="s">
        <v>1541</v>
      </c>
      <c r="G103" s="838">
        <f t="shared" si="173"/>
        <v>345</v>
      </c>
      <c r="H103" s="839">
        <v>13800</v>
      </c>
      <c r="I103" s="840">
        <v>840</v>
      </c>
      <c r="J103" s="841">
        <f t="shared" si="174"/>
        <v>11592000</v>
      </c>
      <c r="K103" s="842">
        <v>0</v>
      </c>
      <c r="L103" s="843">
        <f t="shared" si="175"/>
        <v>0</v>
      </c>
      <c r="M103" s="843">
        <f t="shared" si="176"/>
        <v>11592000</v>
      </c>
      <c r="N103" s="874">
        <v>10538182</v>
      </c>
      <c r="O103" s="874">
        <v>1053818</v>
      </c>
      <c r="P103" s="843">
        <v>0</v>
      </c>
      <c r="Q103" s="845">
        <f t="shared" si="177"/>
        <v>11592000</v>
      </c>
      <c r="R103" s="846">
        <f t="shared" si="178"/>
        <v>1</v>
      </c>
      <c r="S103" s="847">
        <f t="shared" si="179"/>
        <v>11592000</v>
      </c>
      <c r="T103" s="848"/>
      <c r="U103" s="849"/>
      <c r="V103" s="839" t="s">
        <v>90</v>
      </c>
      <c r="W103" s="850" t="s">
        <v>89</v>
      </c>
      <c r="X103" s="851">
        <f t="shared" si="168"/>
        <v>0</v>
      </c>
      <c r="Y103" s="851">
        <f t="shared" si="169"/>
        <v>0</v>
      </c>
      <c r="Z103" s="843">
        <f t="shared" si="170"/>
        <v>0</v>
      </c>
      <c r="AA103" s="857"/>
      <c r="AB103" s="857"/>
      <c r="AC103" s="858"/>
      <c r="AD103" s="858"/>
      <c r="AE103" s="858"/>
      <c r="AF103" s="853">
        <f t="shared" si="180"/>
        <v>0</v>
      </c>
      <c r="AG103" s="857"/>
      <c r="AH103" s="643">
        <f t="shared" si="181"/>
        <v>0</v>
      </c>
      <c r="AI103" s="644"/>
    </row>
    <row r="104" spans="1:35" ht="16.149999999999999" customHeight="1">
      <c r="A104" s="194"/>
      <c r="B104" s="833">
        <v>11</v>
      </c>
      <c r="C104" s="834">
        <v>29</v>
      </c>
      <c r="D104" s="884" t="s">
        <v>1349</v>
      </c>
      <c r="E104" s="836">
        <v>36</v>
      </c>
      <c r="F104" s="885" t="s">
        <v>1541</v>
      </c>
      <c r="G104" s="838">
        <f t="shared" ref="G104:G107" si="182">H104/E104</f>
        <v>1000</v>
      </c>
      <c r="H104" s="839">
        <v>36000</v>
      </c>
      <c r="I104" s="840">
        <v>300</v>
      </c>
      <c r="J104" s="841">
        <f t="shared" ref="J104:J107" si="183">H104*I104</f>
        <v>10800000</v>
      </c>
      <c r="K104" s="842">
        <v>0</v>
      </c>
      <c r="L104" s="843">
        <f t="shared" ref="L104:L107" si="184">J104-M104</f>
        <v>0</v>
      </c>
      <c r="M104" s="843">
        <f t="shared" ref="M104:M107" si="185">N104+O104-P104</f>
        <v>10800000</v>
      </c>
      <c r="N104" s="874">
        <v>9818182</v>
      </c>
      <c r="O104" s="874">
        <v>981818</v>
      </c>
      <c r="P104" s="843">
        <v>0</v>
      </c>
      <c r="Q104" s="845">
        <f t="shared" ref="Q104:Q107" si="186">J104-AG104</f>
        <v>10800000</v>
      </c>
      <c r="R104" s="846">
        <f t="shared" ref="R104:R107" si="187">Q104/J104</f>
        <v>1</v>
      </c>
      <c r="S104" s="847">
        <f t="shared" ref="S104:S107" si="188">Q104-U104</f>
        <v>10800000</v>
      </c>
      <c r="T104" s="848"/>
      <c r="U104" s="849"/>
      <c r="V104" s="839" t="s">
        <v>90</v>
      </c>
      <c r="W104" s="850" t="s">
        <v>89</v>
      </c>
      <c r="X104" s="851">
        <f t="shared" si="168"/>
        <v>0</v>
      </c>
      <c r="Y104" s="851">
        <f t="shared" si="169"/>
        <v>0</v>
      </c>
      <c r="Z104" s="843">
        <f t="shared" si="170"/>
        <v>0</v>
      </c>
      <c r="AA104" s="857"/>
      <c r="AB104" s="857"/>
      <c r="AC104" s="858"/>
      <c r="AD104" s="858"/>
      <c r="AE104" s="858"/>
      <c r="AF104" s="853">
        <f t="shared" ref="AF104:AF107" si="189">AE104*$AF$4</f>
        <v>0</v>
      </c>
      <c r="AG104" s="857"/>
      <c r="AH104" s="643">
        <f t="shared" ref="AH104:AH107" si="190">AG104/I104</f>
        <v>0</v>
      </c>
      <c r="AI104" s="644"/>
    </row>
    <row r="105" spans="1:35" ht="16.149999999999999" customHeight="1">
      <c r="A105" s="194"/>
      <c r="B105" s="833">
        <v>11</v>
      </c>
      <c r="C105" s="834">
        <v>29</v>
      </c>
      <c r="D105" s="887" t="s">
        <v>944</v>
      </c>
      <c r="E105" s="836">
        <v>40</v>
      </c>
      <c r="F105" s="837" t="s">
        <v>1542</v>
      </c>
      <c r="G105" s="838">
        <f t="shared" si="182"/>
        <v>357.5</v>
      </c>
      <c r="H105" s="839">
        <v>14300</v>
      </c>
      <c r="I105" s="840">
        <v>280</v>
      </c>
      <c r="J105" s="841">
        <f t="shared" si="183"/>
        <v>4004000</v>
      </c>
      <c r="K105" s="842">
        <v>0</v>
      </c>
      <c r="L105" s="843">
        <f t="shared" si="184"/>
        <v>0</v>
      </c>
      <c r="M105" s="843">
        <f t="shared" si="185"/>
        <v>4004000</v>
      </c>
      <c r="N105" s="874">
        <v>3640000</v>
      </c>
      <c r="O105" s="874">
        <v>364000</v>
      </c>
      <c r="P105" s="843">
        <v>0</v>
      </c>
      <c r="Q105" s="845">
        <f t="shared" si="186"/>
        <v>4004000</v>
      </c>
      <c r="R105" s="846">
        <f t="shared" si="187"/>
        <v>1</v>
      </c>
      <c r="S105" s="847">
        <f t="shared" si="188"/>
        <v>4004000</v>
      </c>
      <c r="T105" s="848"/>
      <c r="U105" s="849"/>
      <c r="V105" s="839" t="s">
        <v>90</v>
      </c>
      <c r="W105" s="850" t="s">
        <v>89</v>
      </c>
      <c r="X105" s="851">
        <f t="shared" si="168"/>
        <v>0</v>
      </c>
      <c r="Y105" s="851">
        <f t="shared" si="169"/>
        <v>0</v>
      </c>
      <c r="Z105" s="843">
        <f t="shared" si="170"/>
        <v>0</v>
      </c>
      <c r="AA105" s="857"/>
      <c r="AB105" s="857"/>
      <c r="AC105" s="858"/>
      <c r="AD105" s="858"/>
      <c r="AE105" s="858"/>
      <c r="AF105" s="853">
        <f t="shared" si="189"/>
        <v>0</v>
      </c>
      <c r="AG105" s="857"/>
      <c r="AH105" s="643">
        <f t="shared" si="190"/>
        <v>0</v>
      </c>
      <c r="AI105" s="644"/>
    </row>
    <row r="106" spans="1:35" ht="16.149999999999999" customHeight="1">
      <c r="A106" s="194"/>
      <c r="B106" s="833">
        <v>11</v>
      </c>
      <c r="C106" s="834">
        <v>29</v>
      </c>
      <c r="D106" s="887" t="s">
        <v>945</v>
      </c>
      <c r="E106" s="836">
        <v>40</v>
      </c>
      <c r="F106" s="837" t="s">
        <v>1542</v>
      </c>
      <c r="G106" s="838">
        <f t="shared" si="182"/>
        <v>357.5</v>
      </c>
      <c r="H106" s="839">
        <v>14300</v>
      </c>
      <c r="I106" s="840">
        <v>560</v>
      </c>
      <c r="J106" s="841">
        <f t="shared" si="183"/>
        <v>8008000</v>
      </c>
      <c r="K106" s="842">
        <v>0</v>
      </c>
      <c r="L106" s="843">
        <f t="shared" si="184"/>
        <v>0</v>
      </c>
      <c r="M106" s="843">
        <f t="shared" si="185"/>
        <v>8008000</v>
      </c>
      <c r="N106" s="874">
        <v>7280000</v>
      </c>
      <c r="O106" s="874">
        <v>728000</v>
      </c>
      <c r="P106" s="843">
        <v>0</v>
      </c>
      <c r="Q106" s="845">
        <f t="shared" si="186"/>
        <v>8008000</v>
      </c>
      <c r="R106" s="846">
        <f t="shared" si="187"/>
        <v>1</v>
      </c>
      <c r="S106" s="847">
        <f t="shared" si="188"/>
        <v>8008000</v>
      </c>
      <c r="T106" s="848"/>
      <c r="U106" s="849"/>
      <c r="V106" s="839" t="s">
        <v>90</v>
      </c>
      <c r="W106" s="850" t="s">
        <v>89</v>
      </c>
      <c r="X106" s="851">
        <f t="shared" si="168"/>
        <v>0</v>
      </c>
      <c r="Y106" s="851">
        <f t="shared" si="169"/>
        <v>0</v>
      </c>
      <c r="Z106" s="843">
        <f t="shared" si="170"/>
        <v>0</v>
      </c>
      <c r="AA106" s="857"/>
      <c r="AB106" s="857"/>
      <c r="AC106" s="858"/>
      <c r="AD106" s="858"/>
      <c r="AE106" s="858"/>
      <c r="AF106" s="853">
        <f t="shared" si="189"/>
        <v>0</v>
      </c>
      <c r="AG106" s="857"/>
      <c r="AH106" s="643">
        <f t="shared" si="190"/>
        <v>0</v>
      </c>
      <c r="AI106" s="644"/>
    </row>
    <row r="107" spans="1:35" ht="16.149999999999999" customHeight="1">
      <c r="A107" s="194"/>
      <c r="B107" s="833">
        <v>11</v>
      </c>
      <c r="C107" s="834">
        <v>29</v>
      </c>
      <c r="D107" s="884" t="s">
        <v>1108</v>
      </c>
      <c r="E107" s="836">
        <v>40</v>
      </c>
      <c r="F107" s="837" t="s">
        <v>1543</v>
      </c>
      <c r="G107" s="888">
        <f t="shared" si="182"/>
        <v>517.5</v>
      </c>
      <c r="H107" s="839">
        <v>20700</v>
      </c>
      <c r="I107" s="840">
        <v>891</v>
      </c>
      <c r="J107" s="841">
        <f t="shared" si="183"/>
        <v>18443700</v>
      </c>
      <c r="K107" s="842">
        <v>0</v>
      </c>
      <c r="L107" s="843">
        <f t="shared" si="184"/>
        <v>0</v>
      </c>
      <c r="M107" s="843">
        <f t="shared" si="185"/>
        <v>18443700</v>
      </c>
      <c r="N107" s="874">
        <v>16767000</v>
      </c>
      <c r="O107" s="874">
        <v>1676700</v>
      </c>
      <c r="P107" s="843">
        <v>0</v>
      </c>
      <c r="Q107" s="845">
        <f t="shared" si="186"/>
        <v>2405700.0000000019</v>
      </c>
      <c r="R107" s="846">
        <f t="shared" si="187"/>
        <v>0.13043478260869576</v>
      </c>
      <c r="S107" s="847">
        <f t="shared" si="188"/>
        <v>2405700.0000000019</v>
      </c>
      <c r="T107" s="848"/>
      <c r="U107" s="849"/>
      <c r="V107" s="839" t="s">
        <v>90</v>
      </c>
      <c r="W107" s="850" t="s">
        <v>89</v>
      </c>
      <c r="X107" s="851">
        <f t="shared" si="168"/>
        <v>449.99999999999989</v>
      </c>
      <c r="Y107" s="851">
        <f t="shared" si="169"/>
        <v>17999.999999999996</v>
      </c>
      <c r="Z107" s="843">
        <f t="shared" si="170"/>
        <v>0</v>
      </c>
      <c r="AA107" s="857">
        <v>15522334.559999999</v>
      </c>
      <c r="AB107" s="857">
        <v>1552233.456</v>
      </c>
      <c r="AC107" s="858">
        <v>942334.56</v>
      </c>
      <c r="AD107" s="858">
        <v>94233.456000000006</v>
      </c>
      <c r="AE107" s="858">
        <v>0</v>
      </c>
      <c r="AF107" s="853">
        <f t="shared" si="189"/>
        <v>0</v>
      </c>
      <c r="AG107" s="857">
        <v>16037999.999999998</v>
      </c>
      <c r="AH107" s="643">
        <f t="shared" si="190"/>
        <v>17999.999999999996</v>
      </c>
      <c r="AI107" s="644" t="s">
        <v>1548</v>
      </c>
    </row>
    <row r="108" spans="1:35" ht="16.149999999999999" customHeight="1">
      <c r="A108" s="194"/>
      <c r="B108" s="833">
        <v>11</v>
      </c>
      <c r="C108" s="834">
        <v>29</v>
      </c>
      <c r="D108" s="884" t="s">
        <v>944</v>
      </c>
      <c r="E108" s="836">
        <v>40</v>
      </c>
      <c r="F108" s="837" t="s">
        <v>1543</v>
      </c>
      <c r="G108" s="838">
        <f t="shared" si="173"/>
        <v>357.5</v>
      </c>
      <c r="H108" s="839">
        <v>14300</v>
      </c>
      <c r="I108" s="840">
        <v>560</v>
      </c>
      <c r="J108" s="841">
        <f t="shared" si="174"/>
        <v>8008000</v>
      </c>
      <c r="K108" s="842">
        <v>0</v>
      </c>
      <c r="L108" s="843">
        <f t="shared" si="175"/>
        <v>0</v>
      </c>
      <c r="M108" s="843">
        <f t="shared" si="176"/>
        <v>8008000</v>
      </c>
      <c r="N108" s="874">
        <v>7280000</v>
      </c>
      <c r="O108" s="874">
        <v>728000</v>
      </c>
      <c r="P108" s="843">
        <v>0</v>
      </c>
      <c r="Q108" s="845">
        <f t="shared" si="177"/>
        <v>8008000</v>
      </c>
      <c r="R108" s="846">
        <f t="shared" si="178"/>
        <v>1</v>
      </c>
      <c r="S108" s="847">
        <f t="shared" si="179"/>
        <v>8008000</v>
      </c>
      <c r="T108" s="848"/>
      <c r="U108" s="849"/>
      <c r="V108" s="839" t="s">
        <v>90</v>
      </c>
      <c r="W108" s="850" t="s">
        <v>89</v>
      </c>
      <c r="X108" s="851">
        <f t="shared" si="168"/>
        <v>0</v>
      </c>
      <c r="Y108" s="851">
        <f t="shared" si="169"/>
        <v>0</v>
      </c>
      <c r="Z108" s="843">
        <f t="shared" si="170"/>
        <v>0</v>
      </c>
      <c r="AA108" s="857"/>
      <c r="AB108" s="857"/>
      <c r="AC108" s="858"/>
      <c r="AD108" s="858"/>
      <c r="AE108" s="858"/>
      <c r="AF108" s="853">
        <f t="shared" si="180"/>
        <v>0</v>
      </c>
      <c r="AG108" s="857"/>
      <c r="AH108" s="643">
        <f t="shared" si="181"/>
        <v>0</v>
      </c>
      <c r="AI108" s="644"/>
    </row>
    <row r="109" spans="1:35" ht="16.149999999999999" customHeight="1">
      <c r="A109" s="194"/>
      <c r="B109" s="833">
        <v>11</v>
      </c>
      <c r="C109" s="834">
        <v>29</v>
      </c>
      <c r="D109" s="887" t="s">
        <v>945</v>
      </c>
      <c r="E109" s="836">
        <v>40</v>
      </c>
      <c r="F109" s="837" t="s">
        <v>1543</v>
      </c>
      <c r="G109" s="838">
        <f t="shared" si="162"/>
        <v>357.5</v>
      </c>
      <c r="H109" s="839">
        <v>14300</v>
      </c>
      <c r="I109" s="840">
        <v>280</v>
      </c>
      <c r="J109" s="841">
        <f t="shared" si="163"/>
        <v>4004000</v>
      </c>
      <c r="K109" s="842">
        <v>0</v>
      </c>
      <c r="L109" s="843">
        <f t="shared" si="164"/>
        <v>0</v>
      </c>
      <c r="M109" s="843">
        <f t="shared" si="165"/>
        <v>4004000</v>
      </c>
      <c r="N109" s="874">
        <v>3640000</v>
      </c>
      <c r="O109" s="874">
        <v>364000</v>
      </c>
      <c r="P109" s="843">
        <v>0</v>
      </c>
      <c r="Q109" s="845">
        <f t="shared" si="166"/>
        <v>4004000</v>
      </c>
      <c r="R109" s="846">
        <f t="shared" si="138"/>
        <v>1</v>
      </c>
      <c r="S109" s="847">
        <f t="shared" si="167"/>
        <v>4004000</v>
      </c>
      <c r="T109" s="848"/>
      <c r="U109" s="849"/>
      <c r="V109" s="839" t="s">
        <v>90</v>
      </c>
      <c r="W109" s="850" t="s">
        <v>89</v>
      </c>
      <c r="X109" s="851">
        <f t="shared" si="168"/>
        <v>0</v>
      </c>
      <c r="Y109" s="851">
        <f t="shared" si="169"/>
        <v>0</v>
      </c>
      <c r="Z109" s="843">
        <f t="shared" si="170"/>
        <v>0</v>
      </c>
      <c r="AA109" s="857"/>
      <c r="AB109" s="857"/>
      <c r="AC109" s="858"/>
      <c r="AD109" s="858"/>
      <c r="AE109" s="858"/>
      <c r="AF109" s="853">
        <f t="shared" si="171"/>
        <v>0</v>
      </c>
      <c r="AG109" s="857"/>
      <c r="AH109" s="643">
        <f t="shared" si="172"/>
        <v>0</v>
      </c>
      <c r="AI109" s="644"/>
    </row>
    <row r="110" spans="1:35" ht="16.149999999999999" customHeight="1">
      <c r="A110" s="194"/>
      <c r="B110" s="833">
        <v>11</v>
      </c>
      <c r="C110" s="834">
        <v>29</v>
      </c>
      <c r="D110" s="887" t="s">
        <v>1070</v>
      </c>
      <c r="E110" s="836">
        <v>40</v>
      </c>
      <c r="F110" s="837" t="s">
        <v>1544</v>
      </c>
      <c r="G110" s="838">
        <f t="shared" si="162"/>
        <v>412.5</v>
      </c>
      <c r="H110" s="839">
        <v>16500</v>
      </c>
      <c r="I110" s="840">
        <v>385</v>
      </c>
      <c r="J110" s="841">
        <f t="shared" si="163"/>
        <v>6352500</v>
      </c>
      <c r="K110" s="842">
        <v>0</v>
      </c>
      <c r="L110" s="843">
        <f t="shared" si="164"/>
        <v>0</v>
      </c>
      <c r="M110" s="843">
        <f t="shared" si="165"/>
        <v>6352500</v>
      </c>
      <c r="N110" s="874">
        <v>5775000</v>
      </c>
      <c r="O110" s="874">
        <v>577500</v>
      </c>
      <c r="P110" s="843">
        <v>0</v>
      </c>
      <c r="Q110" s="845">
        <f t="shared" si="166"/>
        <v>1027950</v>
      </c>
      <c r="R110" s="846">
        <f t="shared" si="138"/>
        <v>0.16181818181818181</v>
      </c>
      <c r="S110" s="847">
        <f t="shared" si="167"/>
        <v>1027950</v>
      </c>
      <c r="T110" s="848"/>
      <c r="U110" s="849"/>
      <c r="V110" s="839" t="s">
        <v>90</v>
      </c>
      <c r="W110" s="850" t="s">
        <v>89</v>
      </c>
      <c r="X110" s="851">
        <f t="shared" si="168"/>
        <v>345.75</v>
      </c>
      <c r="Y110" s="851">
        <f t="shared" si="169"/>
        <v>13830</v>
      </c>
      <c r="Z110" s="843">
        <f t="shared" si="170"/>
        <v>0</v>
      </c>
      <c r="AA110" s="857">
        <v>5339090.4000000004</v>
      </c>
      <c r="AB110" s="857">
        <v>533909.04</v>
      </c>
      <c r="AC110" s="858">
        <v>323870.40000000008</v>
      </c>
      <c r="AD110" s="858">
        <v>32387.040000000008</v>
      </c>
      <c r="AE110" s="858">
        <v>192192</v>
      </c>
      <c r="AF110" s="853">
        <f t="shared" si="171"/>
        <v>38438.400000000001</v>
      </c>
      <c r="AG110" s="857">
        <v>5324550</v>
      </c>
      <c r="AH110" s="643">
        <f t="shared" si="172"/>
        <v>13830</v>
      </c>
      <c r="AI110" s="644" t="s">
        <v>1548</v>
      </c>
    </row>
    <row r="111" spans="1:35" ht="16.149999999999999" customHeight="1">
      <c r="A111" s="194"/>
      <c r="B111" s="833">
        <v>11</v>
      </c>
      <c r="C111" s="834">
        <v>29</v>
      </c>
      <c r="D111" s="884" t="s">
        <v>1108</v>
      </c>
      <c r="E111" s="836">
        <v>40</v>
      </c>
      <c r="F111" s="837" t="s">
        <v>1544</v>
      </c>
      <c r="G111" s="888">
        <f t="shared" si="162"/>
        <v>517.5</v>
      </c>
      <c r="H111" s="839">
        <v>20700</v>
      </c>
      <c r="I111" s="840">
        <v>891</v>
      </c>
      <c r="J111" s="841">
        <f t="shared" si="163"/>
        <v>18443700</v>
      </c>
      <c r="K111" s="842">
        <v>0</v>
      </c>
      <c r="L111" s="843">
        <f t="shared" si="164"/>
        <v>0</v>
      </c>
      <c r="M111" s="843">
        <f t="shared" si="165"/>
        <v>18443700</v>
      </c>
      <c r="N111" s="874">
        <v>16767000</v>
      </c>
      <c r="O111" s="874">
        <v>1676700</v>
      </c>
      <c r="P111" s="843">
        <v>0</v>
      </c>
      <c r="Q111" s="845">
        <f t="shared" si="166"/>
        <v>2405700.0000000019</v>
      </c>
      <c r="R111" s="846">
        <f t="shared" si="138"/>
        <v>0.13043478260869576</v>
      </c>
      <c r="S111" s="847">
        <f t="shared" si="167"/>
        <v>2405700.0000000019</v>
      </c>
      <c r="T111" s="848"/>
      <c r="U111" s="849"/>
      <c r="V111" s="839" t="s">
        <v>90</v>
      </c>
      <c r="W111" s="850" t="s">
        <v>89</v>
      </c>
      <c r="X111" s="851">
        <f t="shared" si="168"/>
        <v>449.99999999999989</v>
      </c>
      <c r="Y111" s="851">
        <f t="shared" si="169"/>
        <v>17999.999999999996</v>
      </c>
      <c r="Z111" s="843">
        <f t="shared" si="170"/>
        <v>0</v>
      </c>
      <c r="AA111" s="857">
        <v>15522334.559999999</v>
      </c>
      <c r="AB111" s="857">
        <v>1552233.456</v>
      </c>
      <c r="AC111" s="858">
        <v>942334.56</v>
      </c>
      <c r="AD111" s="858">
        <v>94233.456000000006</v>
      </c>
      <c r="AE111" s="858">
        <v>0</v>
      </c>
      <c r="AF111" s="853">
        <f t="shared" si="171"/>
        <v>0</v>
      </c>
      <c r="AG111" s="857">
        <v>16037999.999999998</v>
      </c>
      <c r="AH111" s="643">
        <f t="shared" si="172"/>
        <v>17999.999999999996</v>
      </c>
      <c r="AI111" s="644" t="s">
        <v>1549</v>
      </c>
    </row>
    <row r="112" spans="1:35" ht="16.149999999999999" customHeight="1">
      <c r="A112" s="194"/>
      <c r="B112" s="833">
        <v>11</v>
      </c>
      <c r="C112" s="834">
        <v>29</v>
      </c>
      <c r="D112" s="884" t="s">
        <v>1108</v>
      </c>
      <c r="E112" s="836">
        <v>40</v>
      </c>
      <c r="F112" s="837" t="s">
        <v>1545</v>
      </c>
      <c r="G112" s="888">
        <f t="shared" si="162"/>
        <v>517.5</v>
      </c>
      <c r="H112" s="839">
        <v>20700</v>
      </c>
      <c r="I112" s="840">
        <v>891</v>
      </c>
      <c r="J112" s="841">
        <f t="shared" si="163"/>
        <v>18443700</v>
      </c>
      <c r="K112" s="842">
        <v>0</v>
      </c>
      <c r="L112" s="843">
        <f t="shared" si="164"/>
        <v>0</v>
      </c>
      <c r="M112" s="843">
        <f t="shared" si="165"/>
        <v>18443700</v>
      </c>
      <c r="N112" s="874">
        <v>16767000</v>
      </c>
      <c r="O112" s="874">
        <v>1676700</v>
      </c>
      <c r="P112" s="843">
        <v>0</v>
      </c>
      <c r="Q112" s="845">
        <f t="shared" si="166"/>
        <v>2405700.0000000019</v>
      </c>
      <c r="R112" s="846">
        <f t="shared" si="138"/>
        <v>0.13043478260869576</v>
      </c>
      <c r="S112" s="847">
        <f t="shared" si="167"/>
        <v>2405700.0000000019</v>
      </c>
      <c r="T112" s="848"/>
      <c r="U112" s="849"/>
      <c r="V112" s="839" t="s">
        <v>90</v>
      </c>
      <c r="W112" s="850" t="s">
        <v>89</v>
      </c>
      <c r="X112" s="851">
        <f t="shared" si="168"/>
        <v>449.99999999999989</v>
      </c>
      <c r="Y112" s="851">
        <f t="shared" si="169"/>
        <v>17999.999999999996</v>
      </c>
      <c r="Z112" s="843">
        <f t="shared" si="170"/>
        <v>0</v>
      </c>
      <c r="AA112" s="857">
        <v>15522334.559999999</v>
      </c>
      <c r="AB112" s="857">
        <v>1552233.456</v>
      </c>
      <c r="AC112" s="858">
        <v>942334.56</v>
      </c>
      <c r="AD112" s="858">
        <v>94233.456000000006</v>
      </c>
      <c r="AE112" s="858">
        <v>0</v>
      </c>
      <c r="AF112" s="853">
        <f t="shared" si="171"/>
        <v>0</v>
      </c>
      <c r="AG112" s="857">
        <v>16037999.999999998</v>
      </c>
      <c r="AH112" s="643">
        <f t="shared" si="172"/>
        <v>17999.999999999996</v>
      </c>
      <c r="AI112" s="644" t="s">
        <v>1547</v>
      </c>
    </row>
    <row r="113" spans="1:35" s="518" customFormat="1">
      <c r="B113" s="833">
        <v>11</v>
      </c>
      <c r="C113" s="859"/>
      <c r="D113" s="860"/>
      <c r="E113" s="860"/>
      <c r="F113" s="861"/>
      <c r="G113" s="862"/>
      <c r="H113" s="862" t="s">
        <v>5</v>
      </c>
      <c r="I113" s="863">
        <f>SUM(I101:I112)</f>
        <v>7110</v>
      </c>
      <c r="J113" s="864">
        <f t="shared" ref="J113:AG113" si="191">SUM(J101:J112)</f>
        <v>132169800</v>
      </c>
      <c r="K113" s="865">
        <f t="shared" si="191"/>
        <v>0</v>
      </c>
      <c r="L113" s="864">
        <f t="shared" si="191"/>
        <v>0</v>
      </c>
      <c r="M113" s="864">
        <f t="shared" si="191"/>
        <v>132169800</v>
      </c>
      <c r="N113" s="865">
        <f t="shared" si="191"/>
        <v>120154364</v>
      </c>
      <c r="O113" s="865">
        <f t="shared" si="191"/>
        <v>12015436</v>
      </c>
      <c r="P113" s="865">
        <f t="shared" si="191"/>
        <v>0</v>
      </c>
      <c r="Q113" s="866">
        <f t="shared" si="191"/>
        <v>57977220</v>
      </c>
      <c r="R113" s="867">
        <f t="shared" si="138"/>
        <v>0.43865709110553242</v>
      </c>
      <c r="S113" s="868">
        <f t="shared" si="191"/>
        <v>57977220</v>
      </c>
      <c r="T113" s="878"/>
      <c r="U113" s="879"/>
      <c r="V113" s="864">
        <f t="shared" si="191"/>
        <v>0</v>
      </c>
      <c r="W113" s="878">
        <f t="shared" si="191"/>
        <v>0</v>
      </c>
      <c r="X113" s="880">
        <f t="shared" si="191"/>
        <v>2491.4999999999995</v>
      </c>
      <c r="Y113" s="881">
        <f t="shared" si="191"/>
        <v>99659.999999999985</v>
      </c>
      <c r="Z113" s="882">
        <f t="shared" si="191"/>
        <v>0</v>
      </c>
      <c r="AA113" s="879">
        <f t="shared" si="191"/>
        <v>72157337.280000001</v>
      </c>
      <c r="AB113" s="879">
        <f t="shared" si="191"/>
        <v>7215733.7280000001</v>
      </c>
      <c r="AC113" s="879">
        <f t="shared" si="191"/>
        <v>4380065.28</v>
      </c>
      <c r="AD113" s="879">
        <f t="shared" si="191"/>
        <v>438006.52800000005</v>
      </c>
      <c r="AE113" s="879">
        <f t="shared" si="191"/>
        <v>362419.20000000001</v>
      </c>
      <c r="AF113" s="883">
        <f t="shared" si="191"/>
        <v>72483.839999999997</v>
      </c>
      <c r="AG113" s="879">
        <f t="shared" si="191"/>
        <v>74192580</v>
      </c>
      <c r="AH113" s="578"/>
      <c r="AI113" s="615"/>
    </row>
    <row r="114" spans="1:35" ht="16.149999999999999" customHeight="1">
      <c r="A114" s="194"/>
      <c r="B114" s="833">
        <v>11</v>
      </c>
      <c r="C114" s="834">
        <v>30</v>
      </c>
      <c r="D114" s="887" t="s">
        <v>1108</v>
      </c>
      <c r="E114" s="836">
        <v>40</v>
      </c>
      <c r="F114" s="837" t="s">
        <v>1553</v>
      </c>
      <c r="G114" s="838">
        <f t="shared" ref="G114:G117" si="192">H114/E114</f>
        <v>512.5</v>
      </c>
      <c r="H114" s="839">
        <v>20500</v>
      </c>
      <c r="I114" s="840">
        <v>891</v>
      </c>
      <c r="J114" s="841">
        <f t="shared" ref="J114:J117" si="193">H114*I114</f>
        <v>18265500</v>
      </c>
      <c r="K114" s="842">
        <v>0</v>
      </c>
      <c r="L114" s="843">
        <f t="shared" ref="L114:L117" si="194">J114-M114</f>
        <v>0</v>
      </c>
      <c r="M114" s="843">
        <f t="shared" ref="M114:M117" si="195">N114+O114-P114</f>
        <v>18265500</v>
      </c>
      <c r="N114" s="874">
        <v>16605000</v>
      </c>
      <c r="O114" s="874">
        <v>1660500</v>
      </c>
      <c r="P114" s="843">
        <v>0</v>
      </c>
      <c r="Q114" s="845">
        <f t="shared" ref="Q114:Q117" si="196">J114-AG114</f>
        <v>2227499.9999999981</v>
      </c>
      <c r="R114" s="846">
        <f t="shared" si="138"/>
        <v>0.12195121951219502</v>
      </c>
      <c r="S114" s="847">
        <f t="shared" ref="S114:S117" si="197">Q114-U114</f>
        <v>2227499.9999999981</v>
      </c>
      <c r="T114" s="848"/>
      <c r="U114" s="849"/>
      <c r="V114" s="839" t="s">
        <v>90</v>
      </c>
      <c r="W114" s="850" t="s">
        <v>89</v>
      </c>
      <c r="X114" s="851">
        <f t="shared" ref="X114:X117" si="198">Y114/E114</f>
        <v>449.99999999999989</v>
      </c>
      <c r="Y114" s="851">
        <f t="shared" ref="Y114:Y117" si="199">(AA114+AB114-AC114-AD114-AE114)/I114</f>
        <v>17999.999999999996</v>
      </c>
      <c r="Z114" s="843">
        <f t="shared" ref="Z114:Z117" si="200">AH114-Y114</f>
        <v>0</v>
      </c>
      <c r="AA114" s="857">
        <v>15522334.559999999</v>
      </c>
      <c r="AB114" s="857">
        <v>1552233.456</v>
      </c>
      <c r="AC114" s="858">
        <v>942334.56</v>
      </c>
      <c r="AD114" s="858">
        <v>94233.456000000006</v>
      </c>
      <c r="AE114" s="858">
        <v>0</v>
      </c>
      <c r="AF114" s="853">
        <f t="shared" ref="AF114:AF116" si="201">AE114*$AF$4</f>
        <v>0</v>
      </c>
      <c r="AG114" s="857">
        <v>16038000.000000002</v>
      </c>
      <c r="AH114" s="643">
        <f t="shared" ref="AH114:AH117" si="202">AG114/I114</f>
        <v>18000.000000000004</v>
      </c>
      <c r="AI114" s="644" t="s">
        <v>1558</v>
      </c>
    </row>
    <row r="115" spans="1:35" ht="16.149999999999999" customHeight="1">
      <c r="A115" s="194"/>
      <c r="B115" s="833">
        <v>11</v>
      </c>
      <c r="C115" s="834">
        <v>30</v>
      </c>
      <c r="D115" s="961" t="s">
        <v>1072</v>
      </c>
      <c r="E115" s="836">
        <v>24</v>
      </c>
      <c r="F115" s="837" t="s">
        <v>1554</v>
      </c>
      <c r="G115" s="838">
        <f t="shared" ref="G115" si="203">H115/E115</f>
        <v>580</v>
      </c>
      <c r="H115" s="839">
        <v>13920</v>
      </c>
      <c r="I115" s="840">
        <v>1342</v>
      </c>
      <c r="J115" s="841">
        <f t="shared" ref="J115" si="204">H115*I115</f>
        <v>18680640</v>
      </c>
      <c r="K115" s="842">
        <v>0</v>
      </c>
      <c r="L115" s="843">
        <f t="shared" ref="L115" si="205">J115-M115</f>
        <v>0</v>
      </c>
      <c r="M115" s="843">
        <f t="shared" ref="M115" si="206">N115+O115-P115</f>
        <v>18680640</v>
      </c>
      <c r="N115" s="874">
        <v>16982400</v>
      </c>
      <c r="O115" s="874">
        <v>1698240</v>
      </c>
      <c r="P115" s="843">
        <v>0</v>
      </c>
      <c r="Q115" s="845">
        <f t="shared" ref="Q115" si="207">J115-AG115</f>
        <v>18680640</v>
      </c>
      <c r="R115" s="846">
        <f t="shared" ref="R115" si="208">Q115/J115</f>
        <v>1</v>
      </c>
      <c r="S115" s="847">
        <f t="shared" ref="S115" si="209">Q115-U115</f>
        <v>18680640</v>
      </c>
      <c r="T115" s="848"/>
      <c r="U115" s="849"/>
      <c r="V115" s="839" t="s">
        <v>90</v>
      </c>
      <c r="W115" s="850" t="s">
        <v>89</v>
      </c>
      <c r="X115" s="851">
        <f t="shared" ref="X115" si="210">Y115/E115</f>
        <v>0</v>
      </c>
      <c r="Y115" s="851">
        <f t="shared" ref="Y115" si="211">(AA115+AB115-AC115-AD115-AE115)/I115</f>
        <v>0</v>
      </c>
      <c r="Z115" s="843">
        <f t="shared" ref="Z115" si="212">AH115-Y115</f>
        <v>0</v>
      </c>
      <c r="AA115" s="857"/>
      <c r="AB115" s="857"/>
      <c r="AC115" s="858"/>
      <c r="AD115" s="858"/>
      <c r="AE115" s="858">
        <v>0</v>
      </c>
      <c r="AF115" s="853">
        <f t="shared" ref="AF115" si="213">AE115*$AF$4</f>
        <v>0</v>
      </c>
      <c r="AG115" s="857"/>
      <c r="AH115" s="643">
        <f t="shared" ref="AH115" si="214">AG115/I115</f>
        <v>0</v>
      </c>
      <c r="AI115" s="644"/>
    </row>
    <row r="116" spans="1:35" ht="16.149999999999999" customHeight="1">
      <c r="A116" s="194"/>
      <c r="B116" s="833">
        <v>11</v>
      </c>
      <c r="C116" s="834">
        <v>30</v>
      </c>
      <c r="D116" s="884" t="s">
        <v>1508</v>
      </c>
      <c r="E116" s="836">
        <v>24</v>
      </c>
      <c r="F116" s="837" t="s">
        <v>1555</v>
      </c>
      <c r="G116" s="838">
        <f t="shared" si="192"/>
        <v>580</v>
      </c>
      <c r="H116" s="839">
        <v>13920</v>
      </c>
      <c r="I116" s="840">
        <v>616</v>
      </c>
      <c r="J116" s="841">
        <f t="shared" si="193"/>
        <v>8574720</v>
      </c>
      <c r="K116" s="842">
        <v>0</v>
      </c>
      <c r="L116" s="843">
        <f t="shared" si="194"/>
        <v>0</v>
      </c>
      <c r="M116" s="843">
        <f t="shared" si="195"/>
        <v>8574720</v>
      </c>
      <c r="N116" s="874">
        <v>7795200</v>
      </c>
      <c r="O116" s="874">
        <v>779520</v>
      </c>
      <c r="P116" s="843">
        <v>0</v>
      </c>
      <c r="Q116" s="845">
        <f t="shared" si="196"/>
        <v>744146.72640000097</v>
      </c>
      <c r="R116" s="846">
        <f t="shared" si="138"/>
        <v>8.6783793103448387E-2</v>
      </c>
      <c r="S116" s="847">
        <f t="shared" si="197"/>
        <v>744146.72640000097</v>
      </c>
      <c r="T116" s="848"/>
      <c r="U116" s="849"/>
      <c r="V116" s="839" t="s">
        <v>90</v>
      </c>
      <c r="W116" s="850" t="s">
        <v>89</v>
      </c>
      <c r="X116" s="851">
        <f t="shared" si="198"/>
        <v>529.66539999999998</v>
      </c>
      <c r="Y116" s="851">
        <f t="shared" si="199"/>
        <v>12711.969599999999</v>
      </c>
      <c r="Z116" s="843">
        <f t="shared" si="200"/>
        <v>0</v>
      </c>
      <c r="AA116" s="852">
        <v>7525056</v>
      </c>
      <c r="AB116" s="852">
        <v>752505.60000000009</v>
      </c>
      <c r="AC116" s="852">
        <v>406353.02400000003</v>
      </c>
      <c r="AD116" s="852">
        <v>40635.302400000008</v>
      </c>
      <c r="AE116" s="852">
        <v>0</v>
      </c>
      <c r="AF116" s="853">
        <f t="shared" si="201"/>
        <v>0</v>
      </c>
      <c r="AG116" s="852">
        <v>7830573.273599999</v>
      </c>
      <c r="AH116" s="643">
        <f t="shared" si="202"/>
        <v>12711.969599999999</v>
      </c>
      <c r="AI116" s="644" t="s">
        <v>1557</v>
      </c>
    </row>
    <row r="117" spans="1:35" ht="16.149999999999999" customHeight="1">
      <c r="A117" s="194"/>
      <c r="B117" s="833">
        <v>11</v>
      </c>
      <c r="C117" s="834">
        <v>30</v>
      </c>
      <c r="D117" s="884" t="s">
        <v>1509</v>
      </c>
      <c r="E117" s="836">
        <v>24</v>
      </c>
      <c r="F117" s="837" t="s">
        <v>1555</v>
      </c>
      <c r="G117" s="838">
        <f t="shared" si="192"/>
        <v>580</v>
      </c>
      <c r="H117" s="839">
        <v>13920</v>
      </c>
      <c r="I117" s="840">
        <v>616</v>
      </c>
      <c r="J117" s="841">
        <f t="shared" si="193"/>
        <v>8574720</v>
      </c>
      <c r="K117" s="842">
        <v>0</v>
      </c>
      <c r="L117" s="843">
        <f t="shared" si="194"/>
        <v>0</v>
      </c>
      <c r="M117" s="843">
        <f t="shared" si="195"/>
        <v>8574720</v>
      </c>
      <c r="N117" s="874">
        <v>7795200</v>
      </c>
      <c r="O117" s="874">
        <v>779520</v>
      </c>
      <c r="P117" s="843">
        <v>0</v>
      </c>
      <c r="Q117" s="845">
        <f t="shared" si="196"/>
        <v>744146.72640000097</v>
      </c>
      <c r="R117" s="846">
        <f t="shared" si="138"/>
        <v>8.6783793103448387E-2</v>
      </c>
      <c r="S117" s="847">
        <f t="shared" si="197"/>
        <v>744146.72640000097</v>
      </c>
      <c r="T117" s="848"/>
      <c r="U117" s="849"/>
      <c r="V117" s="839" t="s">
        <v>90</v>
      </c>
      <c r="W117" s="850" t="s">
        <v>89</v>
      </c>
      <c r="X117" s="851">
        <f t="shared" si="198"/>
        <v>529.66539999999998</v>
      </c>
      <c r="Y117" s="851">
        <f t="shared" si="199"/>
        <v>12711.969599999999</v>
      </c>
      <c r="Z117" s="843">
        <f t="shared" si="200"/>
        <v>0</v>
      </c>
      <c r="AA117" s="857">
        <v>7525056</v>
      </c>
      <c r="AB117" s="857">
        <v>752505.60000000009</v>
      </c>
      <c r="AC117" s="858">
        <v>406353.02400000003</v>
      </c>
      <c r="AD117" s="858">
        <v>40635.302400000008</v>
      </c>
      <c r="AE117" s="858">
        <v>0</v>
      </c>
      <c r="AF117" s="853">
        <v>0</v>
      </c>
      <c r="AG117" s="857">
        <v>7830573.273599999</v>
      </c>
      <c r="AH117" s="643">
        <f t="shared" si="202"/>
        <v>12711.969599999999</v>
      </c>
      <c r="AI117" s="644" t="s">
        <v>1556</v>
      </c>
    </row>
    <row r="118" spans="1:35" s="518" customFormat="1">
      <c r="B118" s="889">
        <v>11</v>
      </c>
      <c r="C118" s="890"/>
      <c r="D118" s="891"/>
      <c r="E118" s="891"/>
      <c r="F118" s="892"/>
      <c r="G118" s="893"/>
      <c r="H118" s="893" t="s">
        <v>5</v>
      </c>
      <c r="I118" s="894">
        <f t="shared" ref="I118:Q118" si="215">SUM(I114:I117)</f>
        <v>3465</v>
      </c>
      <c r="J118" s="895">
        <f t="shared" si="215"/>
        <v>54095580</v>
      </c>
      <c r="K118" s="896">
        <f t="shared" si="215"/>
        <v>0</v>
      </c>
      <c r="L118" s="895">
        <f t="shared" si="215"/>
        <v>0</v>
      </c>
      <c r="M118" s="895">
        <f t="shared" si="215"/>
        <v>54095580</v>
      </c>
      <c r="N118" s="896">
        <f t="shared" si="215"/>
        <v>49177800</v>
      </c>
      <c r="O118" s="896">
        <f t="shared" si="215"/>
        <v>4917780</v>
      </c>
      <c r="P118" s="896">
        <f t="shared" si="215"/>
        <v>0</v>
      </c>
      <c r="Q118" s="897">
        <f t="shared" si="215"/>
        <v>22396433.452800006</v>
      </c>
      <c r="R118" s="898">
        <f t="shared" si="138"/>
        <v>0.41401595939631308</v>
      </c>
      <c r="S118" s="899">
        <f>SUM(S114:S117)</f>
        <v>22396433.452800006</v>
      </c>
      <c r="T118" s="931"/>
      <c r="U118" s="932"/>
      <c r="V118" s="895">
        <f t="shared" ref="V118:AG118" si="216">SUM(V114:V117)</f>
        <v>0</v>
      </c>
      <c r="W118" s="931">
        <f t="shared" si="216"/>
        <v>0</v>
      </c>
      <c r="X118" s="933">
        <f t="shared" si="216"/>
        <v>1509.3307999999997</v>
      </c>
      <c r="Y118" s="934">
        <f t="shared" si="216"/>
        <v>43423.939199999993</v>
      </c>
      <c r="Z118" s="935">
        <f t="shared" si="216"/>
        <v>0</v>
      </c>
      <c r="AA118" s="932">
        <f t="shared" si="216"/>
        <v>30572446.559999999</v>
      </c>
      <c r="AB118" s="932">
        <f t="shared" si="216"/>
        <v>3057244.656</v>
      </c>
      <c r="AC118" s="932">
        <f t="shared" si="216"/>
        <v>1755040.608</v>
      </c>
      <c r="AD118" s="932">
        <f t="shared" si="216"/>
        <v>175504.06080000004</v>
      </c>
      <c r="AE118" s="932">
        <f t="shared" si="216"/>
        <v>0</v>
      </c>
      <c r="AF118" s="936">
        <f t="shared" si="216"/>
        <v>0</v>
      </c>
      <c r="AG118" s="932">
        <f t="shared" si="216"/>
        <v>31699146.547200002</v>
      </c>
      <c r="AH118" s="578"/>
      <c r="AI118" s="615"/>
    </row>
    <row r="119" spans="1:35">
      <c r="AA119" s="511"/>
      <c r="AB119" s="511"/>
      <c r="AC119" s="511"/>
      <c r="AD119" s="511"/>
      <c r="AE119" s="511"/>
      <c r="AG119" s="511"/>
    </row>
    <row r="120" spans="1:35" ht="26.25">
      <c r="B120" s="501" t="s">
        <v>1168</v>
      </c>
      <c r="F120" s="513"/>
      <c r="G120" s="513"/>
      <c r="H120" s="513"/>
      <c r="I120" s="672"/>
      <c r="N120" s="514"/>
      <c r="P120" s="830"/>
      <c r="Z120" s="504"/>
      <c r="AA120" s="658"/>
      <c r="AB120" s="658"/>
      <c r="AC120" s="658"/>
      <c r="AD120" s="658"/>
      <c r="AE120" s="658"/>
      <c r="AG120" s="658"/>
      <c r="AI120" s="678"/>
    </row>
    <row r="121" spans="1:35">
      <c r="B121" s="509"/>
      <c r="C121" s="656"/>
      <c r="D121" s="676"/>
      <c r="E121" s="677"/>
      <c r="F121" s="657"/>
      <c r="G121" s="657"/>
      <c r="H121" s="513"/>
      <c r="N121" s="514"/>
      <c r="P121" s="830"/>
      <c r="T121" s="656"/>
      <c r="U121" s="658"/>
      <c r="Z121" s="504"/>
      <c r="AA121" s="559"/>
      <c r="AB121" s="559"/>
      <c r="AC121" s="559"/>
      <c r="AD121" s="634" t="s">
        <v>942</v>
      </c>
      <c r="AE121" s="559"/>
      <c r="AF121" s="559"/>
      <c r="AG121" s="559"/>
    </row>
    <row r="122" spans="1:35" s="507" customFormat="1" ht="16.5" customHeight="1">
      <c r="B122" s="968" t="s">
        <v>107</v>
      </c>
      <c r="C122" s="970" t="s">
        <v>815</v>
      </c>
      <c r="D122" s="972" t="s">
        <v>272</v>
      </c>
      <c r="E122" s="974" t="s">
        <v>22</v>
      </c>
      <c r="F122" s="968" t="s">
        <v>3</v>
      </c>
      <c r="G122" s="976" t="s">
        <v>843</v>
      </c>
      <c r="H122" s="976"/>
      <c r="I122" s="548" t="s">
        <v>817</v>
      </c>
      <c r="J122" s="977" t="s">
        <v>946</v>
      </c>
      <c r="K122" s="995" t="s">
        <v>939</v>
      </c>
      <c r="L122" s="981" t="s">
        <v>853</v>
      </c>
      <c r="M122" s="909" t="s">
        <v>5</v>
      </c>
      <c r="N122" s="983" t="s">
        <v>819</v>
      </c>
      <c r="O122" s="983"/>
      <c r="P122" s="831" t="s">
        <v>941</v>
      </c>
      <c r="Q122" s="984" t="s">
        <v>842</v>
      </c>
      <c r="R122" s="984"/>
      <c r="S122" s="984"/>
      <c r="T122" s="967" t="s">
        <v>852</v>
      </c>
      <c r="U122" s="967"/>
      <c r="V122" s="987" t="s">
        <v>857</v>
      </c>
      <c r="W122" s="987" t="s">
        <v>858</v>
      </c>
      <c r="X122" s="989" t="s">
        <v>856</v>
      </c>
      <c r="Y122" s="989"/>
      <c r="Z122" s="990" t="s">
        <v>853</v>
      </c>
      <c r="AA122" s="992" t="s">
        <v>819</v>
      </c>
      <c r="AB122" s="992"/>
      <c r="AC122" s="992" t="s">
        <v>849</v>
      </c>
      <c r="AD122" s="992"/>
      <c r="AE122" s="985" t="s">
        <v>820</v>
      </c>
      <c r="AF122" s="560" t="s">
        <v>851</v>
      </c>
      <c r="AG122" s="985" t="s">
        <v>32</v>
      </c>
      <c r="AH122" s="635" t="s">
        <v>943</v>
      </c>
      <c r="AI122" s="636" t="s">
        <v>915</v>
      </c>
    </row>
    <row r="123" spans="1:35" s="508" customFormat="1" ht="16.5" customHeight="1">
      <c r="B123" s="1017"/>
      <c r="C123" s="1018"/>
      <c r="D123" s="1019"/>
      <c r="E123" s="1020"/>
      <c r="F123" s="1017"/>
      <c r="G123" s="549" t="s">
        <v>214</v>
      </c>
      <c r="H123" s="549" t="s">
        <v>213</v>
      </c>
      <c r="I123" s="549" t="s">
        <v>213</v>
      </c>
      <c r="J123" s="1028"/>
      <c r="K123" s="1069"/>
      <c r="L123" s="1070"/>
      <c r="M123" s="631" t="s">
        <v>940</v>
      </c>
      <c r="N123" s="580" t="s">
        <v>854</v>
      </c>
      <c r="O123" s="580" t="s">
        <v>855</v>
      </c>
      <c r="P123" s="959" t="s">
        <v>820</v>
      </c>
      <c r="Q123" s="551" t="s">
        <v>64</v>
      </c>
      <c r="R123" s="611" t="s">
        <v>892</v>
      </c>
      <c r="S123" s="551" t="s">
        <v>65</v>
      </c>
      <c r="T123" s="581" t="s">
        <v>825</v>
      </c>
      <c r="U123" s="581" t="s">
        <v>837</v>
      </c>
      <c r="V123" s="1027"/>
      <c r="W123" s="1027"/>
      <c r="X123" s="579" t="s">
        <v>214</v>
      </c>
      <c r="Y123" s="579" t="s">
        <v>213</v>
      </c>
      <c r="Z123" s="1071"/>
      <c r="AA123" s="550" t="s">
        <v>0</v>
      </c>
      <c r="AB123" s="550" t="s">
        <v>1</v>
      </c>
      <c r="AC123" s="550" t="s">
        <v>850</v>
      </c>
      <c r="AD123" s="550" t="s">
        <v>1</v>
      </c>
      <c r="AE123" s="1024"/>
      <c r="AF123" s="561">
        <v>0.2</v>
      </c>
      <c r="AG123" s="1024"/>
      <c r="AH123" s="613" t="s">
        <v>896</v>
      </c>
      <c r="AI123" s="636" t="s">
        <v>897</v>
      </c>
    </row>
    <row r="124" spans="1:35" ht="16.149999999999999" customHeight="1">
      <c r="A124" s="194"/>
      <c r="B124" s="937">
        <v>11</v>
      </c>
      <c r="C124" s="938">
        <v>11</v>
      </c>
      <c r="D124" s="939" t="s">
        <v>1108</v>
      </c>
      <c r="E124" s="940">
        <v>40</v>
      </c>
      <c r="F124" s="941" t="s">
        <v>1039</v>
      </c>
      <c r="G124" s="942">
        <f t="shared" ref="G124:G134" si="217">H124/E124</f>
        <v>500</v>
      </c>
      <c r="H124" s="943">
        <v>20000</v>
      </c>
      <c r="I124" s="944">
        <v>671</v>
      </c>
      <c r="J124" s="945">
        <f>H124*I124</f>
        <v>13420000</v>
      </c>
      <c r="K124" s="946" t="s">
        <v>872</v>
      </c>
      <c r="L124" s="947">
        <f t="shared" ref="L124:L126" si="218">J124-M124</f>
        <v>0</v>
      </c>
      <c r="M124" s="947">
        <f>N124+O124-P124</f>
        <v>13420000</v>
      </c>
      <c r="N124" s="948">
        <v>12200000</v>
      </c>
      <c r="O124" s="948">
        <v>1220000</v>
      </c>
      <c r="P124" s="947">
        <v>0</v>
      </c>
      <c r="Q124" s="949">
        <f>J124-AG124</f>
        <v>1342000</v>
      </c>
      <c r="R124" s="950">
        <f t="shared" ref="R124:R134" si="219">Q124/J124</f>
        <v>0.1</v>
      </c>
      <c r="S124" s="951">
        <f>Q124-U124</f>
        <v>1342000</v>
      </c>
      <c r="T124" s="952"/>
      <c r="U124" s="953"/>
      <c r="V124" s="943" t="s">
        <v>90</v>
      </c>
      <c r="W124" s="954" t="s">
        <v>89</v>
      </c>
      <c r="X124" s="955">
        <f>Y124/E124</f>
        <v>450</v>
      </c>
      <c r="Y124" s="955">
        <f>(AA124+AB124-AC124-AD124-AE124)/I124</f>
        <v>18000</v>
      </c>
      <c r="Z124" s="947">
        <f>AH124-Y124</f>
        <v>0</v>
      </c>
      <c r="AA124" s="956">
        <v>11689659.359999999</v>
      </c>
      <c r="AB124" s="956">
        <v>1168965.936</v>
      </c>
      <c r="AC124" s="957">
        <v>709659.3600000001</v>
      </c>
      <c r="AD124" s="957">
        <v>70965.936000000016</v>
      </c>
      <c r="AE124" s="957"/>
      <c r="AF124" s="958">
        <f t="shared" ref="AF124" si="220">AE124*$AF$4</f>
        <v>0</v>
      </c>
      <c r="AG124" s="956">
        <v>12078000</v>
      </c>
      <c r="AH124" s="643">
        <f t="shared" ref="AH124" si="221">AG124/I124</f>
        <v>18000</v>
      </c>
      <c r="AI124" s="814" t="s">
        <v>1537</v>
      </c>
    </row>
    <row r="125" spans="1:35" ht="16.149999999999999" customHeight="1">
      <c r="A125" s="194"/>
      <c r="B125" s="833">
        <v>11</v>
      </c>
      <c r="C125" s="859"/>
      <c r="D125" s="860"/>
      <c r="E125" s="860"/>
      <c r="F125" s="861"/>
      <c r="G125" s="862"/>
      <c r="H125" s="862" t="s">
        <v>1272</v>
      </c>
      <c r="I125" s="863">
        <f t="shared" ref="I125:AG125" si="222">SUM(I124)</f>
        <v>671</v>
      </c>
      <c r="J125" s="864">
        <f>SUM(J124)</f>
        <v>13420000</v>
      </c>
      <c r="K125" s="865">
        <f t="shared" si="222"/>
        <v>0</v>
      </c>
      <c r="L125" s="864">
        <f t="shared" si="222"/>
        <v>0</v>
      </c>
      <c r="M125" s="864">
        <f>SUM(M124)</f>
        <v>13420000</v>
      </c>
      <c r="N125" s="865">
        <f t="shared" ref="N125" si="223">SUM(N124)</f>
        <v>12200000</v>
      </c>
      <c r="O125" s="865">
        <f>SUM(O124)</f>
        <v>1220000</v>
      </c>
      <c r="P125" s="865">
        <f t="shared" ref="P125" si="224">SUM(P124)</f>
        <v>0</v>
      </c>
      <c r="Q125" s="866">
        <f>SUM(Q124)</f>
        <v>1342000</v>
      </c>
      <c r="R125" s="867">
        <f t="shared" si="219"/>
        <v>0.1</v>
      </c>
      <c r="S125" s="868">
        <f>SUM(S124)</f>
        <v>1342000</v>
      </c>
      <c r="T125" s="869"/>
      <c r="U125" s="870"/>
      <c r="V125" s="864">
        <f t="shared" si="222"/>
        <v>0</v>
      </c>
      <c r="W125" s="869">
        <f t="shared" si="222"/>
        <v>0</v>
      </c>
      <c r="X125" s="870">
        <f t="shared" si="222"/>
        <v>450</v>
      </c>
      <c r="Y125" s="870">
        <f t="shared" si="222"/>
        <v>18000</v>
      </c>
      <c r="Z125" s="864">
        <f t="shared" si="222"/>
        <v>0</v>
      </c>
      <c r="AA125" s="870">
        <f t="shared" si="222"/>
        <v>11689659.359999999</v>
      </c>
      <c r="AB125" s="870">
        <f t="shared" si="222"/>
        <v>1168965.936</v>
      </c>
      <c r="AC125" s="870">
        <f t="shared" si="222"/>
        <v>709659.3600000001</v>
      </c>
      <c r="AD125" s="870">
        <f t="shared" si="222"/>
        <v>70965.936000000016</v>
      </c>
      <c r="AE125" s="870">
        <f t="shared" si="222"/>
        <v>0</v>
      </c>
      <c r="AF125" s="871">
        <f t="shared" si="222"/>
        <v>0</v>
      </c>
      <c r="AG125" s="870">
        <f t="shared" si="222"/>
        <v>12078000</v>
      </c>
      <c r="AH125" s="578"/>
      <c r="AI125" s="615"/>
    </row>
    <row r="126" spans="1:35" ht="16.149999999999999" customHeight="1">
      <c r="A126" s="194"/>
      <c r="B126" s="833">
        <v>11</v>
      </c>
      <c r="C126" s="834">
        <v>14</v>
      </c>
      <c r="D126" s="887" t="s">
        <v>1064</v>
      </c>
      <c r="E126" s="836">
        <v>32</v>
      </c>
      <c r="F126" s="837" t="s">
        <v>1245</v>
      </c>
      <c r="G126" s="838">
        <f t="shared" si="217"/>
        <v>781.25</v>
      </c>
      <c r="H126" s="839">
        <v>25000</v>
      </c>
      <c r="I126" s="840">
        <v>990</v>
      </c>
      <c r="J126" s="900">
        <f>H126*I126</f>
        <v>24750000</v>
      </c>
      <c r="K126" s="842" t="s">
        <v>872</v>
      </c>
      <c r="L126" s="843">
        <f t="shared" si="218"/>
        <v>0</v>
      </c>
      <c r="M126" s="843">
        <f t="shared" ref="M126" si="225">N126+O126-P126</f>
        <v>24750000</v>
      </c>
      <c r="N126" s="874">
        <v>22500000</v>
      </c>
      <c r="O126" s="874">
        <v>2250000</v>
      </c>
      <c r="P126" s="843">
        <v>0</v>
      </c>
      <c r="Q126" s="845">
        <f>J126-AG126</f>
        <v>1231960</v>
      </c>
      <c r="R126" s="846">
        <f t="shared" si="219"/>
        <v>4.9776161616161614E-2</v>
      </c>
      <c r="S126" s="847">
        <f>Q126-U126</f>
        <v>1231960</v>
      </c>
      <c r="T126" s="848"/>
      <c r="U126" s="849"/>
      <c r="V126" s="839" t="s">
        <v>90</v>
      </c>
      <c r="W126" s="850" t="s">
        <v>89</v>
      </c>
      <c r="X126" s="851">
        <f>Y126/E126</f>
        <v>742.36237373737379</v>
      </c>
      <c r="Y126" s="851">
        <f>(AA126+AB126-AC126-AD126-AE126)/I126</f>
        <v>23755.595959595961</v>
      </c>
      <c r="Z126" s="843">
        <f>AH126-Y126</f>
        <v>0</v>
      </c>
      <c r="AA126" s="857">
        <v>24907680</v>
      </c>
      <c r="AB126" s="857">
        <v>2490768</v>
      </c>
      <c r="AC126" s="858">
        <v>2308880</v>
      </c>
      <c r="AD126" s="858">
        <v>230888</v>
      </c>
      <c r="AE126" s="858">
        <v>1340640</v>
      </c>
      <c r="AF126" s="853">
        <f t="shared" ref="AF126" si="226">AE126*$AF$4</f>
        <v>268128</v>
      </c>
      <c r="AG126" s="857">
        <v>23518040</v>
      </c>
      <c r="AH126" s="643">
        <f t="shared" ref="AH126" si="227">AG126/I126</f>
        <v>23755.595959595961</v>
      </c>
      <c r="AI126" s="644" t="s">
        <v>1537</v>
      </c>
    </row>
    <row r="127" spans="1:35" ht="16.149999999999999" customHeight="1">
      <c r="A127" s="194"/>
      <c r="B127" s="833">
        <v>11</v>
      </c>
      <c r="C127" s="859"/>
      <c r="D127" s="860"/>
      <c r="E127" s="860"/>
      <c r="F127" s="861"/>
      <c r="G127" s="862"/>
      <c r="H127" s="862" t="s">
        <v>1272</v>
      </c>
      <c r="I127" s="863">
        <f>SUM(I126)</f>
        <v>990</v>
      </c>
      <c r="J127" s="864">
        <f t="shared" ref="J127:AG127" si="228">SUM(J126)</f>
        <v>24750000</v>
      </c>
      <c r="K127" s="865">
        <f t="shared" si="228"/>
        <v>0</v>
      </c>
      <c r="L127" s="864">
        <f t="shared" si="228"/>
        <v>0</v>
      </c>
      <c r="M127" s="864">
        <f t="shared" si="228"/>
        <v>24750000</v>
      </c>
      <c r="N127" s="865">
        <f t="shared" si="228"/>
        <v>22500000</v>
      </c>
      <c r="O127" s="865">
        <f>SUM(O126)</f>
        <v>2250000</v>
      </c>
      <c r="P127" s="865">
        <f t="shared" si="228"/>
        <v>0</v>
      </c>
      <c r="Q127" s="866">
        <f>SUM(Q126)</f>
        <v>1231960</v>
      </c>
      <c r="R127" s="867">
        <f t="shared" si="219"/>
        <v>4.9776161616161614E-2</v>
      </c>
      <c r="S127" s="868">
        <f>SUM(S126)</f>
        <v>1231960</v>
      </c>
      <c r="T127" s="869"/>
      <c r="U127" s="870"/>
      <c r="V127" s="864">
        <f t="shared" si="228"/>
        <v>0</v>
      </c>
      <c r="W127" s="869">
        <f t="shared" si="228"/>
        <v>0</v>
      </c>
      <c r="X127" s="870">
        <f t="shared" si="228"/>
        <v>742.36237373737379</v>
      </c>
      <c r="Y127" s="870">
        <f t="shared" si="228"/>
        <v>23755.595959595961</v>
      </c>
      <c r="Z127" s="864">
        <f t="shared" si="228"/>
        <v>0</v>
      </c>
      <c r="AA127" s="870">
        <f t="shared" si="228"/>
        <v>24907680</v>
      </c>
      <c r="AB127" s="870">
        <f t="shared" si="228"/>
        <v>2490768</v>
      </c>
      <c r="AC127" s="870">
        <f t="shared" si="228"/>
        <v>2308880</v>
      </c>
      <c r="AD127" s="870">
        <f t="shared" si="228"/>
        <v>230888</v>
      </c>
      <c r="AE127" s="870">
        <f t="shared" si="228"/>
        <v>1340640</v>
      </c>
      <c r="AF127" s="871">
        <f t="shared" si="228"/>
        <v>268128</v>
      </c>
      <c r="AG127" s="870">
        <f t="shared" si="228"/>
        <v>23518040</v>
      </c>
      <c r="AH127" s="578"/>
      <c r="AI127" s="615"/>
    </row>
    <row r="128" spans="1:35" ht="16.149999999999999" customHeight="1">
      <c r="A128" s="519"/>
      <c r="B128" s="833">
        <v>11</v>
      </c>
      <c r="C128" s="834">
        <v>18</v>
      </c>
      <c r="D128" s="884" t="s">
        <v>1097</v>
      </c>
      <c r="E128" s="836">
        <v>18</v>
      </c>
      <c r="F128" s="837" t="s">
        <v>1245</v>
      </c>
      <c r="G128" s="838">
        <f t="shared" si="217"/>
        <v>555.555555555556</v>
      </c>
      <c r="H128" s="839">
        <v>10000.000000000007</v>
      </c>
      <c r="I128" s="840">
        <v>605</v>
      </c>
      <c r="J128" s="900">
        <f>H128*I128</f>
        <v>6050000.0000000047</v>
      </c>
      <c r="K128" s="842" t="s">
        <v>1276</v>
      </c>
      <c r="L128" s="843">
        <v>0</v>
      </c>
      <c r="M128" s="843">
        <f>N128+O128-P128</f>
        <v>6050000</v>
      </c>
      <c r="N128" s="874">
        <v>5500000</v>
      </c>
      <c r="O128" s="874">
        <v>550000</v>
      </c>
      <c r="P128" s="843">
        <v>0</v>
      </c>
      <c r="Q128" s="845">
        <f>J128-AG128</f>
        <v>611050.00000000559</v>
      </c>
      <c r="R128" s="846">
        <f t="shared" si="219"/>
        <v>0.10100000000000084</v>
      </c>
      <c r="S128" s="847">
        <f>Q128-U128</f>
        <v>611050.00000000559</v>
      </c>
      <c r="T128" s="848"/>
      <c r="U128" s="849"/>
      <c r="V128" s="839" t="s">
        <v>1181</v>
      </c>
      <c r="W128" s="850" t="s">
        <v>1182</v>
      </c>
      <c r="X128" s="851">
        <f t="shared" ref="X128:X129" si="229">Y128/E128</f>
        <v>499.44444444444434</v>
      </c>
      <c r="Y128" s="851">
        <f t="shared" ref="Y128:Y129" si="230">(AA128+AB128-AC128-AD128-AE128)/I128</f>
        <v>8989.9999999999982</v>
      </c>
      <c r="Z128" s="843">
        <f t="shared" ref="Z128:Z129" si="231">AH128-Y128</f>
        <v>0</v>
      </c>
      <c r="AA128" s="857">
        <v>5453914.3999999994</v>
      </c>
      <c r="AB128" s="857">
        <v>545391.43999999994</v>
      </c>
      <c r="AC128" s="858">
        <v>330917.40000000002</v>
      </c>
      <c r="AD128" s="858">
        <v>33091.740000000005</v>
      </c>
      <c r="AE128" s="858">
        <v>196346.7</v>
      </c>
      <c r="AF128" s="853">
        <f t="shared" ref="AF128:AF129" si="232">AE128*$AF$4</f>
        <v>39269.340000000004</v>
      </c>
      <c r="AG128" s="857">
        <v>5438949.9999999991</v>
      </c>
      <c r="AH128" s="643">
        <f t="shared" ref="AH128:AH129" si="233">AG128/I128</f>
        <v>8989.9999999999982</v>
      </c>
      <c r="AI128" s="644" t="s">
        <v>1532</v>
      </c>
    </row>
    <row r="129" spans="1:16380" s="709" customFormat="1" ht="16.149999999999999" customHeight="1">
      <c r="A129" s="519"/>
      <c r="B129" s="833">
        <v>11</v>
      </c>
      <c r="C129" s="834">
        <v>18</v>
      </c>
      <c r="D129" s="884" t="s">
        <v>1099</v>
      </c>
      <c r="E129" s="836">
        <v>18</v>
      </c>
      <c r="F129" s="837" t="s">
        <v>1245</v>
      </c>
      <c r="G129" s="838">
        <f t="shared" si="217"/>
        <v>555.55555555555554</v>
      </c>
      <c r="H129" s="839">
        <v>10000</v>
      </c>
      <c r="I129" s="840">
        <v>242</v>
      </c>
      <c r="J129" s="900">
        <f>H129*I129</f>
        <v>2420000</v>
      </c>
      <c r="K129" s="842" t="s">
        <v>1276</v>
      </c>
      <c r="L129" s="843">
        <v>0</v>
      </c>
      <c r="M129" s="843">
        <f>N129+O129-P129</f>
        <v>2420000</v>
      </c>
      <c r="N129" s="874">
        <v>2200000</v>
      </c>
      <c r="O129" s="874">
        <v>220000</v>
      </c>
      <c r="P129" s="843">
        <v>0</v>
      </c>
      <c r="Q129" s="845">
        <f>J129-AG129</f>
        <v>244420.00000000047</v>
      </c>
      <c r="R129" s="846">
        <f t="shared" si="219"/>
        <v>0.10100000000000019</v>
      </c>
      <c r="S129" s="847">
        <f>Q129-U129</f>
        <v>244420.00000000047</v>
      </c>
      <c r="T129" s="851"/>
      <c r="U129" s="901"/>
      <c r="V129" s="843" t="s">
        <v>1181</v>
      </c>
      <c r="W129" s="857" t="s">
        <v>1182</v>
      </c>
      <c r="X129" s="858">
        <f t="shared" si="229"/>
        <v>499.44444444444434</v>
      </c>
      <c r="Y129" s="858">
        <f t="shared" si="230"/>
        <v>8989.9999999999982</v>
      </c>
      <c r="Z129" s="902">
        <f t="shared" si="231"/>
        <v>0</v>
      </c>
      <c r="AA129" s="857">
        <v>2181565.7599999998</v>
      </c>
      <c r="AB129" s="857">
        <v>218156.576</v>
      </c>
      <c r="AC129" s="858">
        <v>132366.96</v>
      </c>
      <c r="AD129" s="858">
        <v>13236.696</v>
      </c>
      <c r="AE129" s="858">
        <v>78538.679999999993</v>
      </c>
      <c r="AF129" s="853">
        <f t="shared" si="232"/>
        <v>15707.735999999999</v>
      </c>
      <c r="AG129" s="857">
        <v>2175579.9999999995</v>
      </c>
      <c r="AH129" s="643">
        <f t="shared" si="233"/>
        <v>8989.9999999999982</v>
      </c>
      <c r="AI129" s="644" t="s">
        <v>1537</v>
      </c>
      <c r="AJ129" s="717"/>
      <c r="AK129" s="717"/>
      <c r="AL129" s="717"/>
      <c r="AM129" s="717"/>
      <c r="AN129" s="717"/>
      <c r="AO129" s="717"/>
      <c r="AP129" s="717"/>
      <c r="AQ129" s="717"/>
      <c r="AR129" s="717"/>
      <c r="AS129" s="717"/>
      <c r="AT129" s="717"/>
      <c r="AU129" s="717"/>
      <c r="AV129" s="717"/>
      <c r="AW129" s="717"/>
      <c r="AX129" s="717"/>
      <c r="AY129" s="717"/>
      <c r="AZ129" s="717"/>
      <c r="BA129" s="717"/>
      <c r="BB129" s="717"/>
      <c r="BC129" s="717"/>
      <c r="BD129" s="717"/>
      <c r="BE129" s="717"/>
      <c r="BF129" s="717"/>
      <c r="BG129" s="717"/>
      <c r="BH129" s="717"/>
      <c r="BI129" s="717"/>
      <c r="BJ129" s="717"/>
      <c r="BK129" s="717"/>
      <c r="BL129" s="717"/>
      <c r="BM129" s="717"/>
      <c r="BN129" s="717"/>
      <c r="BO129" s="717"/>
      <c r="BP129" s="717"/>
      <c r="BQ129" s="717"/>
      <c r="BR129" s="717"/>
      <c r="BS129" s="717"/>
      <c r="BT129" s="717"/>
      <c r="BU129" s="717"/>
      <c r="BV129" s="717"/>
      <c r="BW129" s="717"/>
      <c r="BX129" s="717"/>
      <c r="BY129" s="717"/>
      <c r="BZ129" s="717"/>
      <c r="CA129" s="717"/>
      <c r="CB129" s="717"/>
      <c r="CC129" s="717"/>
      <c r="CD129" s="717"/>
      <c r="CE129" s="717"/>
      <c r="CF129" s="717"/>
      <c r="CG129" s="717"/>
      <c r="CH129" s="717"/>
      <c r="CI129" s="717"/>
      <c r="CJ129" s="717"/>
      <c r="CK129" s="717"/>
      <c r="CL129" s="717"/>
      <c r="CM129" s="717"/>
      <c r="CN129" s="717"/>
      <c r="CO129" s="717"/>
      <c r="CP129" s="717"/>
      <c r="CQ129" s="717"/>
      <c r="CR129" s="717"/>
      <c r="CS129" s="717"/>
      <c r="CT129" s="717"/>
      <c r="CU129" s="717"/>
      <c r="CV129" s="717"/>
      <c r="CW129" s="717"/>
      <c r="CX129" s="717"/>
      <c r="CY129" s="717"/>
      <c r="CZ129" s="717"/>
      <c r="DA129" s="717"/>
      <c r="DB129" s="717"/>
      <c r="DC129" s="717"/>
      <c r="DD129" s="717"/>
      <c r="DE129" s="717"/>
      <c r="DF129" s="717"/>
      <c r="DG129" s="717"/>
      <c r="DH129" s="717"/>
      <c r="DI129" s="717"/>
      <c r="DJ129" s="717"/>
      <c r="DK129" s="717"/>
      <c r="DL129" s="717"/>
      <c r="DM129" s="717"/>
      <c r="DN129" s="717"/>
      <c r="DO129" s="717"/>
      <c r="DP129" s="717"/>
      <c r="DQ129" s="717"/>
      <c r="DR129" s="717"/>
      <c r="DS129" s="717"/>
      <c r="DT129" s="717"/>
      <c r="DU129" s="717"/>
      <c r="DV129" s="717"/>
      <c r="DW129" s="717"/>
      <c r="DX129" s="717"/>
      <c r="DY129" s="717"/>
      <c r="DZ129" s="717"/>
      <c r="EA129" s="717"/>
      <c r="EB129" s="717"/>
      <c r="EC129" s="717"/>
      <c r="ED129" s="717"/>
      <c r="EE129" s="717"/>
      <c r="EF129" s="717"/>
      <c r="EG129" s="717"/>
      <c r="EH129" s="717"/>
      <c r="EI129" s="717"/>
      <c r="EJ129" s="717"/>
      <c r="EK129" s="717"/>
      <c r="EL129" s="717"/>
      <c r="EM129" s="717"/>
      <c r="EN129" s="717"/>
      <c r="EO129" s="717"/>
      <c r="EP129" s="717"/>
      <c r="EQ129" s="717"/>
      <c r="ER129" s="717"/>
      <c r="ES129" s="717"/>
      <c r="ET129" s="717"/>
      <c r="EU129" s="717"/>
      <c r="EV129" s="717"/>
      <c r="EW129" s="717"/>
      <c r="EX129" s="717"/>
      <c r="EY129" s="717"/>
      <c r="EZ129" s="717"/>
      <c r="FA129" s="717"/>
      <c r="FB129" s="717"/>
      <c r="FC129" s="717"/>
      <c r="FD129" s="717"/>
      <c r="FE129" s="717"/>
      <c r="FF129" s="717"/>
      <c r="FG129" s="717"/>
      <c r="FH129" s="717"/>
      <c r="FI129" s="717"/>
      <c r="FJ129" s="717"/>
      <c r="FK129" s="717"/>
      <c r="FL129" s="717"/>
      <c r="FM129" s="717"/>
      <c r="FN129" s="717"/>
      <c r="FO129" s="717"/>
      <c r="FP129" s="717"/>
      <c r="FQ129" s="717"/>
      <c r="FR129" s="717"/>
      <c r="FS129" s="717"/>
      <c r="FT129" s="717"/>
      <c r="FU129" s="717"/>
      <c r="FV129" s="717"/>
      <c r="FW129" s="717"/>
      <c r="FX129" s="717"/>
      <c r="FY129" s="717"/>
      <c r="FZ129" s="717"/>
      <c r="GA129" s="717"/>
      <c r="GB129" s="717"/>
      <c r="GC129" s="717"/>
      <c r="GD129" s="717"/>
      <c r="GE129" s="717"/>
      <c r="GF129" s="717"/>
      <c r="GG129" s="717"/>
      <c r="GH129" s="717"/>
      <c r="GI129" s="717"/>
      <c r="GJ129" s="717"/>
      <c r="GK129" s="717"/>
      <c r="GL129" s="717"/>
      <c r="GM129" s="717"/>
      <c r="GN129" s="717"/>
      <c r="GO129" s="717"/>
      <c r="GP129" s="717"/>
      <c r="GQ129" s="717"/>
      <c r="GR129" s="717"/>
      <c r="GS129" s="717"/>
      <c r="GT129" s="717"/>
      <c r="GU129" s="717"/>
      <c r="GV129" s="717"/>
      <c r="GW129" s="717"/>
      <c r="GX129" s="717"/>
      <c r="GY129" s="717"/>
      <c r="GZ129" s="717"/>
      <c r="HA129" s="717"/>
      <c r="HB129" s="717"/>
      <c r="HC129" s="717"/>
      <c r="HD129" s="717"/>
      <c r="HE129" s="717"/>
      <c r="HF129" s="717"/>
      <c r="HG129" s="717"/>
      <c r="HH129" s="717"/>
      <c r="HI129" s="717"/>
      <c r="HJ129" s="717"/>
      <c r="HK129" s="717"/>
      <c r="HL129" s="717"/>
      <c r="HM129" s="717"/>
      <c r="HN129" s="717"/>
      <c r="HO129" s="717"/>
      <c r="HP129" s="717"/>
      <c r="HQ129" s="717"/>
      <c r="HR129" s="717"/>
      <c r="HS129" s="717"/>
      <c r="HT129" s="717"/>
      <c r="HU129" s="717"/>
      <c r="HV129" s="717"/>
      <c r="HW129" s="717"/>
      <c r="HX129" s="717"/>
      <c r="HY129" s="717"/>
      <c r="HZ129" s="717"/>
      <c r="IA129" s="717"/>
      <c r="IB129" s="717"/>
      <c r="IC129" s="717"/>
      <c r="ID129" s="717"/>
      <c r="IE129" s="717"/>
      <c r="IF129" s="717"/>
      <c r="IG129" s="717"/>
      <c r="IH129" s="717"/>
      <c r="II129" s="717"/>
      <c r="IJ129" s="717"/>
      <c r="IK129" s="717"/>
      <c r="IL129" s="717"/>
      <c r="IM129" s="717"/>
      <c r="IN129" s="717"/>
      <c r="IO129" s="717"/>
      <c r="IP129" s="717"/>
      <c r="IQ129" s="717"/>
      <c r="IR129" s="717"/>
      <c r="IS129" s="717"/>
      <c r="IT129" s="717"/>
      <c r="IU129" s="717"/>
      <c r="IV129" s="717"/>
      <c r="IW129" s="717"/>
      <c r="IX129" s="717"/>
      <c r="IY129" s="717"/>
      <c r="IZ129" s="717"/>
      <c r="JA129" s="717"/>
      <c r="JB129" s="717"/>
      <c r="JC129" s="717"/>
      <c r="JD129" s="717"/>
      <c r="JE129" s="717"/>
      <c r="JF129" s="717"/>
      <c r="JG129" s="717"/>
      <c r="JH129" s="717"/>
      <c r="JI129" s="717"/>
      <c r="JJ129" s="717"/>
      <c r="JK129" s="717"/>
      <c r="JL129" s="717"/>
      <c r="JM129" s="717"/>
      <c r="JN129" s="717"/>
      <c r="JO129" s="717"/>
      <c r="JP129" s="717"/>
      <c r="JQ129" s="717"/>
      <c r="JR129" s="717"/>
      <c r="JS129" s="717"/>
      <c r="JT129" s="717"/>
      <c r="JU129" s="717"/>
      <c r="JV129" s="717"/>
      <c r="JW129" s="717"/>
      <c r="JX129" s="717"/>
      <c r="JY129" s="717"/>
      <c r="JZ129" s="717"/>
      <c r="KA129" s="717"/>
      <c r="KB129" s="717"/>
      <c r="KC129" s="717"/>
      <c r="KD129" s="717"/>
      <c r="KE129" s="717"/>
      <c r="KF129" s="717"/>
      <c r="KG129" s="717"/>
      <c r="KH129" s="717"/>
      <c r="KI129" s="717"/>
      <c r="KJ129" s="717"/>
      <c r="KK129" s="717"/>
      <c r="KL129" s="717"/>
      <c r="KM129" s="717"/>
      <c r="KN129" s="717"/>
      <c r="KO129" s="717"/>
      <c r="KP129" s="717"/>
      <c r="KQ129" s="717"/>
      <c r="KR129" s="717"/>
      <c r="KS129" s="717"/>
      <c r="KT129" s="717"/>
      <c r="KU129" s="717"/>
      <c r="KV129" s="717"/>
      <c r="KW129" s="717"/>
      <c r="KX129" s="717"/>
      <c r="KY129" s="717"/>
      <c r="KZ129" s="717"/>
      <c r="LA129" s="717"/>
      <c r="LB129" s="717"/>
      <c r="LC129" s="717"/>
      <c r="LD129" s="717"/>
      <c r="LE129" s="717"/>
      <c r="LF129" s="717"/>
      <c r="LG129" s="717"/>
      <c r="LH129" s="717"/>
      <c r="LI129" s="717"/>
      <c r="LJ129" s="717"/>
      <c r="LK129" s="717"/>
      <c r="LL129" s="717"/>
      <c r="LM129" s="717"/>
      <c r="LN129" s="717"/>
      <c r="LO129" s="717"/>
      <c r="LP129" s="717"/>
      <c r="LQ129" s="717"/>
      <c r="LR129" s="717"/>
      <c r="LS129" s="717"/>
      <c r="LT129" s="717"/>
      <c r="LU129" s="717"/>
      <c r="LV129" s="717"/>
      <c r="LW129" s="717"/>
      <c r="LX129" s="717"/>
      <c r="LY129" s="717"/>
      <c r="LZ129" s="717"/>
      <c r="MA129" s="717"/>
      <c r="MB129" s="717"/>
      <c r="MC129" s="717"/>
      <c r="MD129" s="717"/>
      <c r="ME129" s="717"/>
      <c r="MF129" s="717"/>
      <c r="MG129" s="717"/>
      <c r="MH129" s="717"/>
      <c r="MI129" s="717"/>
      <c r="MJ129" s="717"/>
      <c r="MK129" s="717"/>
      <c r="ML129" s="717"/>
      <c r="MM129" s="717"/>
      <c r="MN129" s="717"/>
      <c r="MO129" s="717"/>
      <c r="MP129" s="717"/>
      <c r="MQ129" s="717"/>
      <c r="MR129" s="717"/>
      <c r="MS129" s="717"/>
      <c r="MT129" s="717"/>
      <c r="MU129" s="717"/>
      <c r="MV129" s="717"/>
      <c r="MW129" s="717"/>
      <c r="MX129" s="717"/>
      <c r="MY129" s="717"/>
      <c r="MZ129" s="717"/>
      <c r="NA129" s="717"/>
      <c r="NB129" s="717"/>
      <c r="NC129" s="717"/>
      <c r="ND129" s="717"/>
      <c r="NE129" s="717"/>
      <c r="NF129" s="717"/>
      <c r="NG129" s="717"/>
      <c r="NH129" s="717"/>
      <c r="NI129" s="717"/>
      <c r="NJ129" s="717"/>
      <c r="NK129" s="717"/>
      <c r="NL129" s="717"/>
      <c r="NM129" s="717"/>
      <c r="NN129" s="717"/>
      <c r="NO129" s="717"/>
      <c r="NP129" s="717"/>
      <c r="NQ129" s="717"/>
      <c r="NR129" s="717"/>
      <c r="NS129" s="717"/>
      <c r="NT129" s="717"/>
      <c r="NU129" s="717"/>
      <c r="NV129" s="717"/>
      <c r="NW129" s="717"/>
      <c r="NX129" s="717"/>
      <c r="NY129" s="717"/>
      <c r="NZ129" s="717"/>
      <c r="OA129" s="717"/>
      <c r="OB129" s="717"/>
      <c r="OC129" s="717"/>
      <c r="OD129" s="717"/>
      <c r="OE129" s="717"/>
      <c r="OF129" s="717"/>
      <c r="OG129" s="717"/>
      <c r="OH129" s="717"/>
      <c r="OI129" s="717"/>
      <c r="OJ129" s="717"/>
      <c r="OK129" s="717"/>
      <c r="OL129" s="717"/>
      <c r="OM129" s="717"/>
      <c r="ON129" s="717"/>
      <c r="OO129" s="717"/>
      <c r="OP129" s="717"/>
      <c r="OQ129" s="717"/>
      <c r="OR129" s="717"/>
      <c r="OS129" s="717"/>
      <c r="OT129" s="717"/>
      <c r="OU129" s="717"/>
      <c r="OV129" s="717"/>
      <c r="OW129" s="717"/>
      <c r="OX129" s="717"/>
      <c r="OY129" s="717"/>
      <c r="OZ129" s="717"/>
      <c r="PA129" s="717"/>
      <c r="PB129" s="717"/>
      <c r="PC129" s="717"/>
      <c r="PD129" s="717"/>
      <c r="PE129" s="717"/>
      <c r="PF129" s="717"/>
      <c r="PG129" s="717"/>
      <c r="PH129" s="717"/>
      <c r="PI129" s="717"/>
      <c r="PJ129" s="717"/>
      <c r="PK129" s="717"/>
      <c r="PL129" s="717"/>
      <c r="PM129" s="717"/>
      <c r="PN129" s="717"/>
      <c r="PO129" s="717"/>
      <c r="PP129" s="717"/>
      <c r="PQ129" s="717"/>
      <c r="PR129" s="717"/>
      <c r="PS129" s="717"/>
      <c r="PT129" s="717"/>
      <c r="PU129" s="717"/>
      <c r="PV129" s="717"/>
      <c r="PW129" s="717"/>
      <c r="PX129" s="717"/>
      <c r="PY129" s="717"/>
      <c r="PZ129" s="717"/>
      <c r="QA129" s="717"/>
      <c r="QB129" s="717"/>
      <c r="QC129" s="717"/>
      <c r="QD129" s="717"/>
      <c r="QE129" s="717"/>
      <c r="QF129" s="717"/>
      <c r="QG129" s="717"/>
      <c r="QH129" s="717"/>
      <c r="QI129" s="717"/>
      <c r="QJ129" s="717"/>
      <c r="QK129" s="717"/>
      <c r="QL129" s="717"/>
      <c r="QM129" s="717"/>
      <c r="QN129" s="717"/>
      <c r="QO129" s="717"/>
      <c r="QP129" s="717"/>
      <c r="QQ129" s="717"/>
      <c r="QR129" s="717"/>
      <c r="QS129" s="717"/>
      <c r="QT129" s="717"/>
      <c r="QU129" s="717"/>
      <c r="QV129" s="717"/>
      <c r="QW129" s="717"/>
      <c r="QX129" s="717"/>
      <c r="QY129" s="717"/>
      <c r="QZ129" s="717"/>
      <c r="RA129" s="717"/>
      <c r="RB129" s="717"/>
      <c r="RC129" s="717"/>
      <c r="RD129" s="717"/>
      <c r="RE129" s="717"/>
      <c r="RF129" s="717"/>
      <c r="RG129" s="717"/>
      <c r="RH129" s="717"/>
      <c r="RI129" s="717"/>
      <c r="RJ129" s="717"/>
      <c r="RK129" s="717"/>
      <c r="RL129" s="717"/>
      <c r="RM129" s="717"/>
      <c r="RN129" s="717"/>
      <c r="RO129" s="717"/>
      <c r="RP129" s="717"/>
      <c r="RQ129" s="717"/>
      <c r="RR129" s="717"/>
      <c r="RS129" s="717"/>
      <c r="RT129" s="717"/>
      <c r="RU129" s="717"/>
      <c r="RV129" s="717"/>
      <c r="RW129" s="717"/>
      <c r="RX129" s="717"/>
      <c r="RY129" s="717"/>
      <c r="RZ129" s="717"/>
      <c r="SA129" s="717"/>
      <c r="SB129" s="717"/>
      <c r="SC129" s="717"/>
      <c r="SD129" s="717"/>
      <c r="SE129" s="717"/>
      <c r="SF129" s="717"/>
      <c r="SG129" s="717"/>
      <c r="SH129" s="717"/>
      <c r="SI129" s="717"/>
      <c r="SJ129" s="717"/>
      <c r="SK129" s="717"/>
      <c r="SL129" s="717"/>
      <c r="SM129" s="717"/>
      <c r="SN129" s="717"/>
      <c r="SO129" s="717"/>
      <c r="SP129" s="717"/>
      <c r="SQ129" s="717"/>
      <c r="SR129" s="717"/>
      <c r="SS129" s="717"/>
      <c r="ST129" s="717"/>
      <c r="SU129" s="717"/>
      <c r="SV129" s="717"/>
      <c r="SW129" s="717"/>
      <c r="SX129" s="717"/>
      <c r="SY129" s="717"/>
      <c r="SZ129" s="717"/>
      <c r="TA129" s="717"/>
      <c r="TB129" s="717"/>
      <c r="TC129" s="717"/>
      <c r="TD129" s="717"/>
      <c r="TE129" s="717"/>
      <c r="TF129" s="717"/>
      <c r="TG129" s="717"/>
      <c r="TH129" s="717"/>
      <c r="TI129" s="717"/>
      <c r="TJ129" s="717"/>
      <c r="TK129" s="717"/>
      <c r="TL129" s="717"/>
      <c r="TM129" s="717"/>
      <c r="TN129" s="717"/>
      <c r="TO129" s="717"/>
      <c r="TP129" s="717"/>
      <c r="TQ129" s="717"/>
      <c r="TR129" s="717"/>
      <c r="TS129" s="717"/>
      <c r="TT129" s="717"/>
      <c r="TU129" s="717"/>
      <c r="TV129" s="717"/>
      <c r="TW129" s="717"/>
      <c r="TX129" s="717"/>
      <c r="TY129" s="717"/>
      <c r="TZ129" s="717"/>
      <c r="UA129" s="717"/>
      <c r="UB129" s="717"/>
      <c r="UC129" s="717"/>
      <c r="UD129" s="717"/>
      <c r="UE129" s="717"/>
      <c r="UF129" s="717"/>
      <c r="UG129" s="717"/>
      <c r="UH129" s="717"/>
      <c r="UI129" s="717"/>
      <c r="UJ129" s="717"/>
      <c r="UK129" s="717"/>
      <c r="UL129" s="717"/>
      <c r="UM129" s="717"/>
      <c r="UN129" s="717"/>
      <c r="UO129" s="717"/>
      <c r="UP129" s="717"/>
      <c r="UQ129" s="717"/>
      <c r="UR129" s="717"/>
      <c r="US129" s="717"/>
      <c r="UT129" s="717"/>
      <c r="UU129" s="717"/>
      <c r="UV129" s="717"/>
      <c r="UW129" s="717"/>
      <c r="UX129" s="717"/>
      <c r="UY129" s="717"/>
      <c r="UZ129" s="717"/>
      <c r="VA129" s="717"/>
      <c r="VB129" s="717"/>
      <c r="VC129" s="717"/>
      <c r="VD129" s="717"/>
      <c r="VE129" s="717"/>
      <c r="VF129" s="717"/>
      <c r="VG129" s="717"/>
      <c r="VH129" s="717"/>
      <c r="VI129" s="717"/>
      <c r="VJ129" s="717"/>
      <c r="VK129" s="717"/>
      <c r="VL129" s="717"/>
      <c r="VM129" s="717"/>
      <c r="VN129" s="717"/>
      <c r="VO129" s="717"/>
      <c r="VP129" s="717"/>
      <c r="VQ129" s="717"/>
      <c r="VR129" s="717"/>
      <c r="VS129" s="717"/>
      <c r="VT129" s="717"/>
      <c r="VU129" s="717"/>
      <c r="VV129" s="717"/>
      <c r="VW129" s="717"/>
      <c r="VX129" s="717"/>
      <c r="VY129" s="717"/>
      <c r="VZ129" s="717"/>
      <c r="WA129" s="717"/>
      <c r="WB129" s="717"/>
      <c r="WC129" s="717"/>
      <c r="WD129" s="717"/>
      <c r="WE129" s="717"/>
      <c r="WF129" s="717"/>
      <c r="WG129" s="717"/>
      <c r="WH129" s="717"/>
      <c r="WI129" s="717"/>
      <c r="WJ129" s="717"/>
      <c r="WK129" s="717"/>
      <c r="WL129" s="717"/>
      <c r="WM129" s="717"/>
      <c r="WN129" s="717"/>
      <c r="WO129" s="717"/>
      <c r="WP129" s="717"/>
      <c r="WQ129" s="717"/>
      <c r="WR129" s="717"/>
      <c r="WS129" s="717"/>
      <c r="WT129" s="717"/>
      <c r="WU129" s="717"/>
      <c r="WV129" s="717"/>
      <c r="WW129" s="717"/>
      <c r="WX129" s="717"/>
      <c r="WY129" s="717"/>
      <c r="WZ129" s="717"/>
      <c r="XA129" s="717"/>
      <c r="XB129" s="717"/>
      <c r="XC129" s="717"/>
      <c r="XD129" s="717"/>
      <c r="XE129" s="717"/>
      <c r="XF129" s="717"/>
      <c r="XG129" s="717"/>
      <c r="XH129" s="717"/>
      <c r="XI129" s="717"/>
      <c r="XJ129" s="717"/>
      <c r="XK129" s="717"/>
      <c r="XL129" s="717"/>
      <c r="XM129" s="717"/>
      <c r="XN129" s="717"/>
      <c r="XO129" s="717"/>
      <c r="XP129" s="717"/>
      <c r="XQ129" s="717"/>
      <c r="XR129" s="717"/>
      <c r="XS129" s="717"/>
      <c r="XT129" s="717"/>
      <c r="XU129" s="717"/>
      <c r="XV129" s="717"/>
      <c r="XW129" s="717"/>
      <c r="XX129" s="717"/>
      <c r="XY129" s="717"/>
      <c r="XZ129" s="717"/>
      <c r="YA129" s="717"/>
      <c r="YB129" s="717"/>
      <c r="YC129" s="717"/>
      <c r="YD129" s="717"/>
      <c r="YE129" s="717"/>
      <c r="YF129" s="717"/>
      <c r="YG129" s="717"/>
      <c r="YH129" s="717"/>
      <c r="YI129" s="717"/>
      <c r="YJ129" s="717"/>
      <c r="YK129" s="717"/>
      <c r="YL129" s="717"/>
      <c r="YM129" s="717"/>
      <c r="YN129" s="717"/>
      <c r="YO129" s="717"/>
      <c r="YP129" s="717"/>
      <c r="YQ129" s="717"/>
      <c r="YR129" s="717"/>
      <c r="YS129" s="717"/>
      <c r="YT129" s="717"/>
      <c r="YU129" s="717"/>
      <c r="YV129" s="717"/>
      <c r="YW129" s="717"/>
      <c r="YX129" s="717"/>
      <c r="YY129" s="717"/>
      <c r="YZ129" s="717"/>
      <c r="ZA129" s="717"/>
      <c r="ZB129" s="717"/>
      <c r="ZC129" s="717"/>
      <c r="ZD129" s="717"/>
      <c r="ZE129" s="717"/>
      <c r="ZF129" s="717"/>
      <c r="ZG129" s="717"/>
      <c r="ZH129" s="717"/>
      <c r="ZI129" s="717"/>
      <c r="ZJ129" s="717"/>
      <c r="ZK129" s="717"/>
      <c r="ZL129" s="717"/>
      <c r="ZM129" s="717"/>
      <c r="ZN129" s="717"/>
      <c r="ZO129" s="717"/>
      <c r="ZP129" s="717"/>
      <c r="ZQ129" s="717"/>
      <c r="ZR129" s="717"/>
      <c r="ZS129" s="717"/>
      <c r="ZT129" s="717"/>
      <c r="ZU129" s="717"/>
      <c r="ZV129" s="717"/>
      <c r="ZW129" s="717"/>
      <c r="ZX129" s="717"/>
      <c r="ZY129" s="717"/>
      <c r="ZZ129" s="717"/>
      <c r="AAA129" s="717"/>
      <c r="AAB129" s="717"/>
      <c r="AAC129" s="717"/>
      <c r="AAD129" s="717"/>
      <c r="AAE129" s="717"/>
      <c r="AAF129" s="717"/>
      <c r="AAG129" s="717"/>
      <c r="AAH129" s="717"/>
      <c r="AAI129" s="717"/>
      <c r="AAJ129" s="717"/>
      <c r="AAK129" s="717"/>
      <c r="AAL129" s="717"/>
      <c r="AAM129" s="717"/>
      <c r="AAN129" s="717"/>
      <c r="AAO129" s="717"/>
      <c r="AAP129" s="717"/>
      <c r="AAQ129" s="717"/>
      <c r="AAR129" s="717"/>
      <c r="AAS129" s="717"/>
      <c r="AAT129" s="717"/>
      <c r="AAU129" s="717"/>
      <c r="AAV129" s="717"/>
      <c r="AAW129" s="717"/>
      <c r="AAX129" s="717"/>
      <c r="AAY129" s="717"/>
      <c r="AAZ129" s="717"/>
      <c r="ABA129" s="717"/>
      <c r="ABB129" s="717"/>
      <c r="ABC129" s="717"/>
      <c r="ABD129" s="717"/>
      <c r="ABE129" s="717"/>
      <c r="ABF129" s="717"/>
      <c r="ABG129" s="717"/>
      <c r="ABH129" s="717"/>
      <c r="ABI129" s="717"/>
      <c r="ABJ129" s="717"/>
      <c r="ABK129" s="717"/>
      <c r="ABL129" s="717"/>
      <c r="ABM129" s="717"/>
      <c r="ABN129" s="717"/>
      <c r="ABO129" s="717"/>
      <c r="ABP129" s="717"/>
      <c r="ABQ129" s="717"/>
      <c r="ABR129" s="717"/>
      <c r="ABS129" s="717"/>
      <c r="ABT129" s="717"/>
      <c r="ABU129" s="717"/>
      <c r="ABV129" s="717"/>
      <c r="ABW129" s="717"/>
      <c r="ABX129" s="717"/>
      <c r="ABY129" s="717"/>
      <c r="ABZ129" s="717"/>
      <c r="ACA129" s="717"/>
      <c r="ACB129" s="717"/>
      <c r="ACC129" s="717"/>
      <c r="ACD129" s="717"/>
      <c r="ACE129" s="717"/>
      <c r="ACF129" s="717"/>
      <c r="ACG129" s="717"/>
      <c r="ACH129" s="717"/>
      <c r="ACI129" s="717"/>
      <c r="ACJ129" s="717"/>
      <c r="ACK129" s="717"/>
      <c r="ACL129" s="717"/>
      <c r="ACM129" s="717"/>
      <c r="ACN129" s="717"/>
      <c r="ACO129" s="717"/>
      <c r="ACP129" s="717"/>
      <c r="ACQ129" s="717"/>
      <c r="ACR129" s="717"/>
      <c r="ACS129" s="717"/>
      <c r="ACT129" s="717"/>
      <c r="ACU129" s="717"/>
      <c r="ACV129" s="717"/>
      <c r="ACW129" s="717"/>
      <c r="ACX129" s="717"/>
      <c r="ACY129" s="717"/>
      <c r="ACZ129" s="717"/>
      <c r="ADA129" s="717"/>
      <c r="ADB129" s="717"/>
      <c r="ADC129" s="717"/>
      <c r="ADD129" s="717"/>
      <c r="ADE129" s="717"/>
      <c r="ADF129" s="717"/>
      <c r="ADG129" s="717"/>
      <c r="ADH129" s="717"/>
      <c r="ADI129" s="717"/>
      <c r="ADJ129" s="717"/>
      <c r="ADK129" s="717"/>
      <c r="ADL129" s="717"/>
      <c r="ADM129" s="717"/>
      <c r="ADN129" s="717"/>
      <c r="ADO129" s="717"/>
      <c r="ADP129" s="717"/>
      <c r="ADQ129" s="717"/>
      <c r="ADR129" s="717"/>
      <c r="ADS129" s="717"/>
      <c r="ADT129" s="717"/>
      <c r="ADU129" s="717"/>
      <c r="ADV129" s="717"/>
      <c r="ADW129" s="717"/>
      <c r="ADX129" s="717"/>
      <c r="ADY129" s="717"/>
      <c r="ADZ129" s="717"/>
      <c r="AEA129" s="717"/>
      <c r="AEB129" s="717"/>
      <c r="AEC129" s="717"/>
      <c r="AED129" s="717"/>
      <c r="AEE129" s="717"/>
      <c r="AEF129" s="717"/>
      <c r="AEG129" s="717"/>
      <c r="AEH129" s="717"/>
      <c r="AEI129" s="717"/>
      <c r="AEJ129" s="717"/>
      <c r="AEK129" s="717"/>
      <c r="AEL129" s="717"/>
      <c r="AEM129" s="717"/>
      <c r="AEN129" s="717"/>
      <c r="AEO129" s="717"/>
      <c r="AEP129" s="717"/>
      <c r="AEQ129" s="717"/>
      <c r="AER129" s="717"/>
      <c r="AES129" s="717"/>
      <c r="AET129" s="717"/>
      <c r="AEU129" s="717"/>
      <c r="AEV129" s="717"/>
      <c r="AEW129" s="717"/>
      <c r="AEX129" s="717"/>
      <c r="AEY129" s="717"/>
      <c r="AEZ129" s="717"/>
      <c r="AFA129" s="717"/>
      <c r="AFB129" s="717"/>
      <c r="AFC129" s="717"/>
      <c r="AFD129" s="717"/>
      <c r="AFE129" s="717"/>
      <c r="AFF129" s="717"/>
      <c r="AFG129" s="717"/>
      <c r="AFH129" s="717"/>
      <c r="AFI129" s="717"/>
      <c r="AFJ129" s="717"/>
      <c r="AFK129" s="717"/>
      <c r="AFL129" s="717"/>
      <c r="AFM129" s="717"/>
      <c r="AFN129" s="717"/>
      <c r="AFO129" s="717"/>
      <c r="AFP129" s="717"/>
      <c r="AFQ129" s="717"/>
      <c r="AFR129" s="717"/>
      <c r="AFS129" s="717"/>
      <c r="AFT129" s="717"/>
      <c r="AFU129" s="717"/>
      <c r="AFV129" s="717"/>
      <c r="AFW129" s="717"/>
      <c r="AFX129" s="717"/>
      <c r="AFY129" s="717"/>
      <c r="AFZ129" s="717"/>
      <c r="AGA129" s="717"/>
      <c r="AGB129" s="717"/>
      <c r="AGC129" s="717"/>
      <c r="AGD129" s="717"/>
      <c r="AGE129" s="717"/>
      <c r="AGF129" s="717"/>
      <c r="AGG129" s="717"/>
      <c r="AGH129" s="717"/>
      <c r="AGI129" s="717"/>
      <c r="AGJ129" s="717"/>
      <c r="AGK129" s="717"/>
      <c r="AGL129" s="717"/>
      <c r="AGM129" s="717"/>
      <c r="AGN129" s="717"/>
      <c r="AGO129" s="717"/>
      <c r="AGP129" s="717"/>
      <c r="AGQ129" s="717"/>
      <c r="AGR129" s="717"/>
      <c r="AGS129" s="717"/>
      <c r="AGT129" s="717"/>
      <c r="AGU129" s="717"/>
      <c r="AGV129" s="717"/>
      <c r="AGW129" s="717"/>
      <c r="AGX129" s="717"/>
      <c r="AGY129" s="717"/>
      <c r="AGZ129" s="717"/>
      <c r="AHA129" s="717"/>
      <c r="AHB129" s="717"/>
      <c r="AHC129" s="717"/>
      <c r="AHD129" s="717"/>
      <c r="AHE129" s="717"/>
      <c r="AHF129" s="717"/>
      <c r="AHG129" s="717"/>
      <c r="AHH129" s="717"/>
      <c r="AHI129" s="717"/>
      <c r="AHJ129" s="717"/>
      <c r="AHK129" s="717"/>
      <c r="AHL129" s="717"/>
      <c r="AHM129" s="717"/>
      <c r="AHN129" s="717"/>
      <c r="AHO129" s="717"/>
      <c r="AHP129" s="717"/>
      <c r="AHQ129" s="717"/>
      <c r="AHR129" s="717"/>
      <c r="AHS129" s="717"/>
      <c r="AHT129" s="717"/>
      <c r="AHU129" s="717"/>
      <c r="AHV129" s="717"/>
      <c r="AHW129" s="717"/>
      <c r="AHX129" s="717"/>
      <c r="AHY129" s="717"/>
      <c r="AHZ129" s="717"/>
      <c r="AIA129" s="717"/>
      <c r="AIB129" s="717"/>
      <c r="AIC129" s="717"/>
      <c r="AID129" s="717"/>
      <c r="AIE129" s="717"/>
      <c r="AIF129" s="717"/>
      <c r="AIG129" s="717"/>
      <c r="AIH129" s="717"/>
      <c r="AII129" s="717"/>
      <c r="AIJ129" s="717"/>
      <c r="AIK129" s="717"/>
      <c r="AIL129" s="717"/>
      <c r="AIM129" s="717"/>
      <c r="AIN129" s="717"/>
      <c r="AIO129" s="717"/>
      <c r="AIP129" s="717"/>
      <c r="AIQ129" s="717"/>
      <c r="AIR129" s="717"/>
      <c r="AIS129" s="717"/>
      <c r="AIT129" s="717"/>
      <c r="AIU129" s="717"/>
      <c r="AIV129" s="717"/>
      <c r="AIW129" s="717"/>
      <c r="AIX129" s="717"/>
      <c r="AIY129" s="717"/>
      <c r="AIZ129" s="717"/>
      <c r="AJA129" s="717"/>
      <c r="AJB129" s="717"/>
      <c r="AJC129" s="717"/>
      <c r="AJD129" s="717"/>
      <c r="AJE129" s="717"/>
      <c r="AJF129" s="717"/>
      <c r="AJG129" s="717"/>
      <c r="AJH129" s="717"/>
      <c r="AJI129" s="717"/>
      <c r="AJJ129" s="717"/>
      <c r="AJK129" s="717"/>
      <c r="AJL129" s="717"/>
      <c r="AJM129" s="717"/>
      <c r="AJN129" s="717"/>
      <c r="AJO129" s="717"/>
      <c r="AJP129" s="717"/>
      <c r="AJQ129" s="717"/>
      <c r="AJR129" s="717"/>
      <c r="AJS129" s="717"/>
      <c r="AJT129" s="717"/>
      <c r="AJU129" s="717"/>
      <c r="AJV129" s="717"/>
      <c r="AJW129" s="717"/>
      <c r="AJX129" s="717"/>
      <c r="AJY129" s="717"/>
      <c r="AJZ129" s="717"/>
      <c r="AKA129" s="717"/>
      <c r="AKB129" s="717"/>
      <c r="AKC129" s="717"/>
      <c r="AKD129" s="717"/>
      <c r="AKE129" s="717"/>
      <c r="AKF129" s="717"/>
      <c r="AKG129" s="717"/>
      <c r="AKH129" s="717"/>
      <c r="AKI129" s="717"/>
      <c r="AKJ129" s="717"/>
      <c r="AKK129" s="717"/>
      <c r="AKL129" s="717"/>
      <c r="AKM129" s="717"/>
      <c r="AKN129" s="717"/>
      <c r="AKO129" s="717"/>
      <c r="AKP129" s="717"/>
      <c r="AKQ129" s="717"/>
      <c r="AKR129" s="717"/>
      <c r="AKS129" s="717"/>
      <c r="AKT129" s="717"/>
      <c r="AKU129" s="717"/>
      <c r="AKV129" s="717"/>
      <c r="AKW129" s="717"/>
      <c r="AKX129" s="717"/>
      <c r="AKY129" s="717"/>
      <c r="AKZ129" s="717"/>
      <c r="ALA129" s="717"/>
      <c r="ALB129" s="717"/>
      <c r="ALC129" s="717"/>
      <c r="ALD129" s="717"/>
      <c r="ALE129" s="717"/>
      <c r="ALF129" s="717"/>
      <c r="ALG129" s="717"/>
      <c r="ALH129" s="717"/>
      <c r="ALI129" s="717"/>
      <c r="ALJ129" s="717"/>
      <c r="ALK129" s="717"/>
      <c r="ALL129" s="717"/>
      <c r="ALM129" s="717"/>
      <c r="ALN129" s="717"/>
      <c r="ALO129" s="717"/>
      <c r="ALP129" s="717"/>
      <c r="ALQ129" s="717"/>
      <c r="ALR129" s="717"/>
      <c r="ALS129" s="717"/>
      <c r="ALT129" s="717"/>
      <c r="ALU129" s="717"/>
      <c r="ALV129" s="717"/>
      <c r="ALW129" s="717"/>
      <c r="ALX129" s="717"/>
      <c r="ALY129" s="717"/>
      <c r="ALZ129" s="717"/>
      <c r="AMA129" s="717"/>
      <c r="AMB129" s="717"/>
      <c r="AMC129" s="717"/>
      <c r="AMD129" s="717"/>
      <c r="AME129" s="717"/>
      <c r="AMF129" s="717"/>
      <c r="AMG129" s="717"/>
      <c r="AMH129" s="717"/>
      <c r="AMI129" s="717"/>
      <c r="AMJ129" s="717"/>
      <c r="AMK129" s="717"/>
      <c r="AML129" s="717"/>
      <c r="AMM129" s="717"/>
      <c r="AMN129" s="717"/>
      <c r="AMO129" s="717"/>
      <c r="AMP129" s="717"/>
      <c r="AMQ129" s="717"/>
      <c r="AMR129" s="717"/>
      <c r="AMS129" s="717"/>
      <c r="AMT129" s="717"/>
      <c r="AMU129" s="717"/>
      <c r="AMV129" s="717"/>
      <c r="AMW129" s="717"/>
      <c r="AMX129" s="717"/>
      <c r="AMY129" s="717"/>
      <c r="AMZ129" s="717"/>
      <c r="ANA129" s="717"/>
      <c r="ANB129" s="717"/>
      <c r="ANC129" s="717"/>
      <c r="AND129" s="717"/>
      <c r="ANE129" s="717"/>
      <c r="ANF129" s="717"/>
      <c r="ANG129" s="717"/>
      <c r="ANH129" s="717"/>
      <c r="ANI129" s="717"/>
      <c r="ANJ129" s="717"/>
      <c r="ANK129" s="717"/>
      <c r="ANL129" s="717"/>
      <c r="ANM129" s="717"/>
      <c r="ANN129" s="717"/>
      <c r="ANO129" s="717"/>
      <c r="ANP129" s="717"/>
      <c r="ANQ129" s="717"/>
      <c r="ANR129" s="717"/>
      <c r="ANS129" s="717"/>
      <c r="ANT129" s="717"/>
      <c r="ANU129" s="717"/>
      <c r="ANV129" s="717"/>
      <c r="ANW129" s="717"/>
      <c r="ANX129" s="717"/>
      <c r="ANY129" s="717"/>
      <c r="ANZ129" s="717"/>
      <c r="AOA129" s="717"/>
      <c r="AOB129" s="717"/>
      <c r="AOC129" s="717"/>
      <c r="AOD129" s="717"/>
      <c r="AOE129" s="717"/>
      <c r="AOF129" s="717"/>
      <c r="AOG129" s="717"/>
      <c r="AOH129" s="717"/>
      <c r="AOI129" s="717"/>
      <c r="AOJ129" s="717"/>
      <c r="AOK129" s="717"/>
      <c r="AOL129" s="717"/>
      <c r="AOM129" s="717"/>
      <c r="AON129" s="717"/>
      <c r="AOO129" s="717"/>
      <c r="AOP129" s="717"/>
      <c r="AOQ129" s="717"/>
      <c r="AOR129" s="717"/>
      <c r="AOS129" s="717"/>
      <c r="AOT129" s="717"/>
      <c r="AOU129" s="717"/>
      <c r="AOV129" s="717"/>
      <c r="AOW129" s="717"/>
      <c r="AOX129" s="717"/>
      <c r="AOY129" s="717"/>
      <c r="AOZ129" s="717"/>
      <c r="APA129" s="717"/>
      <c r="APB129" s="717"/>
      <c r="APC129" s="717"/>
      <c r="APD129" s="717"/>
      <c r="APE129" s="717"/>
      <c r="APF129" s="717"/>
      <c r="APG129" s="717"/>
      <c r="APH129" s="717"/>
      <c r="API129" s="717"/>
      <c r="APJ129" s="717"/>
      <c r="APK129" s="717"/>
      <c r="APL129" s="717"/>
      <c r="APM129" s="717"/>
      <c r="APN129" s="717"/>
      <c r="APO129" s="717"/>
      <c r="APP129" s="717"/>
      <c r="APQ129" s="717"/>
      <c r="APR129" s="717"/>
      <c r="APS129" s="717"/>
      <c r="APT129" s="717"/>
      <c r="APU129" s="717"/>
      <c r="APV129" s="717"/>
      <c r="APW129" s="717"/>
      <c r="APX129" s="717"/>
      <c r="APY129" s="717"/>
      <c r="APZ129" s="717"/>
      <c r="AQA129" s="717"/>
      <c r="AQB129" s="717"/>
      <c r="AQC129" s="717"/>
      <c r="AQD129" s="717"/>
      <c r="AQE129" s="717"/>
      <c r="AQF129" s="717"/>
      <c r="AQG129" s="717"/>
      <c r="AQH129" s="717"/>
      <c r="AQI129" s="717"/>
      <c r="AQJ129" s="717"/>
      <c r="AQK129" s="717"/>
      <c r="AQL129" s="717"/>
      <c r="AQM129" s="717"/>
      <c r="AQN129" s="717"/>
      <c r="AQO129" s="717"/>
      <c r="AQP129" s="717"/>
      <c r="AQQ129" s="717"/>
      <c r="AQR129" s="717"/>
      <c r="AQS129" s="717"/>
      <c r="AQT129" s="717"/>
      <c r="AQU129" s="717"/>
      <c r="AQV129" s="717"/>
      <c r="AQW129" s="717"/>
      <c r="AQX129" s="717"/>
      <c r="AQY129" s="717"/>
      <c r="AQZ129" s="717"/>
      <c r="ARA129" s="717"/>
      <c r="ARB129" s="717"/>
      <c r="ARC129" s="717"/>
      <c r="ARD129" s="717"/>
      <c r="ARE129" s="717"/>
      <c r="ARF129" s="717"/>
      <c r="ARG129" s="717"/>
      <c r="ARH129" s="717"/>
      <c r="ARI129" s="717"/>
      <c r="ARJ129" s="717"/>
      <c r="ARK129" s="717"/>
      <c r="ARL129" s="717"/>
      <c r="ARM129" s="717"/>
      <c r="ARN129" s="717"/>
      <c r="ARO129" s="717"/>
      <c r="ARP129" s="717"/>
      <c r="ARQ129" s="717"/>
      <c r="ARR129" s="717"/>
      <c r="ARS129" s="717"/>
      <c r="ART129" s="717"/>
      <c r="ARU129" s="717"/>
      <c r="ARV129" s="717"/>
      <c r="ARW129" s="717"/>
      <c r="ARX129" s="717"/>
      <c r="ARY129" s="717"/>
      <c r="ARZ129" s="717"/>
      <c r="ASA129" s="717"/>
      <c r="ASB129" s="717"/>
      <c r="ASC129" s="717"/>
      <c r="ASD129" s="717"/>
      <c r="ASE129" s="717"/>
      <c r="ASF129" s="717"/>
      <c r="ASG129" s="717"/>
      <c r="ASH129" s="717"/>
      <c r="ASI129" s="717"/>
      <c r="ASJ129" s="717"/>
      <c r="ASK129" s="717"/>
      <c r="ASL129" s="717"/>
      <c r="ASM129" s="717"/>
      <c r="ASN129" s="717"/>
      <c r="ASO129" s="717"/>
      <c r="ASP129" s="717"/>
      <c r="ASQ129" s="717"/>
      <c r="ASR129" s="717"/>
      <c r="ASS129" s="717"/>
      <c r="AST129" s="717"/>
      <c r="ASU129" s="717"/>
      <c r="ASV129" s="717"/>
      <c r="ASW129" s="717"/>
      <c r="ASX129" s="717"/>
      <c r="ASY129" s="717"/>
      <c r="ASZ129" s="717"/>
      <c r="ATA129" s="717"/>
      <c r="ATB129" s="717"/>
      <c r="ATC129" s="717"/>
      <c r="ATD129" s="717"/>
      <c r="ATE129" s="717"/>
      <c r="ATF129" s="717"/>
      <c r="ATG129" s="717"/>
      <c r="ATH129" s="717"/>
      <c r="ATI129" s="717"/>
      <c r="ATJ129" s="717"/>
      <c r="ATK129" s="717"/>
      <c r="ATL129" s="717"/>
      <c r="ATM129" s="717"/>
      <c r="ATN129" s="717"/>
      <c r="ATO129" s="717"/>
      <c r="ATP129" s="717"/>
      <c r="ATQ129" s="717"/>
      <c r="ATR129" s="717"/>
      <c r="ATS129" s="717"/>
      <c r="ATT129" s="717"/>
      <c r="ATU129" s="717"/>
      <c r="ATV129" s="717"/>
      <c r="ATW129" s="717"/>
      <c r="ATX129" s="717"/>
      <c r="ATY129" s="717"/>
      <c r="ATZ129" s="717"/>
      <c r="AUA129" s="717"/>
      <c r="AUB129" s="717"/>
      <c r="AUC129" s="717"/>
      <c r="AUD129" s="717"/>
      <c r="AUE129" s="717"/>
      <c r="AUF129" s="717"/>
      <c r="AUG129" s="717"/>
      <c r="AUH129" s="717"/>
      <c r="AUI129" s="717"/>
      <c r="AUJ129" s="717"/>
      <c r="AUK129" s="717"/>
      <c r="AUL129" s="717"/>
      <c r="AUM129" s="717"/>
      <c r="AUN129" s="717"/>
      <c r="AUO129" s="717"/>
      <c r="AUP129" s="717"/>
      <c r="AUQ129" s="717"/>
      <c r="AUR129" s="717"/>
      <c r="AUS129" s="717"/>
      <c r="AUT129" s="717"/>
      <c r="AUU129" s="717"/>
      <c r="AUV129" s="717"/>
      <c r="AUW129" s="717"/>
      <c r="AUX129" s="717"/>
      <c r="AUY129" s="717"/>
      <c r="AUZ129" s="717"/>
      <c r="AVA129" s="717"/>
      <c r="AVB129" s="717"/>
      <c r="AVC129" s="717"/>
      <c r="AVD129" s="717"/>
      <c r="AVE129" s="717"/>
      <c r="AVF129" s="717"/>
      <c r="AVG129" s="717"/>
      <c r="AVH129" s="717"/>
      <c r="AVI129" s="717"/>
      <c r="AVJ129" s="717"/>
      <c r="AVK129" s="717"/>
      <c r="AVL129" s="717"/>
      <c r="AVM129" s="717"/>
      <c r="AVN129" s="717"/>
      <c r="AVO129" s="717"/>
      <c r="AVP129" s="717"/>
      <c r="AVQ129" s="717"/>
      <c r="AVR129" s="717"/>
      <c r="AVS129" s="717"/>
      <c r="AVT129" s="717"/>
      <c r="AVU129" s="717"/>
      <c r="AVV129" s="717"/>
      <c r="AVW129" s="717"/>
      <c r="AVX129" s="717"/>
      <c r="AVY129" s="717"/>
      <c r="AVZ129" s="717"/>
      <c r="AWA129" s="717"/>
      <c r="AWB129" s="717"/>
      <c r="AWC129" s="717"/>
      <c r="AWD129" s="717"/>
      <c r="AWE129" s="717"/>
      <c r="AWF129" s="717"/>
      <c r="AWG129" s="717"/>
      <c r="AWH129" s="717"/>
      <c r="AWI129" s="717"/>
      <c r="AWJ129" s="717"/>
      <c r="AWK129" s="717"/>
      <c r="AWL129" s="717"/>
      <c r="AWM129" s="717"/>
      <c r="AWN129" s="717"/>
      <c r="AWO129" s="717"/>
      <c r="AWP129" s="717"/>
      <c r="AWQ129" s="717"/>
      <c r="AWR129" s="717"/>
      <c r="AWS129" s="717"/>
      <c r="AWT129" s="717"/>
      <c r="AWU129" s="717"/>
      <c r="AWV129" s="717"/>
      <c r="AWW129" s="717"/>
      <c r="AWX129" s="717"/>
      <c r="AWY129" s="717"/>
      <c r="AWZ129" s="717"/>
      <c r="AXA129" s="717"/>
      <c r="AXB129" s="717"/>
      <c r="AXC129" s="717"/>
      <c r="AXD129" s="717"/>
      <c r="AXE129" s="717"/>
      <c r="AXF129" s="717"/>
      <c r="AXG129" s="717"/>
      <c r="AXH129" s="717"/>
      <c r="AXI129" s="717"/>
      <c r="AXJ129" s="717"/>
      <c r="AXK129" s="717"/>
      <c r="AXL129" s="717"/>
      <c r="AXM129" s="717"/>
      <c r="AXN129" s="717"/>
      <c r="AXO129" s="717"/>
      <c r="AXP129" s="717"/>
      <c r="AXQ129" s="717"/>
      <c r="AXR129" s="717"/>
      <c r="AXS129" s="717"/>
      <c r="AXT129" s="717"/>
      <c r="AXU129" s="717"/>
      <c r="AXV129" s="717"/>
      <c r="AXW129" s="717"/>
      <c r="AXX129" s="717"/>
      <c r="AXY129" s="717"/>
      <c r="AXZ129" s="717"/>
      <c r="AYA129" s="717"/>
      <c r="AYB129" s="717"/>
      <c r="AYC129" s="717"/>
      <c r="AYD129" s="717"/>
      <c r="AYE129" s="717"/>
      <c r="AYF129" s="717"/>
      <c r="AYG129" s="717"/>
      <c r="AYH129" s="717"/>
      <c r="AYI129" s="717"/>
      <c r="AYJ129" s="717"/>
      <c r="AYK129" s="717"/>
      <c r="AYL129" s="717"/>
      <c r="AYM129" s="717"/>
      <c r="AYN129" s="717"/>
      <c r="AYO129" s="717"/>
      <c r="AYP129" s="717"/>
      <c r="AYQ129" s="717"/>
      <c r="AYR129" s="717"/>
      <c r="AYS129" s="717"/>
      <c r="AYT129" s="717"/>
      <c r="AYU129" s="717"/>
      <c r="AYV129" s="717"/>
      <c r="AYW129" s="717"/>
      <c r="AYX129" s="717"/>
      <c r="AYY129" s="717"/>
      <c r="AYZ129" s="717"/>
      <c r="AZA129" s="717"/>
      <c r="AZB129" s="717"/>
      <c r="AZC129" s="717"/>
      <c r="AZD129" s="717"/>
      <c r="AZE129" s="717"/>
      <c r="AZF129" s="717"/>
      <c r="AZG129" s="717"/>
      <c r="AZH129" s="717"/>
      <c r="AZI129" s="717"/>
      <c r="AZJ129" s="717"/>
      <c r="AZK129" s="717"/>
      <c r="AZL129" s="717"/>
      <c r="AZM129" s="717"/>
      <c r="AZN129" s="717"/>
      <c r="AZO129" s="717"/>
      <c r="AZP129" s="717"/>
      <c r="AZQ129" s="717"/>
      <c r="AZR129" s="717"/>
      <c r="AZS129" s="717"/>
      <c r="AZT129" s="717"/>
      <c r="AZU129" s="717"/>
      <c r="AZV129" s="717"/>
      <c r="AZW129" s="717"/>
      <c r="AZX129" s="717"/>
      <c r="AZY129" s="717"/>
      <c r="AZZ129" s="717"/>
      <c r="BAA129" s="717"/>
      <c r="BAB129" s="717"/>
      <c r="BAC129" s="717"/>
      <c r="BAD129" s="717"/>
      <c r="BAE129" s="717"/>
      <c r="BAF129" s="717"/>
      <c r="BAG129" s="717"/>
      <c r="BAH129" s="717"/>
      <c r="BAI129" s="717"/>
      <c r="BAJ129" s="717"/>
      <c r="BAK129" s="717"/>
      <c r="BAL129" s="717"/>
      <c r="BAM129" s="717"/>
      <c r="BAN129" s="717"/>
      <c r="BAO129" s="717"/>
      <c r="BAP129" s="717"/>
      <c r="BAQ129" s="717"/>
      <c r="BAR129" s="717"/>
      <c r="BAS129" s="717"/>
      <c r="BAT129" s="717"/>
      <c r="BAU129" s="717"/>
      <c r="BAV129" s="717"/>
      <c r="BAW129" s="717"/>
      <c r="BAX129" s="717"/>
      <c r="BAY129" s="717"/>
      <c r="BAZ129" s="717"/>
      <c r="BBA129" s="717"/>
      <c r="BBB129" s="717"/>
      <c r="BBC129" s="717"/>
      <c r="BBD129" s="717"/>
      <c r="BBE129" s="717"/>
      <c r="BBF129" s="717"/>
      <c r="BBG129" s="717"/>
      <c r="BBH129" s="717"/>
      <c r="BBI129" s="717"/>
      <c r="BBJ129" s="717"/>
      <c r="BBK129" s="717"/>
      <c r="BBL129" s="717"/>
      <c r="BBM129" s="717"/>
      <c r="BBN129" s="717"/>
      <c r="BBO129" s="717"/>
      <c r="BBP129" s="717"/>
      <c r="BBQ129" s="717"/>
      <c r="BBR129" s="717"/>
      <c r="BBS129" s="717"/>
      <c r="BBT129" s="717"/>
      <c r="BBU129" s="717"/>
      <c r="BBV129" s="717"/>
      <c r="BBW129" s="717"/>
      <c r="BBX129" s="717"/>
      <c r="BBY129" s="717"/>
      <c r="BBZ129" s="717"/>
      <c r="BCA129" s="717"/>
      <c r="BCB129" s="717"/>
      <c r="BCC129" s="717"/>
      <c r="BCD129" s="717"/>
      <c r="BCE129" s="717"/>
      <c r="BCF129" s="717"/>
      <c r="BCG129" s="717"/>
      <c r="BCH129" s="717"/>
      <c r="BCI129" s="717"/>
      <c r="BCJ129" s="717"/>
      <c r="BCK129" s="717"/>
      <c r="BCL129" s="717"/>
      <c r="BCM129" s="717"/>
      <c r="BCN129" s="717"/>
      <c r="BCO129" s="717"/>
      <c r="BCP129" s="717"/>
      <c r="BCQ129" s="717"/>
      <c r="BCR129" s="717"/>
      <c r="BCS129" s="717"/>
      <c r="BCT129" s="717"/>
      <c r="BCU129" s="717"/>
      <c r="BCV129" s="717"/>
      <c r="BCW129" s="717"/>
      <c r="BCX129" s="717"/>
      <c r="BCY129" s="717"/>
      <c r="BCZ129" s="717"/>
      <c r="BDA129" s="717"/>
      <c r="BDB129" s="717"/>
      <c r="BDC129" s="717"/>
      <c r="BDD129" s="717"/>
      <c r="BDE129" s="717"/>
      <c r="BDF129" s="717"/>
      <c r="BDG129" s="717"/>
      <c r="BDH129" s="717"/>
      <c r="BDI129" s="717"/>
      <c r="BDJ129" s="717"/>
      <c r="BDK129" s="717"/>
      <c r="BDL129" s="717"/>
      <c r="BDM129" s="717"/>
      <c r="BDN129" s="717"/>
      <c r="BDO129" s="717"/>
      <c r="BDP129" s="717"/>
      <c r="BDQ129" s="717"/>
      <c r="BDR129" s="717"/>
      <c r="BDS129" s="717"/>
      <c r="BDT129" s="717"/>
      <c r="BDU129" s="717"/>
      <c r="BDV129" s="717"/>
      <c r="BDW129" s="717"/>
      <c r="BDX129" s="717"/>
      <c r="BDY129" s="717"/>
      <c r="BDZ129" s="717"/>
      <c r="BEA129" s="717"/>
      <c r="BEB129" s="717"/>
      <c r="BEC129" s="717"/>
      <c r="BED129" s="717"/>
      <c r="BEE129" s="717"/>
      <c r="BEF129" s="717"/>
      <c r="BEG129" s="717"/>
      <c r="BEH129" s="717"/>
      <c r="BEI129" s="717"/>
      <c r="BEJ129" s="717"/>
      <c r="BEK129" s="717"/>
      <c r="BEL129" s="717"/>
      <c r="BEM129" s="717"/>
      <c r="BEN129" s="717"/>
      <c r="BEO129" s="717"/>
      <c r="BEP129" s="717"/>
      <c r="BEQ129" s="717"/>
      <c r="BER129" s="717"/>
      <c r="BES129" s="717"/>
      <c r="BET129" s="717"/>
      <c r="BEU129" s="717"/>
      <c r="BEV129" s="717"/>
      <c r="BEW129" s="717"/>
      <c r="BEX129" s="717"/>
      <c r="BEY129" s="717"/>
      <c r="BEZ129" s="717"/>
      <c r="BFA129" s="717"/>
      <c r="BFB129" s="717"/>
      <c r="BFC129" s="717"/>
      <c r="BFD129" s="717"/>
      <c r="BFE129" s="717"/>
      <c r="BFF129" s="717"/>
      <c r="BFG129" s="717"/>
      <c r="BFH129" s="717"/>
      <c r="BFI129" s="717"/>
      <c r="BFJ129" s="717"/>
      <c r="BFK129" s="717"/>
      <c r="BFL129" s="717"/>
      <c r="BFM129" s="717"/>
      <c r="BFN129" s="717"/>
      <c r="BFO129" s="717"/>
      <c r="BFP129" s="717"/>
      <c r="BFQ129" s="717"/>
      <c r="BFR129" s="717"/>
      <c r="BFS129" s="717"/>
      <c r="BFT129" s="717"/>
      <c r="BFU129" s="717"/>
      <c r="BFV129" s="717"/>
      <c r="BFW129" s="717"/>
      <c r="BFX129" s="717"/>
      <c r="BFY129" s="717"/>
      <c r="BFZ129" s="717"/>
      <c r="BGA129" s="717"/>
      <c r="BGB129" s="717"/>
      <c r="BGC129" s="717"/>
      <c r="BGD129" s="717"/>
      <c r="BGE129" s="717"/>
      <c r="BGF129" s="717"/>
      <c r="BGG129" s="717"/>
      <c r="BGH129" s="717"/>
      <c r="BGI129" s="717"/>
      <c r="BGJ129" s="717"/>
      <c r="BGK129" s="717"/>
      <c r="BGL129" s="717"/>
      <c r="BGM129" s="717"/>
      <c r="BGN129" s="717"/>
      <c r="BGO129" s="717"/>
      <c r="BGP129" s="717"/>
      <c r="BGQ129" s="717"/>
      <c r="BGR129" s="717"/>
      <c r="BGS129" s="717"/>
      <c r="BGT129" s="717"/>
      <c r="BGU129" s="717"/>
      <c r="BGV129" s="717"/>
      <c r="BGW129" s="717"/>
      <c r="BGX129" s="717"/>
      <c r="BGY129" s="717"/>
      <c r="BGZ129" s="717"/>
      <c r="BHA129" s="717"/>
      <c r="BHB129" s="717"/>
      <c r="BHC129" s="717"/>
      <c r="BHD129" s="717"/>
      <c r="BHE129" s="717"/>
      <c r="BHF129" s="717"/>
      <c r="BHG129" s="717"/>
      <c r="BHH129" s="717"/>
      <c r="BHI129" s="717"/>
      <c r="BHJ129" s="717"/>
      <c r="BHK129" s="717"/>
      <c r="BHL129" s="717"/>
      <c r="BHM129" s="717"/>
      <c r="BHN129" s="717"/>
      <c r="BHO129" s="717"/>
      <c r="BHP129" s="717"/>
      <c r="BHQ129" s="717"/>
      <c r="BHR129" s="717"/>
      <c r="BHS129" s="717"/>
      <c r="BHT129" s="717"/>
      <c r="BHU129" s="717"/>
      <c r="BHV129" s="717"/>
      <c r="BHW129" s="717"/>
      <c r="BHX129" s="717"/>
      <c r="BHY129" s="717"/>
      <c r="BHZ129" s="717"/>
      <c r="BIA129" s="717"/>
      <c r="BIB129" s="717"/>
      <c r="BIC129" s="717"/>
      <c r="BID129" s="717"/>
      <c r="BIE129" s="717"/>
      <c r="BIF129" s="717"/>
      <c r="BIG129" s="717"/>
      <c r="BIH129" s="717"/>
      <c r="BII129" s="717"/>
      <c r="BIJ129" s="717"/>
      <c r="BIK129" s="717"/>
      <c r="BIL129" s="717"/>
      <c r="BIM129" s="717"/>
      <c r="BIN129" s="717"/>
      <c r="BIO129" s="717"/>
      <c r="BIP129" s="717"/>
      <c r="BIQ129" s="717"/>
      <c r="BIR129" s="717"/>
      <c r="BIS129" s="717"/>
      <c r="BIT129" s="717"/>
      <c r="BIU129" s="717"/>
      <c r="BIV129" s="717"/>
      <c r="BIW129" s="717"/>
      <c r="BIX129" s="717"/>
      <c r="BIY129" s="717"/>
      <c r="BIZ129" s="717"/>
      <c r="BJA129" s="717"/>
      <c r="BJB129" s="717"/>
      <c r="BJC129" s="717"/>
      <c r="BJD129" s="717"/>
      <c r="BJE129" s="717"/>
      <c r="BJF129" s="717"/>
      <c r="BJG129" s="717"/>
      <c r="BJH129" s="717"/>
      <c r="BJI129" s="717"/>
      <c r="BJJ129" s="717"/>
      <c r="BJK129" s="717"/>
      <c r="BJL129" s="717"/>
      <c r="BJM129" s="717"/>
      <c r="BJN129" s="717"/>
      <c r="BJO129" s="717"/>
      <c r="BJP129" s="717"/>
      <c r="BJQ129" s="717"/>
      <c r="BJR129" s="717"/>
      <c r="BJS129" s="717"/>
      <c r="BJT129" s="717"/>
      <c r="BJU129" s="717"/>
      <c r="BJV129" s="717"/>
      <c r="BJW129" s="717"/>
      <c r="BJX129" s="717"/>
      <c r="BJY129" s="717"/>
      <c r="BJZ129" s="717"/>
      <c r="BKA129" s="717"/>
      <c r="BKB129" s="717"/>
      <c r="BKC129" s="717"/>
      <c r="BKD129" s="717"/>
      <c r="BKE129" s="717"/>
      <c r="BKF129" s="717"/>
      <c r="BKG129" s="717"/>
      <c r="BKH129" s="717"/>
      <c r="BKI129" s="717"/>
      <c r="BKJ129" s="717"/>
      <c r="BKK129" s="717"/>
      <c r="BKL129" s="717"/>
      <c r="BKM129" s="717"/>
      <c r="BKN129" s="717"/>
      <c r="BKO129" s="717"/>
      <c r="BKP129" s="717"/>
      <c r="BKQ129" s="717"/>
      <c r="BKR129" s="717"/>
      <c r="BKS129" s="717"/>
      <c r="BKT129" s="717"/>
      <c r="BKU129" s="717"/>
      <c r="BKV129" s="717"/>
      <c r="BKW129" s="717"/>
      <c r="BKX129" s="717"/>
      <c r="BKY129" s="717"/>
      <c r="BKZ129" s="717"/>
      <c r="BLA129" s="717"/>
      <c r="BLB129" s="717"/>
      <c r="BLC129" s="717"/>
      <c r="BLD129" s="717"/>
      <c r="BLE129" s="717"/>
      <c r="BLF129" s="717"/>
      <c r="BLG129" s="717"/>
      <c r="BLH129" s="717"/>
      <c r="BLI129" s="717"/>
      <c r="BLJ129" s="717"/>
      <c r="BLK129" s="717"/>
      <c r="BLL129" s="717"/>
      <c r="BLM129" s="717"/>
      <c r="BLN129" s="717"/>
      <c r="BLO129" s="717"/>
      <c r="BLP129" s="717"/>
      <c r="BLQ129" s="717"/>
      <c r="BLR129" s="717"/>
      <c r="BLS129" s="717"/>
      <c r="BLT129" s="717"/>
      <c r="BLU129" s="717"/>
      <c r="BLV129" s="717"/>
      <c r="BLW129" s="717"/>
      <c r="BLX129" s="717"/>
      <c r="BLY129" s="717"/>
      <c r="BLZ129" s="717"/>
      <c r="BMA129" s="717"/>
      <c r="BMB129" s="717"/>
      <c r="BMC129" s="717"/>
      <c r="BMD129" s="717"/>
      <c r="BME129" s="717"/>
      <c r="BMF129" s="717"/>
      <c r="BMG129" s="717"/>
      <c r="BMH129" s="717"/>
      <c r="BMI129" s="717"/>
      <c r="BMJ129" s="717"/>
      <c r="BMK129" s="717"/>
      <c r="BML129" s="717"/>
      <c r="BMM129" s="717"/>
      <c r="BMN129" s="717"/>
      <c r="BMO129" s="717"/>
      <c r="BMP129" s="717"/>
      <c r="BMQ129" s="717"/>
      <c r="BMR129" s="717"/>
      <c r="BMS129" s="717"/>
      <c r="BMT129" s="717"/>
      <c r="BMU129" s="717"/>
      <c r="BMV129" s="717"/>
      <c r="BMW129" s="717"/>
      <c r="BMX129" s="717"/>
      <c r="BMY129" s="717"/>
      <c r="BMZ129" s="717"/>
      <c r="BNA129" s="717"/>
      <c r="BNB129" s="717"/>
      <c r="BNC129" s="717"/>
      <c r="BND129" s="717"/>
      <c r="BNE129" s="717"/>
      <c r="BNF129" s="717"/>
      <c r="BNG129" s="717"/>
      <c r="BNH129" s="717"/>
      <c r="BNI129" s="717"/>
      <c r="BNJ129" s="717"/>
      <c r="BNK129" s="717"/>
      <c r="BNL129" s="717"/>
      <c r="BNM129" s="717"/>
      <c r="BNN129" s="717"/>
      <c r="BNO129" s="717"/>
      <c r="BNP129" s="717"/>
      <c r="BNQ129" s="717"/>
      <c r="BNR129" s="717"/>
      <c r="BNS129" s="717"/>
      <c r="BNT129" s="717"/>
      <c r="BNU129" s="717"/>
      <c r="BNV129" s="717"/>
      <c r="BNW129" s="717"/>
      <c r="BNX129" s="717"/>
      <c r="BNY129" s="717"/>
      <c r="BNZ129" s="717"/>
      <c r="BOA129" s="717"/>
      <c r="BOB129" s="717"/>
      <c r="BOC129" s="717"/>
      <c r="BOD129" s="717"/>
      <c r="BOE129" s="717"/>
      <c r="BOF129" s="717"/>
      <c r="BOG129" s="717"/>
      <c r="BOH129" s="717"/>
      <c r="BOI129" s="717"/>
      <c r="BOJ129" s="717"/>
      <c r="BOK129" s="717"/>
      <c r="BOL129" s="717"/>
      <c r="BOM129" s="717"/>
      <c r="BON129" s="717"/>
      <c r="BOO129" s="717"/>
      <c r="BOP129" s="717"/>
      <c r="BOQ129" s="717"/>
      <c r="BOR129" s="717"/>
      <c r="BOS129" s="717"/>
      <c r="BOT129" s="717"/>
      <c r="BOU129" s="717"/>
      <c r="BOV129" s="717"/>
      <c r="BOW129" s="717"/>
      <c r="BOX129" s="717"/>
      <c r="BOY129" s="717"/>
      <c r="BOZ129" s="717"/>
      <c r="BPA129" s="717"/>
      <c r="BPB129" s="717"/>
      <c r="BPC129" s="717"/>
      <c r="BPD129" s="717"/>
      <c r="BPE129" s="717"/>
      <c r="BPF129" s="717"/>
      <c r="BPG129" s="717"/>
      <c r="BPH129" s="717"/>
      <c r="BPI129" s="717"/>
      <c r="BPJ129" s="717"/>
      <c r="BPK129" s="717"/>
      <c r="BPL129" s="717"/>
      <c r="BPM129" s="717"/>
      <c r="BPN129" s="717"/>
      <c r="BPO129" s="717"/>
      <c r="BPP129" s="717"/>
      <c r="BPQ129" s="717"/>
      <c r="BPR129" s="717"/>
      <c r="BPS129" s="717"/>
      <c r="BPT129" s="717"/>
      <c r="BPU129" s="717"/>
      <c r="BPV129" s="717"/>
      <c r="BPW129" s="717"/>
      <c r="BPX129" s="717"/>
      <c r="BPY129" s="717"/>
      <c r="BPZ129" s="717"/>
      <c r="BQA129" s="717"/>
      <c r="BQB129" s="717"/>
      <c r="BQC129" s="717"/>
      <c r="BQD129" s="717"/>
      <c r="BQE129" s="717"/>
      <c r="BQF129" s="717"/>
      <c r="BQG129" s="717"/>
      <c r="BQH129" s="717"/>
      <c r="BQI129" s="717"/>
      <c r="BQJ129" s="717"/>
      <c r="BQK129" s="717"/>
      <c r="BQL129" s="717"/>
      <c r="BQM129" s="717"/>
      <c r="BQN129" s="717"/>
      <c r="BQO129" s="717"/>
      <c r="BQP129" s="717"/>
      <c r="BQQ129" s="717"/>
      <c r="BQR129" s="717"/>
      <c r="BQS129" s="717"/>
      <c r="BQT129" s="717"/>
      <c r="BQU129" s="717"/>
      <c r="BQV129" s="717"/>
      <c r="BQW129" s="717"/>
      <c r="BQX129" s="717"/>
      <c r="BQY129" s="717"/>
      <c r="BQZ129" s="717"/>
      <c r="BRA129" s="717"/>
      <c r="BRB129" s="717"/>
      <c r="BRC129" s="717"/>
      <c r="BRD129" s="717"/>
      <c r="BRE129" s="717"/>
      <c r="BRF129" s="717"/>
      <c r="BRG129" s="717"/>
      <c r="BRH129" s="717"/>
      <c r="BRI129" s="717"/>
      <c r="BRJ129" s="717"/>
      <c r="BRK129" s="717"/>
      <c r="BRL129" s="717"/>
      <c r="BRM129" s="717"/>
      <c r="BRN129" s="717"/>
      <c r="BRO129" s="717"/>
      <c r="BRP129" s="717"/>
      <c r="BRQ129" s="717"/>
      <c r="BRR129" s="717"/>
      <c r="BRS129" s="717"/>
      <c r="BRT129" s="717"/>
      <c r="BRU129" s="717"/>
      <c r="BRV129" s="717"/>
      <c r="BRW129" s="717"/>
      <c r="BRX129" s="717"/>
      <c r="BRY129" s="717"/>
      <c r="BRZ129" s="717"/>
      <c r="BSA129" s="717"/>
      <c r="BSB129" s="717"/>
      <c r="BSC129" s="717"/>
      <c r="BSD129" s="717"/>
      <c r="BSE129" s="717"/>
      <c r="BSF129" s="717"/>
      <c r="BSG129" s="717"/>
      <c r="BSH129" s="717"/>
      <c r="BSI129" s="717"/>
      <c r="BSJ129" s="717"/>
      <c r="BSK129" s="717"/>
      <c r="BSL129" s="717"/>
      <c r="BSM129" s="717"/>
      <c r="BSN129" s="717"/>
      <c r="BSO129" s="717"/>
      <c r="BSP129" s="717"/>
      <c r="BSQ129" s="717"/>
      <c r="BSR129" s="717"/>
      <c r="BSS129" s="717"/>
      <c r="BST129" s="717"/>
      <c r="BSU129" s="717"/>
      <c r="BSV129" s="717"/>
      <c r="BSW129" s="717"/>
      <c r="BSX129" s="717"/>
      <c r="BSY129" s="717"/>
      <c r="BSZ129" s="717"/>
      <c r="BTA129" s="717"/>
      <c r="BTB129" s="717"/>
      <c r="BTC129" s="717"/>
      <c r="BTD129" s="717"/>
      <c r="BTE129" s="717"/>
      <c r="BTF129" s="717"/>
      <c r="BTG129" s="717"/>
      <c r="BTH129" s="717"/>
      <c r="BTI129" s="717"/>
      <c r="BTJ129" s="717"/>
      <c r="BTK129" s="717"/>
      <c r="BTL129" s="717"/>
      <c r="BTM129" s="717"/>
      <c r="BTN129" s="717"/>
      <c r="BTO129" s="717"/>
      <c r="BTP129" s="717"/>
      <c r="BTQ129" s="717"/>
      <c r="BTR129" s="717"/>
      <c r="BTS129" s="717"/>
      <c r="BTT129" s="717"/>
      <c r="BTU129" s="717"/>
      <c r="BTV129" s="717"/>
      <c r="BTW129" s="717"/>
      <c r="BTX129" s="717"/>
      <c r="BTY129" s="717"/>
      <c r="BTZ129" s="717"/>
      <c r="BUA129" s="717"/>
      <c r="BUB129" s="717"/>
      <c r="BUC129" s="717"/>
      <c r="BUD129" s="717"/>
      <c r="BUE129" s="717"/>
      <c r="BUF129" s="717"/>
      <c r="BUG129" s="717"/>
      <c r="BUH129" s="717"/>
      <c r="BUI129" s="717"/>
      <c r="BUJ129" s="717"/>
      <c r="BUK129" s="717"/>
      <c r="BUL129" s="717"/>
      <c r="BUM129" s="717"/>
      <c r="BUN129" s="717"/>
      <c r="BUO129" s="717"/>
      <c r="BUP129" s="717"/>
      <c r="BUQ129" s="717"/>
      <c r="BUR129" s="717"/>
      <c r="BUS129" s="717"/>
      <c r="BUT129" s="717"/>
      <c r="BUU129" s="717"/>
      <c r="BUV129" s="717"/>
      <c r="BUW129" s="717"/>
      <c r="BUX129" s="717"/>
      <c r="BUY129" s="717"/>
      <c r="BUZ129" s="717"/>
      <c r="BVA129" s="717"/>
      <c r="BVB129" s="717"/>
      <c r="BVC129" s="717"/>
      <c r="BVD129" s="717"/>
      <c r="BVE129" s="717"/>
      <c r="BVF129" s="717"/>
      <c r="BVG129" s="717"/>
      <c r="BVH129" s="717"/>
      <c r="BVI129" s="717"/>
      <c r="BVJ129" s="717"/>
      <c r="BVK129" s="717"/>
      <c r="BVL129" s="717"/>
      <c r="BVM129" s="717"/>
      <c r="BVN129" s="717"/>
      <c r="BVO129" s="717"/>
      <c r="BVP129" s="717"/>
      <c r="BVQ129" s="717"/>
      <c r="BVR129" s="717"/>
      <c r="BVS129" s="717"/>
      <c r="BVT129" s="717"/>
      <c r="BVU129" s="717"/>
      <c r="BVV129" s="717"/>
      <c r="BVW129" s="717"/>
      <c r="BVX129" s="717"/>
      <c r="BVY129" s="717"/>
      <c r="BVZ129" s="717"/>
      <c r="BWA129" s="717"/>
      <c r="BWB129" s="717"/>
      <c r="BWC129" s="717"/>
      <c r="BWD129" s="717"/>
      <c r="BWE129" s="717"/>
      <c r="BWF129" s="717"/>
      <c r="BWG129" s="717"/>
      <c r="BWH129" s="717"/>
      <c r="BWI129" s="717"/>
      <c r="BWJ129" s="717"/>
      <c r="BWK129" s="717"/>
      <c r="BWL129" s="717"/>
      <c r="BWM129" s="717"/>
      <c r="BWN129" s="717"/>
      <c r="BWO129" s="717"/>
      <c r="BWP129" s="717"/>
      <c r="BWQ129" s="717"/>
      <c r="BWR129" s="717"/>
      <c r="BWS129" s="717"/>
      <c r="BWT129" s="717"/>
      <c r="BWU129" s="717"/>
      <c r="BWV129" s="717"/>
      <c r="BWW129" s="717"/>
      <c r="BWX129" s="717"/>
      <c r="BWY129" s="717"/>
      <c r="BWZ129" s="717"/>
      <c r="BXA129" s="717"/>
      <c r="BXB129" s="717"/>
      <c r="BXC129" s="717"/>
      <c r="BXD129" s="717"/>
      <c r="BXE129" s="717"/>
      <c r="BXF129" s="717"/>
      <c r="BXG129" s="717"/>
      <c r="BXH129" s="717"/>
      <c r="BXI129" s="717"/>
      <c r="BXJ129" s="717"/>
      <c r="BXK129" s="717"/>
      <c r="BXL129" s="717"/>
      <c r="BXM129" s="717"/>
      <c r="BXN129" s="717"/>
      <c r="BXO129" s="717"/>
      <c r="BXP129" s="717"/>
      <c r="BXQ129" s="717"/>
      <c r="BXR129" s="717"/>
      <c r="BXS129" s="717"/>
      <c r="BXT129" s="717"/>
      <c r="BXU129" s="717"/>
      <c r="BXV129" s="717"/>
      <c r="BXW129" s="717"/>
      <c r="BXX129" s="717"/>
      <c r="BXY129" s="717"/>
      <c r="BXZ129" s="717"/>
      <c r="BYA129" s="717"/>
      <c r="BYB129" s="717"/>
      <c r="BYC129" s="717"/>
      <c r="BYD129" s="717"/>
      <c r="BYE129" s="717"/>
      <c r="BYF129" s="717"/>
      <c r="BYG129" s="717"/>
      <c r="BYH129" s="717"/>
      <c r="BYI129" s="717"/>
      <c r="BYJ129" s="717"/>
      <c r="BYK129" s="717"/>
      <c r="BYL129" s="717"/>
      <c r="BYM129" s="717"/>
      <c r="BYN129" s="717"/>
      <c r="BYO129" s="717"/>
      <c r="BYP129" s="717"/>
      <c r="BYQ129" s="717"/>
      <c r="BYR129" s="717"/>
      <c r="BYS129" s="717"/>
      <c r="BYT129" s="717"/>
      <c r="BYU129" s="717"/>
      <c r="BYV129" s="717"/>
      <c r="BYW129" s="717"/>
      <c r="BYX129" s="717"/>
      <c r="BYY129" s="717"/>
      <c r="BYZ129" s="717"/>
      <c r="BZA129" s="717"/>
      <c r="BZB129" s="717"/>
      <c r="BZC129" s="717"/>
      <c r="BZD129" s="717"/>
      <c r="BZE129" s="717"/>
      <c r="BZF129" s="717"/>
      <c r="BZG129" s="717"/>
      <c r="BZH129" s="717"/>
      <c r="BZI129" s="717"/>
      <c r="BZJ129" s="717"/>
      <c r="BZK129" s="717"/>
      <c r="BZL129" s="717"/>
      <c r="BZM129" s="717"/>
      <c r="BZN129" s="717"/>
      <c r="BZO129" s="717"/>
      <c r="BZP129" s="717"/>
      <c r="BZQ129" s="717"/>
      <c r="BZR129" s="717"/>
      <c r="BZS129" s="717"/>
      <c r="BZT129" s="717"/>
      <c r="BZU129" s="717"/>
      <c r="BZV129" s="717"/>
      <c r="BZW129" s="717"/>
      <c r="BZX129" s="717"/>
      <c r="BZY129" s="717"/>
      <c r="BZZ129" s="717"/>
      <c r="CAA129" s="717"/>
      <c r="CAB129" s="717"/>
      <c r="CAC129" s="717"/>
      <c r="CAD129" s="717"/>
      <c r="CAE129" s="717"/>
      <c r="CAF129" s="717"/>
      <c r="CAG129" s="717"/>
      <c r="CAH129" s="717"/>
      <c r="CAI129" s="717"/>
      <c r="CAJ129" s="717"/>
      <c r="CAK129" s="717"/>
      <c r="CAL129" s="717"/>
      <c r="CAM129" s="717"/>
      <c r="CAN129" s="717"/>
      <c r="CAO129" s="717"/>
      <c r="CAP129" s="717"/>
      <c r="CAQ129" s="717"/>
      <c r="CAR129" s="717"/>
      <c r="CAS129" s="717"/>
      <c r="CAT129" s="717"/>
      <c r="CAU129" s="717"/>
      <c r="CAV129" s="717"/>
      <c r="CAW129" s="717"/>
      <c r="CAX129" s="717"/>
      <c r="CAY129" s="717"/>
      <c r="CAZ129" s="717"/>
      <c r="CBA129" s="717"/>
      <c r="CBB129" s="717"/>
      <c r="CBC129" s="717"/>
      <c r="CBD129" s="717"/>
      <c r="CBE129" s="717"/>
      <c r="CBF129" s="717"/>
      <c r="CBG129" s="717"/>
      <c r="CBH129" s="717"/>
      <c r="CBI129" s="717"/>
      <c r="CBJ129" s="717"/>
      <c r="CBK129" s="717"/>
      <c r="CBL129" s="717"/>
      <c r="CBM129" s="717"/>
      <c r="CBN129" s="717"/>
      <c r="CBO129" s="717"/>
      <c r="CBP129" s="717"/>
      <c r="CBQ129" s="717"/>
      <c r="CBR129" s="717"/>
      <c r="CBS129" s="717"/>
      <c r="CBT129" s="717"/>
      <c r="CBU129" s="717"/>
      <c r="CBV129" s="717"/>
      <c r="CBW129" s="717"/>
      <c r="CBX129" s="717"/>
      <c r="CBY129" s="717"/>
      <c r="CBZ129" s="717"/>
      <c r="CCA129" s="717"/>
      <c r="CCB129" s="717"/>
      <c r="CCC129" s="717"/>
      <c r="CCD129" s="717"/>
      <c r="CCE129" s="717"/>
      <c r="CCF129" s="717"/>
      <c r="CCG129" s="717"/>
      <c r="CCH129" s="717"/>
      <c r="CCI129" s="717"/>
      <c r="CCJ129" s="717"/>
      <c r="CCK129" s="717"/>
      <c r="CCL129" s="717"/>
      <c r="CCM129" s="717"/>
      <c r="CCN129" s="717"/>
      <c r="CCO129" s="717"/>
      <c r="CCP129" s="717"/>
      <c r="CCQ129" s="717"/>
      <c r="CCR129" s="717"/>
      <c r="CCS129" s="717"/>
      <c r="CCT129" s="717"/>
      <c r="CCU129" s="717"/>
      <c r="CCV129" s="717"/>
      <c r="CCW129" s="717"/>
      <c r="CCX129" s="717"/>
      <c r="CCY129" s="717"/>
      <c r="CCZ129" s="717"/>
      <c r="CDA129" s="717"/>
      <c r="CDB129" s="717"/>
      <c r="CDC129" s="717"/>
      <c r="CDD129" s="717"/>
      <c r="CDE129" s="717"/>
      <c r="CDF129" s="717"/>
      <c r="CDG129" s="717"/>
      <c r="CDH129" s="717"/>
      <c r="CDI129" s="717"/>
      <c r="CDJ129" s="717"/>
      <c r="CDK129" s="717"/>
      <c r="CDL129" s="717"/>
      <c r="CDM129" s="717"/>
      <c r="CDN129" s="717"/>
      <c r="CDO129" s="717"/>
      <c r="CDP129" s="717"/>
      <c r="CDQ129" s="717"/>
      <c r="CDR129" s="717"/>
      <c r="CDS129" s="717"/>
      <c r="CDT129" s="717"/>
      <c r="CDU129" s="717"/>
      <c r="CDV129" s="717"/>
      <c r="CDW129" s="717"/>
      <c r="CDX129" s="717"/>
      <c r="CDY129" s="717"/>
      <c r="CDZ129" s="717"/>
      <c r="CEA129" s="717"/>
      <c r="CEB129" s="717"/>
      <c r="CEC129" s="717"/>
      <c r="CED129" s="717"/>
      <c r="CEE129" s="717"/>
      <c r="CEF129" s="717"/>
      <c r="CEG129" s="717"/>
      <c r="CEH129" s="717"/>
      <c r="CEI129" s="717"/>
      <c r="CEJ129" s="717"/>
      <c r="CEK129" s="717"/>
      <c r="CEL129" s="717"/>
      <c r="CEM129" s="717"/>
      <c r="CEN129" s="717"/>
      <c r="CEO129" s="717"/>
      <c r="CEP129" s="717"/>
      <c r="CEQ129" s="717"/>
      <c r="CER129" s="717"/>
      <c r="CES129" s="717"/>
      <c r="CET129" s="717"/>
      <c r="CEU129" s="717"/>
      <c r="CEV129" s="717"/>
      <c r="CEW129" s="717"/>
      <c r="CEX129" s="717"/>
      <c r="CEY129" s="717"/>
      <c r="CEZ129" s="717"/>
      <c r="CFA129" s="717"/>
      <c r="CFB129" s="717"/>
      <c r="CFC129" s="717"/>
      <c r="CFD129" s="717"/>
      <c r="CFE129" s="717"/>
      <c r="CFF129" s="717"/>
      <c r="CFG129" s="717"/>
      <c r="CFH129" s="717"/>
      <c r="CFI129" s="717"/>
      <c r="CFJ129" s="717"/>
      <c r="CFK129" s="717"/>
      <c r="CFL129" s="717"/>
      <c r="CFM129" s="717"/>
      <c r="CFN129" s="717"/>
      <c r="CFO129" s="717"/>
      <c r="CFP129" s="717"/>
      <c r="CFQ129" s="717"/>
      <c r="CFR129" s="717"/>
      <c r="CFS129" s="717"/>
      <c r="CFT129" s="717"/>
      <c r="CFU129" s="717"/>
      <c r="CFV129" s="717"/>
      <c r="CFW129" s="717"/>
      <c r="CFX129" s="717"/>
      <c r="CFY129" s="717"/>
      <c r="CFZ129" s="717"/>
      <c r="CGA129" s="717"/>
      <c r="CGB129" s="717"/>
      <c r="CGC129" s="717"/>
      <c r="CGD129" s="717"/>
      <c r="CGE129" s="717"/>
      <c r="CGF129" s="717"/>
      <c r="CGG129" s="717"/>
      <c r="CGH129" s="717"/>
      <c r="CGI129" s="717"/>
      <c r="CGJ129" s="717"/>
      <c r="CGK129" s="717"/>
      <c r="CGL129" s="717"/>
      <c r="CGM129" s="717"/>
      <c r="CGN129" s="717"/>
      <c r="CGO129" s="717"/>
      <c r="CGP129" s="717"/>
      <c r="CGQ129" s="717"/>
      <c r="CGR129" s="717"/>
      <c r="CGS129" s="717"/>
      <c r="CGT129" s="717"/>
      <c r="CGU129" s="717"/>
      <c r="CGV129" s="717"/>
      <c r="CGW129" s="717"/>
      <c r="CGX129" s="717"/>
      <c r="CGY129" s="717"/>
      <c r="CGZ129" s="717"/>
      <c r="CHA129" s="717"/>
      <c r="CHB129" s="717"/>
      <c r="CHC129" s="717"/>
      <c r="CHD129" s="717"/>
      <c r="CHE129" s="717"/>
      <c r="CHF129" s="717"/>
      <c r="CHG129" s="717"/>
      <c r="CHH129" s="717"/>
      <c r="CHI129" s="717"/>
      <c r="CHJ129" s="717"/>
      <c r="CHK129" s="717"/>
      <c r="CHL129" s="717"/>
      <c r="CHM129" s="717"/>
      <c r="CHN129" s="717"/>
      <c r="CHO129" s="717"/>
      <c r="CHP129" s="717"/>
      <c r="CHQ129" s="717"/>
      <c r="CHR129" s="717"/>
      <c r="CHS129" s="717"/>
      <c r="CHT129" s="717"/>
      <c r="CHU129" s="717"/>
      <c r="CHV129" s="717"/>
      <c r="CHW129" s="717"/>
      <c r="CHX129" s="717"/>
      <c r="CHY129" s="717"/>
      <c r="CHZ129" s="717"/>
      <c r="CIA129" s="717"/>
      <c r="CIB129" s="717"/>
      <c r="CIC129" s="717"/>
      <c r="CID129" s="717"/>
      <c r="CIE129" s="717"/>
      <c r="CIF129" s="717"/>
      <c r="CIG129" s="717"/>
      <c r="CIH129" s="717"/>
      <c r="CII129" s="717"/>
      <c r="CIJ129" s="717"/>
      <c r="CIK129" s="717"/>
      <c r="CIL129" s="717"/>
      <c r="CIM129" s="717"/>
      <c r="CIN129" s="717"/>
      <c r="CIO129" s="717"/>
      <c r="CIP129" s="717"/>
      <c r="CIQ129" s="717"/>
      <c r="CIR129" s="717"/>
      <c r="CIS129" s="717"/>
      <c r="CIT129" s="717"/>
      <c r="CIU129" s="717"/>
      <c r="CIV129" s="717"/>
      <c r="CIW129" s="717"/>
      <c r="CIX129" s="717"/>
      <c r="CIY129" s="717"/>
      <c r="CIZ129" s="717"/>
      <c r="CJA129" s="717"/>
      <c r="CJB129" s="717"/>
      <c r="CJC129" s="717"/>
      <c r="CJD129" s="717"/>
      <c r="CJE129" s="717"/>
      <c r="CJF129" s="717"/>
      <c r="CJG129" s="717"/>
      <c r="CJH129" s="717"/>
      <c r="CJI129" s="717"/>
      <c r="CJJ129" s="717"/>
      <c r="CJK129" s="717"/>
      <c r="CJL129" s="717"/>
      <c r="CJM129" s="717"/>
      <c r="CJN129" s="717"/>
      <c r="CJO129" s="717"/>
      <c r="CJP129" s="717"/>
      <c r="CJQ129" s="717"/>
      <c r="CJR129" s="717"/>
      <c r="CJS129" s="717"/>
      <c r="CJT129" s="717"/>
      <c r="CJU129" s="717"/>
      <c r="CJV129" s="717"/>
      <c r="CJW129" s="717"/>
      <c r="CJX129" s="717"/>
      <c r="CJY129" s="717"/>
      <c r="CJZ129" s="717"/>
      <c r="CKA129" s="717"/>
      <c r="CKB129" s="717"/>
      <c r="CKC129" s="717"/>
      <c r="CKD129" s="717"/>
      <c r="CKE129" s="717"/>
      <c r="CKF129" s="717"/>
      <c r="CKG129" s="717"/>
      <c r="CKH129" s="717"/>
      <c r="CKI129" s="717"/>
      <c r="CKJ129" s="717"/>
      <c r="CKK129" s="717"/>
      <c r="CKL129" s="717"/>
      <c r="CKM129" s="717"/>
      <c r="CKN129" s="717"/>
      <c r="CKO129" s="717"/>
      <c r="CKP129" s="717"/>
      <c r="CKQ129" s="717"/>
      <c r="CKR129" s="717"/>
      <c r="CKS129" s="717"/>
      <c r="CKT129" s="717"/>
      <c r="CKU129" s="717"/>
      <c r="CKV129" s="717"/>
      <c r="CKW129" s="717"/>
      <c r="CKX129" s="717"/>
      <c r="CKY129" s="717"/>
      <c r="CKZ129" s="717"/>
      <c r="CLA129" s="717"/>
      <c r="CLB129" s="717"/>
      <c r="CLC129" s="717"/>
      <c r="CLD129" s="717"/>
      <c r="CLE129" s="717"/>
      <c r="CLF129" s="717"/>
      <c r="CLG129" s="717"/>
      <c r="CLH129" s="717"/>
      <c r="CLI129" s="717"/>
      <c r="CLJ129" s="717"/>
      <c r="CLK129" s="717"/>
      <c r="CLL129" s="717"/>
      <c r="CLM129" s="717"/>
      <c r="CLN129" s="717"/>
      <c r="CLO129" s="717"/>
      <c r="CLP129" s="717"/>
      <c r="CLQ129" s="717"/>
      <c r="CLR129" s="717"/>
      <c r="CLS129" s="717"/>
      <c r="CLT129" s="717"/>
      <c r="CLU129" s="717"/>
      <c r="CLV129" s="717"/>
      <c r="CLW129" s="717"/>
      <c r="CLX129" s="717"/>
      <c r="CLY129" s="717"/>
      <c r="CLZ129" s="717"/>
      <c r="CMA129" s="717"/>
      <c r="CMB129" s="717"/>
      <c r="CMC129" s="717"/>
      <c r="CMD129" s="717"/>
      <c r="CME129" s="717"/>
      <c r="CMF129" s="717"/>
      <c r="CMG129" s="717"/>
      <c r="CMH129" s="717"/>
      <c r="CMI129" s="717"/>
      <c r="CMJ129" s="717"/>
      <c r="CMK129" s="717"/>
      <c r="CML129" s="717"/>
      <c r="CMM129" s="717"/>
      <c r="CMN129" s="717"/>
      <c r="CMO129" s="717"/>
      <c r="CMP129" s="717"/>
      <c r="CMQ129" s="717"/>
      <c r="CMR129" s="717"/>
      <c r="CMS129" s="717"/>
      <c r="CMT129" s="717"/>
      <c r="CMU129" s="717"/>
      <c r="CMV129" s="717"/>
      <c r="CMW129" s="717"/>
      <c r="CMX129" s="717"/>
      <c r="CMY129" s="717"/>
      <c r="CMZ129" s="717"/>
      <c r="CNA129" s="717"/>
      <c r="CNB129" s="717"/>
      <c r="CNC129" s="717"/>
      <c r="CND129" s="717"/>
      <c r="CNE129" s="717"/>
      <c r="CNF129" s="717"/>
      <c r="CNG129" s="717"/>
      <c r="CNH129" s="717"/>
      <c r="CNI129" s="717"/>
      <c r="CNJ129" s="717"/>
      <c r="CNK129" s="717"/>
      <c r="CNL129" s="717"/>
      <c r="CNM129" s="717"/>
      <c r="CNN129" s="717"/>
      <c r="CNO129" s="717"/>
      <c r="CNP129" s="717"/>
      <c r="CNQ129" s="717"/>
      <c r="CNR129" s="717"/>
      <c r="CNS129" s="717"/>
      <c r="CNT129" s="717"/>
      <c r="CNU129" s="717"/>
      <c r="CNV129" s="717"/>
      <c r="CNW129" s="717"/>
      <c r="CNX129" s="717"/>
      <c r="CNY129" s="717"/>
      <c r="CNZ129" s="717"/>
      <c r="COA129" s="717"/>
      <c r="COB129" s="717"/>
      <c r="COC129" s="717"/>
      <c r="COD129" s="717"/>
      <c r="COE129" s="717"/>
      <c r="COF129" s="717"/>
      <c r="COG129" s="717"/>
      <c r="COH129" s="717"/>
      <c r="COI129" s="717"/>
      <c r="COJ129" s="717"/>
      <c r="COK129" s="717"/>
      <c r="COL129" s="717"/>
      <c r="COM129" s="717"/>
      <c r="CON129" s="717"/>
      <c r="COO129" s="717"/>
      <c r="COP129" s="717"/>
      <c r="COQ129" s="717"/>
      <c r="COR129" s="717"/>
      <c r="COS129" s="717"/>
      <c r="COT129" s="717"/>
      <c r="COU129" s="717"/>
      <c r="COV129" s="717"/>
      <c r="COW129" s="717"/>
      <c r="COX129" s="717"/>
      <c r="COY129" s="717"/>
      <c r="COZ129" s="717"/>
      <c r="CPA129" s="717"/>
      <c r="CPB129" s="717"/>
      <c r="CPC129" s="717"/>
      <c r="CPD129" s="717"/>
      <c r="CPE129" s="717"/>
      <c r="CPF129" s="717"/>
      <c r="CPG129" s="717"/>
      <c r="CPH129" s="717"/>
      <c r="CPI129" s="717"/>
      <c r="CPJ129" s="717"/>
      <c r="CPK129" s="717"/>
      <c r="CPL129" s="717"/>
      <c r="CPM129" s="717"/>
      <c r="CPN129" s="717"/>
      <c r="CPO129" s="717"/>
      <c r="CPP129" s="717"/>
      <c r="CPQ129" s="717"/>
      <c r="CPR129" s="717"/>
      <c r="CPS129" s="717"/>
      <c r="CPT129" s="717"/>
      <c r="CPU129" s="717"/>
      <c r="CPV129" s="717"/>
      <c r="CPW129" s="717"/>
      <c r="CPX129" s="717"/>
      <c r="CPY129" s="717"/>
      <c r="CPZ129" s="717"/>
      <c r="CQA129" s="717"/>
      <c r="CQB129" s="717"/>
      <c r="CQC129" s="717"/>
      <c r="CQD129" s="717"/>
      <c r="CQE129" s="717"/>
      <c r="CQF129" s="717"/>
      <c r="CQG129" s="717"/>
      <c r="CQH129" s="717"/>
      <c r="CQI129" s="717"/>
      <c r="CQJ129" s="717"/>
      <c r="CQK129" s="717"/>
      <c r="CQL129" s="717"/>
      <c r="CQM129" s="717"/>
      <c r="CQN129" s="717"/>
      <c r="CQO129" s="717"/>
      <c r="CQP129" s="717"/>
      <c r="CQQ129" s="717"/>
      <c r="CQR129" s="717"/>
      <c r="CQS129" s="717"/>
      <c r="CQT129" s="717"/>
      <c r="CQU129" s="717"/>
      <c r="CQV129" s="717"/>
      <c r="CQW129" s="717"/>
      <c r="CQX129" s="717"/>
      <c r="CQY129" s="717"/>
      <c r="CQZ129" s="717"/>
      <c r="CRA129" s="717"/>
      <c r="CRB129" s="717"/>
      <c r="CRC129" s="717"/>
      <c r="CRD129" s="717"/>
      <c r="CRE129" s="717"/>
      <c r="CRF129" s="717"/>
      <c r="CRG129" s="717"/>
      <c r="CRH129" s="717"/>
      <c r="CRI129" s="717"/>
      <c r="CRJ129" s="717"/>
      <c r="CRK129" s="717"/>
      <c r="CRL129" s="717"/>
      <c r="CRM129" s="717"/>
      <c r="CRN129" s="717"/>
      <c r="CRO129" s="717"/>
      <c r="CRP129" s="717"/>
      <c r="CRQ129" s="717"/>
      <c r="CRR129" s="717"/>
      <c r="CRS129" s="717"/>
      <c r="CRT129" s="717"/>
      <c r="CRU129" s="717"/>
      <c r="CRV129" s="717"/>
      <c r="CRW129" s="717"/>
      <c r="CRX129" s="717"/>
      <c r="CRY129" s="717"/>
      <c r="CRZ129" s="717"/>
      <c r="CSA129" s="717"/>
      <c r="CSB129" s="717"/>
      <c r="CSC129" s="717"/>
      <c r="CSD129" s="717"/>
      <c r="CSE129" s="717"/>
      <c r="CSF129" s="717"/>
      <c r="CSG129" s="717"/>
      <c r="CSH129" s="717"/>
      <c r="CSI129" s="717"/>
      <c r="CSJ129" s="717"/>
      <c r="CSK129" s="717"/>
      <c r="CSL129" s="717"/>
      <c r="CSM129" s="717"/>
      <c r="CSN129" s="717"/>
      <c r="CSO129" s="717"/>
      <c r="CSP129" s="717"/>
      <c r="CSQ129" s="717"/>
      <c r="CSR129" s="717"/>
      <c r="CSS129" s="717"/>
      <c r="CST129" s="717"/>
      <c r="CSU129" s="717"/>
      <c r="CSV129" s="717"/>
      <c r="CSW129" s="717"/>
      <c r="CSX129" s="717"/>
      <c r="CSY129" s="717"/>
      <c r="CSZ129" s="717"/>
      <c r="CTA129" s="717"/>
      <c r="CTB129" s="717"/>
      <c r="CTC129" s="717"/>
      <c r="CTD129" s="717"/>
      <c r="CTE129" s="717"/>
      <c r="CTF129" s="717"/>
      <c r="CTG129" s="717"/>
      <c r="CTH129" s="717"/>
      <c r="CTI129" s="717"/>
      <c r="CTJ129" s="717"/>
      <c r="CTK129" s="717"/>
      <c r="CTL129" s="717"/>
      <c r="CTM129" s="717"/>
      <c r="CTN129" s="717"/>
      <c r="CTO129" s="717"/>
      <c r="CTP129" s="717"/>
      <c r="CTQ129" s="717"/>
      <c r="CTR129" s="717"/>
      <c r="CTS129" s="717"/>
      <c r="CTT129" s="717"/>
      <c r="CTU129" s="717"/>
      <c r="CTV129" s="717"/>
      <c r="CTW129" s="717"/>
      <c r="CTX129" s="717"/>
      <c r="CTY129" s="717"/>
      <c r="CTZ129" s="717"/>
      <c r="CUA129" s="717"/>
      <c r="CUB129" s="717"/>
      <c r="CUC129" s="717"/>
      <c r="CUD129" s="717"/>
      <c r="CUE129" s="717"/>
      <c r="CUF129" s="717"/>
      <c r="CUG129" s="717"/>
      <c r="CUH129" s="717"/>
      <c r="CUI129" s="717"/>
      <c r="CUJ129" s="717"/>
      <c r="CUK129" s="717"/>
      <c r="CUL129" s="717"/>
      <c r="CUM129" s="717"/>
      <c r="CUN129" s="717"/>
      <c r="CUO129" s="717"/>
      <c r="CUP129" s="717"/>
      <c r="CUQ129" s="717"/>
      <c r="CUR129" s="717"/>
      <c r="CUS129" s="717"/>
      <c r="CUT129" s="717"/>
      <c r="CUU129" s="717"/>
      <c r="CUV129" s="717"/>
      <c r="CUW129" s="717"/>
      <c r="CUX129" s="717"/>
      <c r="CUY129" s="717"/>
      <c r="CUZ129" s="717"/>
      <c r="CVA129" s="717"/>
      <c r="CVB129" s="717"/>
      <c r="CVC129" s="717"/>
      <c r="CVD129" s="717"/>
      <c r="CVE129" s="717"/>
      <c r="CVF129" s="717"/>
      <c r="CVG129" s="717"/>
      <c r="CVH129" s="717"/>
      <c r="CVI129" s="717"/>
      <c r="CVJ129" s="717"/>
      <c r="CVK129" s="717"/>
      <c r="CVL129" s="717"/>
      <c r="CVM129" s="717"/>
      <c r="CVN129" s="717"/>
      <c r="CVO129" s="717"/>
      <c r="CVP129" s="717"/>
      <c r="CVQ129" s="717"/>
      <c r="CVR129" s="717"/>
      <c r="CVS129" s="717"/>
      <c r="CVT129" s="717"/>
      <c r="CVU129" s="717"/>
      <c r="CVV129" s="717"/>
      <c r="CVW129" s="717"/>
      <c r="CVX129" s="717"/>
      <c r="CVY129" s="717"/>
      <c r="CVZ129" s="717"/>
      <c r="CWA129" s="717"/>
      <c r="CWB129" s="717"/>
      <c r="CWC129" s="717"/>
      <c r="CWD129" s="717"/>
      <c r="CWE129" s="717"/>
      <c r="CWF129" s="717"/>
      <c r="CWG129" s="717"/>
      <c r="CWH129" s="717"/>
      <c r="CWI129" s="717"/>
      <c r="CWJ129" s="717"/>
      <c r="CWK129" s="717"/>
      <c r="CWL129" s="717"/>
      <c r="CWM129" s="717"/>
      <c r="CWN129" s="717"/>
      <c r="CWO129" s="717"/>
      <c r="CWP129" s="717"/>
      <c r="CWQ129" s="717"/>
      <c r="CWR129" s="717"/>
      <c r="CWS129" s="717"/>
      <c r="CWT129" s="717"/>
      <c r="CWU129" s="717"/>
      <c r="CWV129" s="717"/>
      <c r="CWW129" s="717"/>
      <c r="CWX129" s="717"/>
      <c r="CWY129" s="717"/>
      <c r="CWZ129" s="717"/>
      <c r="CXA129" s="717"/>
      <c r="CXB129" s="717"/>
      <c r="CXC129" s="717"/>
      <c r="CXD129" s="717"/>
      <c r="CXE129" s="717"/>
      <c r="CXF129" s="717"/>
      <c r="CXG129" s="717"/>
      <c r="CXH129" s="717"/>
      <c r="CXI129" s="717"/>
      <c r="CXJ129" s="717"/>
      <c r="CXK129" s="717"/>
      <c r="CXL129" s="717"/>
      <c r="CXM129" s="717"/>
      <c r="CXN129" s="717"/>
      <c r="CXO129" s="717"/>
      <c r="CXP129" s="717"/>
      <c r="CXQ129" s="717"/>
      <c r="CXR129" s="717"/>
      <c r="CXS129" s="717"/>
      <c r="CXT129" s="717"/>
      <c r="CXU129" s="717"/>
      <c r="CXV129" s="717"/>
      <c r="CXW129" s="717"/>
      <c r="CXX129" s="717"/>
      <c r="CXY129" s="717"/>
      <c r="CXZ129" s="717"/>
      <c r="CYA129" s="717"/>
      <c r="CYB129" s="717"/>
      <c r="CYC129" s="717"/>
      <c r="CYD129" s="717"/>
      <c r="CYE129" s="717"/>
      <c r="CYF129" s="717"/>
      <c r="CYG129" s="717"/>
      <c r="CYH129" s="717"/>
      <c r="CYI129" s="717"/>
      <c r="CYJ129" s="717"/>
      <c r="CYK129" s="717"/>
      <c r="CYL129" s="717"/>
      <c r="CYM129" s="717"/>
      <c r="CYN129" s="717"/>
      <c r="CYO129" s="717"/>
      <c r="CYP129" s="717"/>
      <c r="CYQ129" s="717"/>
      <c r="CYR129" s="717"/>
      <c r="CYS129" s="717"/>
      <c r="CYT129" s="717"/>
      <c r="CYU129" s="717"/>
      <c r="CYV129" s="717"/>
      <c r="CYW129" s="717"/>
      <c r="CYX129" s="717"/>
      <c r="CYY129" s="717"/>
      <c r="CYZ129" s="717"/>
      <c r="CZA129" s="717"/>
      <c r="CZB129" s="717"/>
      <c r="CZC129" s="717"/>
      <c r="CZD129" s="717"/>
      <c r="CZE129" s="717"/>
      <c r="CZF129" s="717"/>
      <c r="CZG129" s="717"/>
      <c r="CZH129" s="717"/>
      <c r="CZI129" s="717"/>
      <c r="CZJ129" s="717"/>
      <c r="CZK129" s="717"/>
      <c r="CZL129" s="717"/>
      <c r="CZM129" s="717"/>
      <c r="CZN129" s="717"/>
      <c r="CZO129" s="717"/>
      <c r="CZP129" s="717"/>
      <c r="CZQ129" s="717"/>
      <c r="CZR129" s="717"/>
      <c r="CZS129" s="717"/>
      <c r="CZT129" s="717"/>
      <c r="CZU129" s="717"/>
      <c r="CZV129" s="717"/>
      <c r="CZW129" s="717"/>
      <c r="CZX129" s="717"/>
      <c r="CZY129" s="717"/>
      <c r="CZZ129" s="717"/>
      <c r="DAA129" s="717"/>
      <c r="DAB129" s="717"/>
      <c r="DAC129" s="717"/>
      <c r="DAD129" s="717"/>
      <c r="DAE129" s="717"/>
      <c r="DAF129" s="717"/>
      <c r="DAG129" s="717"/>
      <c r="DAH129" s="717"/>
      <c r="DAI129" s="717"/>
      <c r="DAJ129" s="717"/>
      <c r="DAK129" s="717"/>
      <c r="DAL129" s="717"/>
      <c r="DAM129" s="717"/>
      <c r="DAN129" s="717"/>
      <c r="DAO129" s="717"/>
      <c r="DAP129" s="717"/>
      <c r="DAQ129" s="717"/>
      <c r="DAR129" s="717"/>
      <c r="DAS129" s="717"/>
      <c r="DAT129" s="717"/>
      <c r="DAU129" s="717"/>
      <c r="DAV129" s="717"/>
      <c r="DAW129" s="717"/>
      <c r="DAX129" s="717"/>
      <c r="DAY129" s="717"/>
      <c r="DAZ129" s="717"/>
      <c r="DBA129" s="717"/>
      <c r="DBB129" s="717"/>
      <c r="DBC129" s="717"/>
      <c r="DBD129" s="717"/>
      <c r="DBE129" s="717"/>
      <c r="DBF129" s="717"/>
      <c r="DBG129" s="717"/>
      <c r="DBH129" s="717"/>
      <c r="DBI129" s="717"/>
      <c r="DBJ129" s="717"/>
      <c r="DBK129" s="717"/>
      <c r="DBL129" s="717"/>
      <c r="DBM129" s="717"/>
      <c r="DBN129" s="717"/>
      <c r="DBO129" s="717"/>
      <c r="DBP129" s="717"/>
      <c r="DBQ129" s="717"/>
      <c r="DBR129" s="717"/>
      <c r="DBS129" s="717"/>
      <c r="DBT129" s="717"/>
      <c r="DBU129" s="717"/>
      <c r="DBV129" s="717"/>
      <c r="DBW129" s="717"/>
      <c r="DBX129" s="717"/>
      <c r="DBY129" s="717"/>
      <c r="DBZ129" s="717"/>
      <c r="DCA129" s="717"/>
      <c r="DCB129" s="717"/>
      <c r="DCC129" s="717"/>
      <c r="DCD129" s="717"/>
      <c r="DCE129" s="717"/>
      <c r="DCF129" s="717"/>
      <c r="DCG129" s="717"/>
      <c r="DCH129" s="717"/>
      <c r="DCI129" s="717"/>
      <c r="DCJ129" s="717"/>
      <c r="DCK129" s="717"/>
      <c r="DCL129" s="717"/>
      <c r="DCM129" s="717"/>
      <c r="DCN129" s="717"/>
      <c r="DCO129" s="717"/>
      <c r="DCP129" s="717"/>
      <c r="DCQ129" s="717"/>
      <c r="DCR129" s="717"/>
      <c r="DCS129" s="717"/>
      <c r="DCT129" s="717"/>
      <c r="DCU129" s="717"/>
      <c r="DCV129" s="717"/>
      <c r="DCW129" s="717"/>
      <c r="DCX129" s="717"/>
      <c r="DCY129" s="717"/>
      <c r="DCZ129" s="717"/>
      <c r="DDA129" s="717"/>
      <c r="DDB129" s="717"/>
      <c r="DDC129" s="717"/>
      <c r="DDD129" s="717"/>
      <c r="DDE129" s="717"/>
      <c r="DDF129" s="717"/>
      <c r="DDG129" s="717"/>
      <c r="DDH129" s="717"/>
      <c r="DDI129" s="717"/>
      <c r="DDJ129" s="717"/>
      <c r="DDK129" s="717"/>
      <c r="DDL129" s="717"/>
      <c r="DDM129" s="717"/>
      <c r="DDN129" s="717"/>
      <c r="DDO129" s="717"/>
      <c r="DDP129" s="717"/>
      <c r="DDQ129" s="717"/>
      <c r="DDR129" s="717"/>
      <c r="DDS129" s="717"/>
      <c r="DDT129" s="717"/>
      <c r="DDU129" s="717"/>
      <c r="DDV129" s="717"/>
      <c r="DDW129" s="717"/>
      <c r="DDX129" s="717"/>
      <c r="DDY129" s="717"/>
      <c r="DDZ129" s="717"/>
      <c r="DEA129" s="717"/>
      <c r="DEB129" s="717"/>
      <c r="DEC129" s="717"/>
      <c r="DED129" s="717"/>
      <c r="DEE129" s="717"/>
      <c r="DEF129" s="717"/>
      <c r="DEG129" s="717"/>
      <c r="DEH129" s="717"/>
      <c r="DEI129" s="717"/>
      <c r="DEJ129" s="717"/>
      <c r="DEK129" s="717"/>
      <c r="DEL129" s="717"/>
      <c r="DEM129" s="717"/>
      <c r="DEN129" s="717"/>
      <c r="DEO129" s="717"/>
      <c r="DEP129" s="717"/>
      <c r="DEQ129" s="717"/>
      <c r="DER129" s="717"/>
      <c r="DES129" s="717"/>
      <c r="DET129" s="717"/>
      <c r="DEU129" s="717"/>
      <c r="DEV129" s="717"/>
      <c r="DEW129" s="717"/>
      <c r="DEX129" s="717"/>
      <c r="DEY129" s="717"/>
      <c r="DEZ129" s="717"/>
      <c r="DFA129" s="717"/>
      <c r="DFB129" s="717"/>
      <c r="DFC129" s="717"/>
      <c r="DFD129" s="717"/>
      <c r="DFE129" s="717"/>
      <c r="DFF129" s="717"/>
      <c r="DFG129" s="717"/>
      <c r="DFH129" s="717"/>
      <c r="DFI129" s="717"/>
      <c r="DFJ129" s="717"/>
      <c r="DFK129" s="717"/>
      <c r="DFL129" s="717"/>
      <c r="DFM129" s="717"/>
      <c r="DFN129" s="717"/>
      <c r="DFO129" s="717"/>
      <c r="DFP129" s="717"/>
      <c r="DFQ129" s="717"/>
      <c r="DFR129" s="717"/>
      <c r="DFS129" s="717"/>
      <c r="DFT129" s="717"/>
      <c r="DFU129" s="717"/>
      <c r="DFV129" s="717"/>
      <c r="DFW129" s="717"/>
      <c r="DFX129" s="717"/>
      <c r="DFY129" s="717"/>
      <c r="DFZ129" s="717"/>
      <c r="DGA129" s="717"/>
      <c r="DGB129" s="717"/>
      <c r="DGC129" s="717"/>
      <c r="DGD129" s="717"/>
      <c r="DGE129" s="717"/>
      <c r="DGF129" s="717"/>
      <c r="DGG129" s="717"/>
      <c r="DGH129" s="717"/>
      <c r="DGI129" s="717"/>
      <c r="DGJ129" s="717"/>
      <c r="DGK129" s="717"/>
      <c r="DGL129" s="717"/>
      <c r="DGM129" s="717"/>
      <c r="DGN129" s="717"/>
      <c r="DGO129" s="717"/>
      <c r="DGP129" s="717"/>
      <c r="DGQ129" s="717"/>
      <c r="DGR129" s="717"/>
      <c r="DGS129" s="717"/>
      <c r="DGT129" s="717"/>
      <c r="DGU129" s="717"/>
      <c r="DGV129" s="717"/>
      <c r="DGW129" s="717"/>
      <c r="DGX129" s="717"/>
      <c r="DGY129" s="717"/>
      <c r="DGZ129" s="717"/>
      <c r="DHA129" s="717"/>
      <c r="DHB129" s="717"/>
      <c r="DHC129" s="717"/>
      <c r="DHD129" s="717"/>
      <c r="DHE129" s="717"/>
      <c r="DHF129" s="717"/>
      <c r="DHG129" s="717"/>
      <c r="DHH129" s="717"/>
      <c r="DHI129" s="717"/>
      <c r="DHJ129" s="717"/>
      <c r="DHK129" s="717"/>
      <c r="DHL129" s="717"/>
      <c r="DHM129" s="717"/>
      <c r="DHN129" s="717"/>
      <c r="DHO129" s="717"/>
      <c r="DHP129" s="717"/>
      <c r="DHQ129" s="717"/>
      <c r="DHR129" s="717"/>
      <c r="DHS129" s="717"/>
      <c r="DHT129" s="717"/>
      <c r="DHU129" s="717"/>
      <c r="DHV129" s="717"/>
      <c r="DHW129" s="717"/>
      <c r="DHX129" s="717"/>
      <c r="DHY129" s="717"/>
      <c r="DHZ129" s="717"/>
      <c r="DIA129" s="717"/>
      <c r="DIB129" s="717"/>
      <c r="DIC129" s="717"/>
      <c r="DID129" s="717"/>
      <c r="DIE129" s="717"/>
      <c r="DIF129" s="717"/>
      <c r="DIG129" s="717"/>
      <c r="DIH129" s="717"/>
      <c r="DII129" s="717"/>
      <c r="DIJ129" s="717"/>
      <c r="DIK129" s="717"/>
      <c r="DIL129" s="717"/>
      <c r="DIM129" s="717"/>
      <c r="DIN129" s="717"/>
      <c r="DIO129" s="717"/>
      <c r="DIP129" s="717"/>
      <c r="DIQ129" s="717"/>
      <c r="DIR129" s="717"/>
      <c r="DIS129" s="717"/>
      <c r="DIT129" s="717"/>
      <c r="DIU129" s="717"/>
      <c r="DIV129" s="717"/>
      <c r="DIW129" s="717"/>
      <c r="DIX129" s="717"/>
      <c r="DIY129" s="717"/>
      <c r="DIZ129" s="717"/>
      <c r="DJA129" s="717"/>
      <c r="DJB129" s="717"/>
      <c r="DJC129" s="717"/>
      <c r="DJD129" s="717"/>
      <c r="DJE129" s="717"/>
      <c r="DJF129" s="717"/>
      <c r="DJG129" s="717"/>
      <c r="DJH129" s="717"/>
      <c r="DJI129" s="717"/>
      <c r="DJJ129" s="717"/>
      <c r="DJK129" s="717"/>
      <c r="DJL129" s="717"/>
      <c r="DJM129" s="717"/>
      <c r="DJN129" s="717"/>
      <c r="DJO129" s="717"/>
      <c r="DJP129" s="717"/>
      <c r="DJQ129" s="717"/>
      <c r="DJR129" s="717"/>
      <c r="DJS129" s="717"/>
      <c r="DJT129" s="717"/>
      <c r="DJU129" s="717"/>
      <c r="DJV129" s="717"/>
      <c r="DJW129" s="717"/>
      <c r="DJX129" s="717"/>
      <c r="DJY129" s="717"/>
      <c r="DJZ129" s="717"/>
      <c r="DKA129" s="717"/>
      <c r="DKB129" s="717"/>
      <c r="DKC129" s="717"/>
      <c r="DKD129" s="717"/>
      <c r="DKE129" s="717"/>
      <c r="DKF129" s="717"/>
      <c r="DKG129" s="717"/>
      <c r="DKH129" s="717"/>
      <c r="DKI129" s="717"/>
      <c r="DKJ129" s="717"/>
      <c r="DKK129" s="717"/>
      <c r="DKL129" s="717"/>
      <c r="DKM129" s="717"/>
      <c r="DKN129" s="717"/>
      <c r="DKO129" s="717"/>
      <c r="DKP129" s="717"/>
      <c r="DKQ129" s="717"/>
      <c r="DKR129" s="717"/>
      <c r="DKS129" s="717"/>
      <c r="DKT129" s="717"/>
      <c r="DKU129" s="717"/>
      <c r="DKV129" s="717"/>
      <c r="DKW129" s="717"/>
      <c r="DKX129" s="717"/>
      <c r="DKY129" s="717"/>
      <c r="DKZ129" s="717"/>
      <c r="DLA129" s="717"/>
      <c r="DLB129" s="717"/>
      <c r="DLC129" s="717"/>
      <c r="DLD129" s="717"/>
      <c r="DLE129" s="717"/>
      <c r="DLF129" s="717"/>
      <c r="DLG129" s="717"/>
      <c r="DLH129" s="717"/>
      <c r="DLI129" s="717"/>
      <c r="DLJ129" s="717"/>
      <c r="DLK129" s="717"/>
      <c r="DLL129" s="717"/>
      <c r="DLM129" s="717"/>
      <c r="DLN129" s="717"/>
      <c r="DLO129" s="717"/>
      <c r="DLP129" s="717"/>
      <c r="DLQ129" s="717"/>
      <c r="DLR129" s="717"/>
      <c r="DLS129" s="717"/>
      <c r="DLT129" s="717"/>
      <c r="DLU129" s="717"/>
      <c r="DLV129" s="717"/>
      <c r="DLW129" s="717"/>
      <c r="DLX129" s="717"/>
      <c r="DLY129" s="717"/>
      <c r="DLZ129" s="717"/>
      <c r="DMA129" s="717"/>
      <c r="DMB129" s="717"/>
      <c r="DMC129" s="717"/>
      <c r="DMD129" s="717"/>
      <c r="DME129" s="717"/>
      <c r="DMF129" s="717"/>
      <c r="DMG129" s="717"/>
      <c r="DMH129" s="717"/>
      <c r="DMI129" s="717"/>
      <c r="DMJ129" s="717"/>
      <c r="DMK129" s="717"/>
      <c r="DML129" s="717"/>
      <c r="DMM129" s="717"/>
      <c r="DMN129" s="717"/>
      <c r="DMO129" s="717"/>
      <c r="DMP129" s="717"/>
      <c r="DMQ129" s="717"/>
      <c r="DMR129" s="717"/>
      <c r="DMS129" s="717"/>
      <c r="DMT129" s="717"/>
      <c r="DMU129" s="717"/>
      <c r="DMV129" s="717"/>
      <c r="DMW129" s="717"/>
      <c r="DMX129" s="717"/>
      <c r="DMY129" s="717"/>
      <c r="DMZ129" s="717"/>
      <c r="DNA129" s="717"/>
      <c r="DNB129" s="717"/>
      <c r="DNC129" s="717"/>
      <c r="DND129" s="717"/>
      <c r="DNE129" s="717"/>
      <c r="DNF129" s="717"/>
      <c r="DNG129" s="717"/>
      <c r="DNH129" s="717"/>
      <c r="DNI129" s="717"/>
      <c r="DNJ129" s="717"/>
      <c r="DNK129" s="717"/>
      <c r="DNL129" s="717"/>
      <c r="DNM129" s="717"/>
      <c r="DNN129" s="717"/>
      <c r="DNO129" s="717"/>
      <c r="DNP129" s="717"/>
      <c r="DNQ129" s="717"/>
      <c r="DNR129" s="717"/>
      <c r="DNS129" s="717"/>
      <c r="DNT129" s="717"/>
      <c r="DNU129" s="717"/>
      <c r="DNV129" s="717"/>
      <c r="DNW129" s="717"/>
      <c r="DNX129" s="717"/>
      <c r="DNY129" s="717"/>
      <c r="DNZ129" s="717"/>
      <c r="DOA129" s="717"/>
      <c r="DOB129" s="717"/>
      <c r="DOC129" s="717"/>
      <c r="DOD129" s="717"/>
      <c r="DOE129" s="717"/>
      <c r="DOF129" s="717"/>
      <c r="DOG129" s="717"/>
      <c r="DOH129" s="717"/>
      <c r="DOI129" s="717"/>
      <c r="DOJ129" s="717"/>
      <c r="DOK129" s="717"/>
      <c r="DOL129" s="717"/>
      <c r="DOM129" s="717"/>
      <c r="DON129" s="717"/>
      <c r="DOO129" s="717"/>
      <c r="DOP129" s="717"/>
      <c r="DOQ129" s="717"/>
      <c r="DOR129" s="717"/>
      <c r="DOS129" s="717"/>
      <c r="DOT129" s="717"/>
      <c r="DOU129" s="717"/>
      <c r="DOV129" s="717"/>
      <c r="DOW129" s="717"/>
      <c r="DOX129" s="717"/>
      <c r="DOY129" s="717"/>
      <c r="DOZ129" s="717"/>
      <c r="DPA129" s="717"/>
      <c r="DPB129" s="717"/>
      <c r="DPC129" s="717"/>
      <c r="DPD129" s="717"/>
      <c r="DPE129" s="717"/>
      <c r="DPF129" s="717"/>
      <c r="DPG129" s="717"/>
      <c r="DPH129" s="717"/>
      <c r="DPI129" s="717"/>
      <c r="DPJ129" s="717"/>
      <c r="DPK129" s="717"/>
      <c r="DPL129" s="717"/>
      <c r="DPM129" s="717"/>
      <c r="DPN129" s="717"/>
      <c r="DPO129" s="717"/>
      <c r="DPP129" s="717"/>
      <c r="DPQ129" s="717"/>
      <c r="DPR129" s="717"/>
      <c r="DPS129" s="717"/>
      <c r="DPT129" s="717"/>
      <c r="DPU129" s="717"/>
      <c r="DPV129" s="717"/>
      <c r="DPW129" s="717"/>
      <c r="DPX129" s="717"/>
      <c r="DPY129" s="717"/>
      <c r="DPZ129" s="717"/>
      <c r="DQA129" s="717"/>
      <c r="DQB129" s="717"/>
      <c r="DQC129" s="717"/>
      <c r="DQD129" s="717"/>
      <c r="DQE129" s="717"/>
      <c r="DQF129" s="717"/>
      <c r="DQG129" s="717"/>
      <c r="DQH129" s="717"/>
      <c r="DQI129" s="717"/>
      <c r="DQJ129" s="717"/>
      <c r="DQK129" s="717"/>
      <c r="DQL129" s="717"/>
      <c r="DQM129" s="717"/>
      <c r="DQN129" s="717"/>
      <c r="DQO129" s="717"/>
      <c r="DQP129" s="717"/>
      <c r="DQQ129" s="717"/>
      <c r="DQR129" s="717"/>
      <c r="DQS129" s="717"/>
      <c r="DQT129" s="717"/>
      <c r="DQU129" s="717"/>
      <c r="DQV129" s="717"/>
      <c r="DQW129" s="717"/>
      <c r="DQX129" s="717"/>
      <c r="DQY129" s="717"/>
      <c r="DQZ129" s="717"/>
      <c r="DRA129" s="717"/>
      <c r="DRB129" s="717"/>
      <c r="DRC129" s="717"/>
      <c r="DRD129" s="717"/>
      <c r="DRE129" s="717"/>
      <c r="DRF129" s="717"/>
      <c r="DRG129" s="717"/>
      <c r="DRH129" s="717"/>
      <c r="DRI129" s="717"/>
      <c r="DRJ129" s="717"/>
      <c r="DRK129" s="717"/>
      <c r="DRL129" s="717"/>
      <c r="DRM129" s="717"/>
      <c r="DRN129" s="717"/>
      <c r="DRO129" s="717"/>
      <c r="DRP129" s="717"/>
      <c r="DRQ129" s="717"/>
      <c r="DRR129" s="717"/>
      <c r="DRS129" s="717"/>
      <c r="DRT129" s="717"/>
      <c r="DRU129" s="717"/>
      <c r="DRV129" s="717"/>
      <c r="DRW129" s="717"/>
      <c r="DRX129" s="717"/>
      <c r="DRY129" s="717"/>
      <c r="DRZ129" s="717"/>
      <c r="DSA129" s="717"/>
      <c r="DSB129" s="717"/>
      <c r="DSC129" s="717"/>
      <c r="DSD129" s="717"/>
      <c r="DSE129" s="717"/>
      <c r="DSF129" s="717"/>
      <c r="DSG129" s="717"/>
      <c r="DSH129" s="717"/>
      <c r="DSI129" s="717"/>
      <c r="DSJ129" s="717"/>
      <c r="DSK129" s="717"/>
      <c r="DSL129" s="717"/>
      <c r="DSM129" s="717"/>
      <c r="DSN129" s="717"/>
      <c r="DSO129" s="717"/>
      <c r="DSP129" s="717"/>
      <c r="DSQ129" s="717"/>
      <c r="DSR129" s="717"/>
      <c r="DSS129" s="717"/>
      <c r="DST129" s="717"/>
      <c r="DSU129" s="717"/>
      <c r="DSV129" s="717"/>
      <c r="DSW129" s="717"/>
      <c r="DSX129" s="717"/>
      <c r="DSY129" s="717"/>
      <c r="DSZ129" s="717"/>
      <c r="DTA129" s="717"/>
      <c r="DTB129" s="717"/>
      <c r="DTC129" s="717"/>
      <c r="DTD129" s="717"/>
      <c r="DTE129" s="717"/>
      <c r="DTF129" s="717"/>
      <c r="DTG129" s="717"/>
      <c r="DTH129" s="717"/>
      <c r="DTI129" s="717"/>
      <c r="DTJ129" s="717"/>
      <c r="DTK129" s="717"/>
      <c r="DTL129" s="717"/>
      <c r="DTM129" s="717"/>
      <c r="DTN129" s="717"/>
      <c r="DTO129" s="717"/>
      <c r="DTP129" s="717"/>
      <c r="DTQ129" s="717"/>
      <c r="DTR129" s="717"/>
      <c r="DTS129" s="717"/>
      <c r="DTT129" s="717"/>
      <c r="DTU129" s="717"/>
      <c r="DTV129" s="717"/>
      <c r="DTW129" s="717"/>
      <c r="DTX129" s="717"/>
      <c r="DTY129" s="717"/>
      <c r="DTZ129" s="717"/>
      <c r="DUA129" s="717"/>
      <c r="DUB129" s="717"/>
      <c r="DUC129" s="717"/>
      <c r="DUD129" s="717"/>
      <c r="DUE129" s="717"/>
      <c r="DUF129" s="717"/>
      <c r="DUG129" s="717"/>
      <c r="DUH129" s="717"/>
      <c r="DUI129" s="717"/>
      <c r="DUJ129" s="717"/>
      <c r="DUK129" s="717"/>
      <c r="DUL129" s="717"/>
      <c r="DUM129" s="717"/>
      <c r="DUN129" s="717"/>
      <c r="DUO129" s="717"/>
      <c r="DUP129" s="717"/>
      <c r="DUQ129" s="717"/>
      <c r="DUR129" s="717"/>
      <c r="DUS129" s="717"/>
      <c r="DUT129" s="717"/>
      <c r="DUU129" s="717"/>
      <c r="DUV129" s="717"/>
      <c r="DUW129" s="717"/>
      <c r="DUX129" s="717"/>
      <c r="DUY129" s="717"/>
      <c r="DUZ129" s="717"/>
      <c r="DVA129" s="717"/>
      <c r="DVB129" s="717"/>
      <c r="DVC129" s="717"/>
      <c r="DVD129" s="717"/>
      <c r="DVE129" s="717"/>
      <c r="DVF129" s="717"/>
      <c r="DVG129" s="717"/>
      <c r="DVH129" s="717"/>
      <c r="DVI129" s="717"/>
      <c r="DVJ129" s="717"/>
      <c r="DVK129" s="717"/>
      <c r="DVL129" s="717"/>
      <c r="DVM129" s="717"/>
      <c r="DVN129" s="717"/>
      <c r="DVO129" s="717"/>
      <c r="DVP129" s="717"/>
      <c r="DVQ129" s="717"/>
      <c r="DVR129" s="717"/>
      <c r="DVS129" s="717"/>
      <c r="DVT129" s="717"/>
      <c r="DVU129" s="717"/>
      <c r="DVV129" s="717"/>
      <c r="DVW129" s="717"/>
      <c r="DVX129" s="717"/>
      <c r="DVY129" s="717"/>
      <c r="DVZ129" s="717"/>
      <c r="DWA129" s="717"/>
      <c r="DWB129" s="717"/>
      <c r="DWC129" s="717"/>
      <c r="DWD129" s="717"/>
      <c r="DWE129" s="717"/>
      <c r="DWF129" s="717"/>
      <c r="DWG129" s="717"/>
      <c r="DWH129" s="717"/>
      <c r="DWI129" s="717"/>
      <c r="DWJ129" s="717"/>
      <c r="DWK129" s="717"/>
      <c r="DWL129" s="717"/>
      <c r="DWM129" s="717"/>
      <c r="DWN129" s="717"/>
      <c r="DWO129" s="717"/>
      <c r="DWP129" s="717"/>
      <c r="DWQ129" s="717"/>
      <c r="DWR129" s="717"/>
      <c r="DWS129" s="717"/>
      <c r="DWT129" s="717"/>
      <c r="DWU129" s="717"/>
      <c r="DWV129" s="717"/>
      <c r="DWW129" s="717"/>
      <c r="DWX129" s="717"/>
      <c r="DWY129" s="717"/>
      <c r="DWZ129" s="717"/>
      <c r="DXA129" s="717"/>
      <c r="DXB129" s="717"/>
      <c r="DXC129" s="717"/>
      <c r="DXD129" s="717"/>
      <c r="DXE129" s="717"/>
      <c r="DXF129" s="717"/>
      <c r="DXG129" s="717"/>
      <c r="DXH129" s="717"/>
      <c r="DXI129" s="717"/>
      <c r="DXJ129" s="717"/>
      <c r="DXK129" s="717"/>
      <c r="DXL129" s="717"/>
      <c r="DXM129" s="717"/>
      <c r="DXN129" s="717"/>
      <c r="DXO129" s="717"/>
      <c r="DXP129" s="717"/>
      <c r="DXQ129" s="717"/>
      <c r="DXR129" s="717"/>
      <c r="DXS129" s="717"/>
      <c r="DXT129" s="717"/>
      <c r="DXU129" s="717"/>
      <c r="DXV129" s="717"/>
      <c r="DXW129" s="717"/>
      <c r="DXX129" s="717"/>
      <c r="DXY129" s="717"/>
      <c r="DXZ129" s="717"/>
      <c r="DYA129" s="717"/>
      <c r="DYB129" s="717"/>
      <c r="DYC129" s="717"/>
      <c r="DYD129" s="717"/>
      <c r="DYE129" s="717"/>
      <c r="DYF129" s="717"/>
      <c r="DYG129" s="717"/>
      <c r="DYH129" s="717"/>
      <c r="DYI129" s="717"/>
      <c r="DYJ129" s="717"/>
      <c r="DYK129" s="717"/>
      <c r="DYL129" s="717"/>
      <c r="DYM129" s="717"/>
      <c r="DYN129" s="717"/>
      <c r="DYO129" s="717"/>
      <c r="DYP129" s="717"/>
      <c r="DYQ129" s="717"/>
      <c r="DYR129" s="717"/>
      <c r="DYS129" s="717"/>
      <c r="DYT129" s="717"/>
      <c r="DYU129" s="717"/>
      <c r="DYV129" s="717"/>
      <c r="DYW129" s="717"/>
      <c r="DYX129" s="717"/>
      <c r="DYY129" s="717"/>
      <c r="DYZ129" s="717"/>
      <c r="DZA129" s="717"/>
      <c r="DZB129" s="717"/>
      <c r="DZC129" s="717"/>
      <c r="DZD129" s="717"/>
      <c r="DZE129" s="717"/>
      <c r="DZF129" s="717"/>
      <c r="DZG129" s="717"/>
      <c r="DZH129" s="717"/>
      <c r="DZI129" s="717"/>
      <c r="DZJ129" s="717"/>
      <c r="DZK129" s="717"/>
      <c r="DZL129" s="717"/>
      <c r="DZM129" s="717"/>
      <c r="DZN129" s="717"/>
      <c r="DZO129" s="717"/>
      <c r="DZP129" s="717"/>
      <c r="DZQ129" s="717"/>
      <c r="DZR129" s="717"/>
      <c r="DZS129" s="717"/>
      <c r="DZT129" s="717"/>
      <c r="DZU129" s="717"/>
      <c r="DZV129" s="717"/>
      <c r="DZW129" s="717"/>
      <c r="DZX129" s="717"/>
      <c r="DZY129" s="717"/>
      <c r="DZZ129" s="717"/>
      <c r="EAA129" s="717"/>
      <c r="EAB129" s="717"/>
      <c r="EAC129" s="717"/>
      <c r="EAD129" s="717"/>
      <c r="EAE129" s="717"/>
      <c r="EAF129" s="717"/>
      <c r="EAG129" s="717"/>
      <c r="EAH129" s="717"/>
      <c r="EAI129" s="717"/>
      <c r="EAJ129" s="717"/>
      <c r="EAK129" s="717"/>
      <c r="EAL129" s="717"/>
      <c r="EAM129" s="717"/>
      <c r="EAN129" s="717"/>
      <c r="EAO129" s="717"/>
      <c r="EAP129" s="717"/>
      <c r="EAQ129" s="717"/>
      <c r="EAR129" s="717"/>
      <c r="EAS129" s="717"/>
      <c r="EAT129" s="717"/>
      <c r="EAU129" s="717"/>
      <c r="EAV129" s="717"/>
      <c r="EAW129" s="717"/>
      <c r="EAX129" s="717"/>
      <c r="EAY129" s="717"/>
      <c r="EAZ129" s="717"/>
      <c r="EBA129" s="717"/>
      <c r="EBB129" s="717"/>
      <c r="EBC129" s="717"/>
      <c r="EBD129" s="717"/>
      <c r="EBE129" s="717"/>
      <c r="EBF129" s="717"/>
      <c r="EBG129" s="717"/>
      <c r="EBH129" s="717"/>
      <c r="EBI129" s="717"/>
      <c r="EBJ129" s="717"/>
      <c r="EBK129" s="717"/>
      <c r="EBL129" s="717"/>
      <c r="EBM129" s="717"/>
      <c r="EBN129" s="717"/>
      <c r="EBO129" s="717"/>
      <c r="EBP129" s="717"/>
      <c r="EBQ129" s="717"/>
      <c r="EBR129" s="717"/>
      <c r="EBS129" s="717"/>
      <c r="EBT129" s="717"/>
      <c r="EBU129" s="717"/>
      <c r="EBV129" s="717"/>
      <c r="EBW129" s="717"/>
      <c r="EBX129" s="717"/>
      <c r="EBY129" s="717"/>
      <c r="EBZ129" s="717"/>
      <c r="ECA129" s="717"/>
      <c r="ECB129" s="717"/>
      <c r="ECC129" s="717"/>
      <c r="ECD129" s="717"/>
      <c r="ECE129" s="717"/>
      <c r="ECF129" s="717"/>
      <c r="ECG129" s="717"/>
      <c r="ECH129" s="717"/>
      <c r="ECI129" s="717"/>
      <c r="ECJ129" s="717"/>
      <c r="ECK129" s="717"/>
      <c r="ECL129" s="717"/>
      <c r="ECM129" s="717"/>
      <c r="ECN129" s="717"/>
      <c r="ECO129" s="717"/>
      <c r="ECP129" s="717"/>
      <c r="ECQ129" s="717"/>
      <c r="ECR129" s="717"/>
      <c r="ECS129" s="717"/>
      <c r="ECT129" s="717"/>
      <c r="ECU129" s="717"/>
      <c r="ECV129" s="717"/>
      <c r="ECW129" s="717"/>
      <c r="ECX129" s="717"/>
      <c r="ECY129" s="717"/>
      <c r="ECZ129" s="717"/>
      <c r="EDA129" s="717"/>
      <c r="EDB129" s="717"/>
      <c r="EDC129" s="717"/>
      <c r="EDD129" s="717"/>
      <c r="EDE129" s="717"/>
      <c r="EDF129" s="717"/>
      <c r="EDG129" s="717"/>
      <c r="EDH129" s="717"/>
      <c r="EDI129" s="717"/>
      <c r="EDJ129" s="717"/>
      <c r="EDK129" s="717"/>
      <c r="EDL129" s="717"/>
      <c r="EDM129" s="717"/>
      <c r="EDN129" s="717"/>
      <c r="EDO129" s="717"/>
      <c r="EDP129" s="717"/>
      <c r="EDQ129" s="717"/>
      <c r="EDR129" s="717"/>
      <c r="EDS129" s="717"/>
      <c r="EDT129" s="717"/>
      <c r="EDU129" s="717"/>
      <c r="EDV129" s="717"/>
      <c r="EDW129" s="717"/>
      <c r="EDX129" s="717"/>
      <c r="EDY129" s="717"/>
      <c r="EDZ129" s="717"/>
      <c r="EEA129" s="717"/>
      <c r="EEB129" s="717"/>
      <c r="EEC129" s="717"/>
      <c r="EED129" s="717"/>
      <c r="EEE129" s="717"/>
      <c r="EEF129" s="717"/>
      <c r="EEG129" s="717"/>
      <c r="EEH129" s="717"/>
      <c r="EEI129" s="717"/>
      <c r="EEJ129" s="717"/>
      <c r="EEK129" s="717"/>
      <c r="EEL129" s="717"/>
      <c r="EEM129" s="717"/>
      <c r="EEN129" s="717"/>
      <c r="EEO129" s="717"/>
      <c r="EEP129" s="717"/>
      <c r="EEQ129" s="717"/>
      <c r="EER129" s="717"/>
      <c r="EES129" s="717"/>
      <c r="EET129" s="717"/>
      <c r="EEU129" s="717"/>
      <c r="EEV129" s="717"/>
      <c r="EEW129" s="717"/>
      <c r="EEX129" s="717"/>
      <c r="EEY129" s="717"/>
      <c r="EEZ129" s="717"/>
      <c r="EFA129" s="717"/>
      <c r="EFB129" s="717"/>
      <c r="EFC129" s="717"/>
      <c r="EFD129" s="717"/>
      <c r="EFE129" s="717"/>
      <c r="EFF129" s="717"/>
      <c r="EFG129" s="717"/>
      <c r="EFH129" s="717"/>
      <c r="EFI129" s="717"/>
      <c r="EFJ129" s="717"/>
      <c r="EFK129" s="717"/>
      <c r="EFL129" s="717"/>
      <c r="EFM129" s="717"/>
      <c r="EFN129" s="717"/>
      <c r="EFO129" s="717"/>
      <c r="EFP129" s="717"/>
      <c r="EFQ129" s="717"/>
      <c r="EFR129" s="717"/>
      <c r="EFS129" s="717"/>
      <c r="EFT129" s="717"/>
      <c r="EFU129" s="717"/>
      <c r="EFV129" s="717"/>
      <c r="EFW129" s="717"/>
      <c r="EFX129" s="717"/>
      <c r="EFY129" s="717"/>
      <c r="EFZ129" s="717"/>
      <c r="EGA129" s="717"/>
      <c r="EGB129" s="717"/>
      <c r="EGC129" s="717"/>
      <c r="EGD129" s="717"/>
      <c r="EGE129" s="717"/>
      <c r="EGF129" s="717"/>
      <c r="EGG129" s="717"/>
      <c r="EGH129" s="717"/>
      <c r="EGI129" s="717"/>
      <c r="EGJ129" s="717"/>
      <c r="EGK129" s="717"/>
      <c r="EGL129" s="717"/>
      <c r="EGM129" s="717"/>
      <c r="EGN129" s="717"/>
      <c r="EGO129" s="717"/>
      <c r="EGP129" s="717"/>
      <c r="EGQ129" s="717"/>
      <c r="EGR129" s="717"/>
      <c r="EGS129" s="717"/>
      <c r="EGT129" s="717"/>
      <c r="EGU129" s="717"/>
      <c r="EGV129" s="717"/>
      <c r="EGW129" s="717"/>
      <c r="EGX129" s="717"/>
      <c r="EGY129" s="717"/>
      <c r="EGZ129" s="717"/>
      <c r="EHA129" s="717"/>
      <c r="EHB129" s="717"/>
      <c r="EHC129" s="717"/>
      <c r="EHD129" s="717"/>
      <c r="EHE129" s="717"/>
      <c r="EHF129" s="717"/>
      <c r="EHG129" s="717"/>
      <c r="EHH129" s="717"/>
      <c r="EHI129" s="717"/>
      <c r="EHJ129" s="717"/>
      <c r="EHK129" s="717"/>
      <c r="EHL129" s="717"/>
      <c r="EHM129" s="717"/>
      <c r="EHN129" s="717"/>
      <c r="EHO129" s="717"/>
      <c r="EHP129" s="717"/>
      <c r="EHQ129" s="717"/>
      <c r="EHR129" s="717"/>
      <c r="EHS129" s="717"/>
      <c r="EHT129" s="717"/>
      <c r="EHU129" s="717"/>
      <c r="EHV129" s="717"/>
      <c r="EHW129" s="717"/>
      <c r="EHX129" s="717"/>
      <c r="EHY129" s="717"/>
      <c r="EHZ129" s="717"/>
      <c r="EIA129" s="717"/>
      <c r="EIB129" s="717"/>
      <c r="EIC129" s="717"/>
      <c r="EID129" s="717"/>
      <c r="EIE129" s="717"/>
      <c r="EIF129" s="717"/>
      <c r="EIG129" s="717"/>
      <c r="EIH129" s="717"/>
      <c r="EII129" s="717"/>
      <c r="EIJ129" s="717"/>
      <c r="EIK129" s="717"/>
      <c r="EIL129" s="717"/>
      <c r="EIM129" s="717"/>
      <c r="EIN129" s="717"/>
      <c r="EIO129" s="717"/>
      <c r="EIP129" s="717"/>
      <c r="EIQ129" s="717"/>
      <c r="EIR129" s="717"/>
      <c r="EIS129" s="717"/>
      <c r="EIT129" s="717"/>
      <c r="EIU129" s="717"/>
      <c r="EIV129" s="717"/>
      <c r="EIW129" s="717"/>
      <c r="EIX129" s="717"/>
      <c r="EIY129" s="717"/>
      <c r="EIZ129" s="717"/>
      <c r="EJA129" s="717"/>
      <c r="EJB129" s="717"/>
      <c r="EJC129" s="717"/>
      <c r="EJD129" s="717"/>
      <c r="EJE129" s="717"/>
      <c r="EJF129" s="717"/>
      <c r="EJG129" s="717"/>
      <c r="EJH129" s="717"/>
      <c r="EJI129" s="717"/>
      <c r="EJJ129" s="717"/>
      <c r="EJK129" s="717"/>
      <c r="EJL129" s="717"/>
      <c r="EJM129" s="717"/>
      <c r="EJN129" s="717"/>
      <c r="EJO129" s="717"/>
      <c r="EJP129" s="717"/>
      <c r="EJQ129" s="717"/>
      <c r="EJR129" s="717"/>
      <c r="EJS129" s="717"/>
      <c r="EJT129" s="717"/>
      <c r="EJU129" s="717"/>
      <c r="EJV129" s="717"/>
      <c r="EJW129" s="717"/>
      <c r="EJX129" s="717"/>
      <c r="EJY129" s="717"/>
      <c r="EJZ129" s="717"/>
      <c r="EKA129" s="717"/>
      <c r="EKB129" s="717"/>
      <c r="EKC129" s="717"/>
      <c r="EKD129" s="717"/>
      <c r="EKE129" s="717"/>
      <c r="EKF129" s="717"/>
      <c r="EKG129" s="717"/>
      <c r="EKH129" s="717"/>
      <c r="EKI129" s="717"/>
      <c r="EKJ129" s="717"/>
      <c r="EKK129" s="717"/>
      <c r="EKL129" s="717"/>
      <c r="EKM129" s="717"/>
      <c r="EKN129" s="717"/>
      <c r="EKO129" s="717"/>
      <c r="EKP129" s="717"/>
      <c r="EKQ129" s="717"/>
      <c r="EKR129" s="717"/>
      <c r="EKS129" s="717"/>
      <c r="EKT129" s="717"/>
      <c r="EKU129" s="717"/>
      <c r="EKV129" s="717"/>
      <c r="EKW129" s="717"/>
      <c r="EKX129" s="717"/>
      <c r="EKY129" s="717"/>
      <c r="EKZ129" s="717"/>
      <c r="ELA129" s="717"/>
      <c r="ELB129" s="717"/>
      <c r="ELC129" s="717"/>
      <c r="ELD129" s="717"/>
      <c r="ELE129" s="717"/>
      <c r="ELF129" s="717"/>
      <c r="ELG129" s="717"/>
      <c r="ELH129" s="717"/>
      <c r="ELI129" s="717"/>
      <c r="ELJ129" s="717"/>
      <c r="ELK129" s="717"/>
      <c r="ELL129" s="717"/>
      <c r="ELM129" s="717"/>
      <c r="ELN129" s="717"/>
      <c r="ELO129" s="717"/>
      <c r="ELP129" s="717"/>
      <c r="ELQ129" s="717"/>
      <c r="ELR129" s="717"/>
      <c r="ELS129" s="717"/>
      <c r="ELT129" s="717"/>
      <c r="ELU129" s="717"/>
      <c r="ELV129" s="717"/>
      <c r="ELW129" s="717"/>
      <c r="ELX129" s="717"/>
      <c r="ELY129" s="717"/>
      <c r="ELZ129" s="717"/>
      <c r="EMA129" s="717"/>
      <c r="EMB129" s="717"/>
      <c r="EMC129" s="717"/>
      <c r="EMD129" s="717"/>
      <c r="EME129" s="717"/>
      <c r="EMF129" s="717"/>
      <c r="EMG129" s="717"/>
      <c r="EMH129" s="717"/>
      <c r="EMI129" s="717"/>
      <c r="EMJ129" s="717"/>
      <c r="EMK129" s="717"/>
      <c r="EML129" s="717"/>
      <c r="EMM129" s="717"/>
      <c r="EMN129" s="717"/>
      <c r="EMO129" s="717"/>
      <c r="EMP129" s="717"/>
      <c r="EMQ129" s="717"/>
      <c r="EMR129" s="717"/>
      <c r="EMS129" s="717"/>
      <c r="EMT129" s="717"/>
      <c r="EMU129" s="717"/>
      <c r="EMV129" s="717"/>
      <c r="EMW129" s="717"/>
      <c r="EMX129" s="717"/>
      <c r="EMY129" s="717"/>
      <c r="EMZ129" s="717"/>
      <c r="ENA129" s="717"/>
      <c r="ENB129" s="717"/>
      <c r="ENC129" s="717"/>
      <c r="END129" s="717"/>
      <c r="ENE129" s="717"/>
      <c r="ENF129" s="717"/>
      <c r="ENG129" s="717"/>
      <c r="ENH129" s="717"/>
      <c r="ENI129" s="717"/>
      <c r="ENJ129" s="717"/>
      <c r="ENK129" s="717"/>
      <c r="ENL129" s="717"/>
      <c r="ENM129" s="717"/>
      <c r="ENN129" s="717"/>
      <c r="ENO129" s="717"/>
      <c r="ENP129" s="717"/>
      <c r="ENQ129" s="717"/>
      <c r="ENR129" s="717"/>
      <c r="ENS129" s="717"/>
      <c r="ENT129" s="717"/>
      <c r="ENU129" s="717"/>
      <c r="ENV129" s="717"/>
      <c r="ENW129" s="717"/>
      <c r="ENX129" s="717"/>
      <c r="ENY129" s="717"/>
      <c r="ENZ129" s="717"/>
      <c r="EOA129" s="717"/>
      <c r="EOB129" s="717"/>
      <c r="EOC129" s="717"/>
      <c r="EOD129" s="717"/>
      <c r="EOE129" s="717"/>
      <c r="EOF129" s="717"/>
      <c r="EOG129" s="717"/>
      <c r="EOH129" s="717"/>
      <c r="EOI129" s="717"/>
      <c r="EOJ129" s="717"/>
      <c r="EOK129" s="717"/>
      <c r="EOL129" s="717"/>
      <c r="EOM129" s="717"/>
      <c r="EON129" s="717"/>
      <c r="EOO129" s="717"/>
      <c r="EOP129" s="717"/>
      <c r="EOQ129" s="717"/>
      <c r="EOR129" s="717"/>
      <c r="EOS129" s="717"/>
      <c r="EOT129" s="717"/>
      <c r="EOU129" s="717"/>
      <c r="EOV129" s="717"/>
      <c r="EOW129" s="717"/>
      <c r="EOX129" s="717"/>
      <c r="EOY129" s="717"/>
      <c r="EOZ129" s="717"/>
      <c r="EPA129" s="717"/>
      <c r="EPB129" s="717"/>
      <c r="EPC129" s="717"/>
      <c r="EPD129" s="717"/>
      <c r="EPE129" s="717"/>
      <c r="EPF129" s="717"/>
      <c r="EPG129" s="717"/>
      <c r="EPH129" s="717"/>
      <c r="EPI129" s="717"/>
      <c r="EPJ129" s="717"/>
      <c r="EPK129" s="717"/>
      <c r="EPL129" s="717"/>
      <c r="EPM129" s="717"/>
      <c r="EPN129" s="717"/>
      <c r="EPO129" s="717"/>
      <c r="EPP129" s="717"/>
      <c r="EPQ129" s="717"/>
      <c r="EPR129" s="717"/>
      <c r="EPS129" s="717"/>
      <c r="EPT129" s="717"/>
      <c r="EPU129" s="717"/>
      <c r="EPV129" s="717"/>
      <c r="EPW129" s="717"/>
      <c r="EPX129" s="717"/>
      <c r="EPY129" s="717"/>
      <c r="EPZ129" s="717"/>
      <c r="EQA129" s="717"/>
      <c r="EQB129" s="717"/>
      <c r="EQC129" s="717"/>
      <c r="EQD129" s="717"/>
      <c r="EQE129" s="717"/>
      <c r="EQF129" s="717"/>
      <c r="EQG129" s="717"/>
      <c r="EQH129" s="717"/>
      <c r="EQI129" s="717"/>
      <c r="EQJ129" s="717"/>
      <c r="EQK129" s="717"/>
      <c r="EQL129" s="717"/>
      <c r="EQM129" s="717"/>
      <c r="EQN129" s="717"/>
      <c r="EQO129" s="717"/>
      <c r="EQP129" s="717"/>
      <c r="EQQ129" s="717"/>
      <c r="EQR129" s="717"/>
      <c r="EQS129" s="717"/>
      <c r="EQT129" s="717"/>
      <c r="EQU129" s="717"/>
      <c r="EQV129" s="717"/>
      <c r="EQW129" s="717"/>
      <c r="EQX129" s="717"/>
      <c r="EQY129" s="717"/>
      <c r="EQZ129" s="717"/>
      <c r="ERA129" s="717"/>
      <c r="ERB129" s="717"/>
      <c r="ERC129" s="717"/>
      <c r="ERD129" s="717"/>
      <c r="ERE129" s="717"/>
      <c r="ERF129" s="717"/>
      <c r="ERG129" s="717"/>
      <c r="ERH129" s="717"/>
      <c r="ERI129" s="717"/>
      <c r="ERJ129" s="717"/>
      <c r="ERK129" s="717"/>
      <c r="ERL129" s="717"/>
      <c r="ERM129" s="717"/>
      <c r="ERN129" s="717"/>
      <c r="ERO129" s="717"/>
      <c r="ERP129" s="717"/>
      <c r="ERQ129" s="717"/>
      <c r="ERR129" s="717"/>
      <c r="ERS129" s="717"/>
      <c r="ERT129" s="717"/>
      <c r="ERU129" s="717"/>
      <c r="ERV129" s="717"/>
      <c r="ERW129" s="717"/>
      <c r="ERX129" s="717"/>
      <c r="ERY129" s="717"/>
      <c r="ERZ129" s="717"/>
      <c r="ESA129" s="717"/>
      <c r="ESB129" s="717"/>
      <c r="ESC129" s="717"/>
      <c r="ESD129" s="717"/>
      <c r="ESE129" s="717"/>
      <c r="ESF129" s="717"/>
      <c r="ESG129" s="717"/>
      <c r="ESH129" s="717"/>
      <c r="ESI129" s="717"/>
      <c r="ESJ129" s="717"/>
      <c r="ESK129" s="717"/>
      <c r="ESL129" s="717"/>
      <c r="ESM129" s="717"/>
      <c r="ESN129" s="717"/>
      <c r="ESO129" s="717"/>
      <c r="ESP129" s="717"/>
      <c r="ESQ129" s="717"/>
      <c r="ESR129" s="717"/>
      <c r="ESS129" s="717"/>
      <c r="EST129" s="717"/>
      <c r="ESU129" s="717"/>
      <c r="ESV129" s="717"/>
      <c r="ESW129" s="717"/>
      <c r="ESX129" s="717"/>
      <c r="ESY129" s="717"/>
      <c r="ESZ129" s="717"/>
      <c r="ETA129" s="717"/>
      <c r="ETB129" s="717"/>
      <c r="ETC129" s="717"/>
      <c r="ETD129" s="717"/>
      <c r="ETE129" s="717"/>
      <c r="ETF129" s="717"/>
      <c r="ETG129" s="717"/>
      <c r="ETH129" s="717"/>
      <c r="ETI129" s="717"/>
      <c r="ETJ129" s="717"/>
      <c r="ETK129" s="717"/>
      <c r="ETL129" s="717"/>
      <c r="ETM129" s="717"/>
      <c r="ETN129" s="717"/>
      <c r="ETO129" s="717"/>
      <c r="ETP129" s="717"/>
      <c r="ETQ129" s="717"/>
      <c r="ETR129" s="717"/>
      <c r="ETS129" s="717"/>
      <c r="ETT129" s="717"/>
      <c r="ETU129" s="717"/>
      <c r="ETV129" s="717"/>
      <c r="ETW129" s="717"/>
      <c r="ETX129" s="717"/>
      <c r="ETY129" s="717"/>
      <c r="ETZ129" s="717"/>
      <c r="EUA129" s="717"/>
      <c r="EUB129" s="717"/>
      <c r="EUC129" s="717"/>
      <c r="EUD129" s="717"/>
      <c r="EUE129" s="717"/>
      <c r="EUF129" s="717"/>
      <c r="EUG129" s="717"/>
      <c r="EUH129" s="717"/>
      <c r="EUI129" s="717"/>
      <c r="EUJ129" s="717"/>
      <c r="EUK129" s="717"/>
      <c r="EUL129" s="717"/>
      <c r="EUM129" s="717"/>
      <c r="EUN129" s="717"/>
      <c r="EUO129" s="717"/>
      <c r="EUP129" s="717"/>
      <c r="EUQ129" s="717"/>
      <c r="EUR129" s="717"/>
      <c r="EUS129" s="717"/>
      <c r="EUT129" s="717"/>
      <c r="EUU129" s="717"/>
      <c r="EUV129" s="717"/>
      <c r="EUW129" s="717"/>
      <c r="EUX129" s="717"/>
      <c r="EUY129" s="717"/>
      <c r="EUZ129" s="717"/>
      <c r="EVA129" s="717"/>
      <c r="EVB129" s="717"/>
      <c r="EVC129" s="717"/>
      <c r="EVD129" s="717"/>
      <c r="EVE129" s="717"/>
      <c r="EVF129" s="717"/>
      <c r="EVG129" s="717"/>
      <c r="EVH129" s="717"/>
      <c r="EVI129" s="717"/>
      <c r="EVJ129" s="717"/>
      <c r="EVK129" s="717"/>
      <c r="EVL129" s="717"/>
      <c r="EVM129" s="717"/>
      <c r="EVN129" s="717"/>
      <c r="EVO129" s="717"/>
      <c r="EVP129" s="717"/>
      <c r="EVQ129" s="717"/>
      <c r="EVR129" s="717"/>
      <c r="EVS129" s="717"/>
      <c r="EVT129" s="717"/>
      <c r="EVU129" s="717"/>
      <c r="EVV129" s="717"/>
      <c r="EVW129" s="717"/>
      <c r="EVX129" s="717"/>
      <c r="EVY129" s="717"/>
      <c r="EVZ129" s="717"/>
      <c r="EWA129" s="717"/>
      <c r="EWB129" s="717"/>
      <c r="EWC129" s="717"/>
      <c r="EWD129" s="717"/>
      <c r="EWE129" s="717"/>
      <c r="EWF129" s="717"/>
      <c r="EWG129" s="717"/>
      <c r="EWH129" s="717"/>
      <c r="EWI129" s="717"/>
      <c r="EWJ129" s="717"/>
      <c r="EWK129" s="717"/>
      <c r="EWL129" s="717"/>
      <c r="EWM129" s="717"/>
      <c r="EWN129" s="717"/>
      <c r="EWO129" s="717"/>
      <c r="EWP129" s="717"/>
      <c r="EWQ129" s="717"/>
      <c r="EWR129" s="717"/>
      <c r="EWS129" s="717"/>
      <c r="EWT129" s="717"/>
      <c r="EWU129" s="717"/>
      <c r="EWV129" s="717"/>
      <c r="EWW129" s="717"/>
      <c r="EWX129" s="717"/>
      <c r="EWY129" s="717"/>
      <c r="EWZ129" s="717"/>
      <c r="EXA129" s="717"/>
      <c r="EXB129" s="717"/>
      <c r="EXC129" s="717"/>
      <c r="EXD129" s="717"/>
      <c r="EXE129" s="717"/>
      <c r="EXF129" s="717"/>
      <c r="EXG129" s="717"/>
      <c r="EXH129" s="717"/>
      <c r="EXI129" s="717"/>
      <c r="EXJ129" s="717"/>
      <c r="EXK129" s="717"/>
      <c r="EXL129" s="717"/>
      <c r="EXM129" s="717"/>
      <c r="EXN129" s="717"/>
      <c r="EXO129" s="717"/>
      <c r="EXP129" s="717"/>
      <c r="EXQ129" s="717"/>
      <c r="EXR129" s="717"/>
      <c r="EXS129" s="717"/>
      <c r="EXT129" s="717"/>
      <c r="EXU129" s="717"/>
      <c r="EXV129" s="717"/>
      <c r="EXW129" s="717"/>
      <c r="EXX129" s="717"/>
      <c r="EXY129" s="717"/>
      <c r="EXZ129" s="717"/>
      <c r="EYA129" s="717"/>
      <c r="EYB129" s="717"/>
      <c r="EYC129" s="717"/>
      <c r="EYD129" s="717"/>
      <c r="EYE129" s="717"/>
      <c r="EYF129" s="717"/>
      <c r="EYG129" s="717"/>
      <c r="EYH129" s="717"/>
      <c r="EYI129" s="717"/>
      <c r="EYJ129" s="717"/>
      <c r="EYK129" s="717"/>
      <c r="EYL129" s="717"/>
      <c r="EYM129" s="717"/>
      <c r="EYN129" s="717"/>
      <c r="EYO129" s="717"/>
      <c r="EYP129" s="717"/>
      <c r="EYQ129" s="717"/>
      <c r="EYR129" s="717"/>
      <c r="EYS129" s="717"/>
      <c r="EYT129" s="717"/>
      <c r="EYU129" s="717"/>
      <c r="EYV129" s="717"/>
      <c r="EYW129" s="717"/>
      <c r="EYX129" s="717"/>
      <c r="EYY129" s="717"/>
      <c r="EYZ129" s="717"/>
      <c r="EZA129" s="717"/>
      <c r="EZB129" s="717"/>
      <c r="EZC129" s="717"/>
      <c r="EZD129" s="717"/>
      <c r="EZE129" s="717"/>
      <c r="EZF129" s="717"/>
      <c r="EZG129" s="717"/>
      <c r="EZH129" s="717"/>
      <c r="EZI129" s="717"/>
      <c r="EZJ129" s="717"/>
      <c r="EZK129" s="717"/>
      <c r="EZL129" s="717"/>
      <c r="EZM129" s="717"/>
      <c r="EZN129" s="717"/>
      <c r="EZO129" s="717"/>
      <c r="EZP129" s="717"/>
      <c r="EZQ129" s="717"/>
      <c r="EZR129" s="717"/>
      <c r="EZS129" s="717"/>
      <c r="EZT129" s="717"/>
      <c r="EZU129" s="717"/>
      <c r="EZV129" s="717"/>
      <c r="EZW129" s="717"/>
      <c r="EZX129" s="717"/>
      <c r="EZY129" s="717"/>
      <c r="EZZ129" s="717"/>
      <c r="FAA129" s="717"/>
      <c r="FAB129" s="717"/>
      <c r="FAC129" s="717"/>
      <c r="FAD129" s="717"/>
      <c r="FAE129" s="717"/>
      <c r="FAF129" s="717"/>
      <c r="FAG129" s="717"/>
      <c r="FAH129" s="717"/>
      <c r="FAI129" s="717"/>
      <c r="FAJ129" s="717"/>
      <c r="FAK129" s="717"/>
      <c r="FAL129" s="717"/>
      <c r="FAM129" s="717"/>
      <c r="FAN129" s="717"/>
      <c r="FAO129" s="717"/>
      <c r="FAP129" s="717"/>
      <c r="FAQ129" s="717"/>
      <c r="FAR129" s="717"/>
      <c r="FAS129" s="717"/>
      <c r="FAT129" s="717"/>
      <c r="FAU129" s="717"/>
      <c r="FAV129" s="717"/>
      <c r="FAW129" s="717"/>
      <c r="FAX129" s="717"/>
      <c r="FAY129" s="717"/>
      <c r="FAZ129" s="717"/>
      <c r="FBA129" s="717"/>
      <c r="FBB129" s="717"/>
      <c r="FBC129" s="717"/>
      <c r="FBD129" s="717"/>
      <c r="FBE129" s="717"/>
      <c r="FBF129" s="717"/>
      <c r="FBG129" s="717"/>
      <c r="FBH129" s="717"/>
      <c r="FBI129" s="717"/>
      <c r="FBJ129" s="717"/>
      <c r="FBK129" s="717"/>
      <c r="FBL129" s="717"/>
      <c r="FBM129" s="717"/>
      <c r="FBN129" s="717"/>
      <c r="FBO129" s="717"/>
      <c r="FBP129" s="717"/>
      <c r="FBQ129" s="717"/>
      <c r="FBR129" s="717"/>
      <c r="FBS129" s="717"/>
      <c r="FBT129" s="717"/>
      <c r="FBU129" s="717"/>
      <c r="FBV129" s="717"/>
      <c r="FBW129" s="717"/>
      <c r="FBX129" s="717"/>
      <c r="FBY129" s="717"/>
      <c r="FBZ129" s="717"/>
      <c r="FCA129" s="717"/>
      <c r="FCB129" s="717"/>
      <c r="FCC129" s="717"/>
      <c r="FCD129" s="717"/>
      <c r="FCE129" s="717"/>
      <c r="FCF129" s="717"/>
      <c r="FCG129" s="717"/>
      <c r="FCH129" s="717"/>
      <c r="FCI129" s="717"/>
      <c r="FCJ129" s="717"/>
      <c r="FCK129" s="717"/>
      <c r="FCL129" s="717"/>
      <c r="FCM129" s="717"/>
      <c r="FCN129" s="717"/>
      <c r="FCO129" s="717"/>
      <c r="FCP129" s="717"/>
      <c r="FCQ129" s="717"/>
      <c r="FCR129" s="717"/>
      <c r="FCS129" s="717"/>
      <c r="FCT129" s="717"/>
      <c r="FCU129" s="717"/>
      <c r="FCV129" s="717"/>
      <c r="FCW129" s="717"/>
      <c r="FCX129" s="717"/>
      <c r="FCY129" s="717"/>
      <c r="FCZ129" s="717"/>
      <c r="FDA129" s="717"/>
      <c r="FDB129" s="717"/>
      <c r="FDC129" s="717"/>
      <c r="FDD129" s="717"/>
      <c r="FDE129" s="717"/>
      <c r="FDF129" s="717"/>
      <c r="FDG129" s="717"/>
      <c r="FDH129" s="717"/>
      <c r="FDI129" s="717"/>
      <c r="FDJ129" s="717"/>
      <c r="FDK129" s="717"/>
      <c r="FDL129" s="717"/>
      <c r="FDM129" s="717"/>
      <c r="FDN129" s="717"/>
      <c r="FDO129" s="717"/>
      <c r="FDP129" s="717"/>
      <c r="FDQ129" s="717"/>
      <c r="FDR129" s="717"/>
      <c r="FDS129" s="717"/>
      <c r="FDT129" s="717"/>
      <c r="FDU129" s="717"/>
      <c r="FDV129" s="717"/>
      <c r="FDW129" s="717"/>
      <c r="FDX129" s="717"/>
      <c r="FDY129" s="717"/>
      <c r="FDZ129" s="717"/>
      <c r="FEA129" s="717"/>
      <c r="FEB129" s="717"/>
      <c r="FEC129" s="717"/>
      <c r="FED129" s="717"/>
      <c r="FEE129" s="717"/>
      <c r="FEF129" s="717"/>
      <c r="FEG129" s="717"/>
      <c r="FEH129" s="717"/>
      <c r="FEI129" s="717"/>
      <c r="FEJ129" s="717"/>
      <c r="FEK129" s="717"/>
      <c r="FEL129" s="717"/>
      <c r="FEM129" s="717"/>
      <c r="FEN129" s="717"/>
      <c r="FEO129" s="717"/>
      <c r="FEP129" s="717"/>
      <c r="FEQ129" s="717"/>
      <c r="FER129" s="717"/>
      <c r="FES129" s="717"/>
      <c r="FET129" s="717"/>
      <c r="FEU129" s="717"/>
      <c r="FEV129" s="717"/>
      <c r="FEW129" s="717"/>
      <c r="FEX129" s="717"/>
      <c r="FEY129" s="717"/>
      <c r="FEZ129" s="717"/>
      <c r="FFA129" s="717"/>
      <c r="FFB129" s="717"/>
      <c r="FFC129" s="717"/>
      <c r="FFD129" s="717"/>
      <c r="FFE129" s="717"/>
      <c r="FFF129" s="717"/>
      <c r="FFG129" s="717"/>
      <c r="FFH129" s="717"/>
      <c r="FFI129" s="717"/>
      <c r="FFJ129" s="717"/>
      <c r="FFK129" s="717"/>
      <c r="FFL129" s="717"/>
      <c r="FFM129" s="717"/>
      <c r="FFN129" s="717"/>
      <c r="FFO129" s="717"/>
      <c r="FFP129" s="717"/>
      <c r="FFQ129" s="717"/>
      <c r="FFR129" s="717"/>
      <c r="FFS129" s="717"/>
      <c r="FFT129" s="717"/>
      <c r="FFU129" s="717"/>
      <c r="FFV129" s="717"/>
      <c r="FFW129" s="717"/>
      <c r="FFX129" s="717"/>
      <c r="FFY129" s="717"/>
      <c r="FFZ129" s="717"/>
      <c r="FGA129" s="717"/>
      <c r="FGB129" s="717"/>
      <c r="FGC129" s="717"/>
      <c r="FGD129" s="717"/>
      <c r="FGE129" s="717"/>
      <c r="FGF129" s="717"/>
      <c r="FGG129" s="717"/>
      <c r="FGH129" s="717"/>
      <c r="FGI129" s="717"/>
      <c r="FGJ129" s="717"/>
      <c r="FGK129" s="717"/>
      <c r="FGL129" s="717"/>
      <c r="FGM129" s="717"/>
      <c r="FGN129" s="717"/>
      <c r="FGO129" s="717"/>
      <c r="FGP129" s="717"/>
      <c r="FGQ129" s="717"/>
      <c r="FGR129" s="717"/>
      <c r="FGS129" s="717"/>
      <c r="FGT129" s="717"/>
      <c r="FGU129" s="717"/>
      <c r="FGV129" s="717"/>
      <c r="FGW129" s="717"/>
      <c r="FGX129" s="717"/>
      <c r="FGY129" s="717"/>
      <c r="FGZ129" s="717"/>
      <c r="FHA129" s="717"/>
      <c r="FHB129" s="717"/>
      <c r="FHC129" s="717"/>
      <c r="FHD129" s="717"/>
      <c r="FHE129" s="717"/>
      <c r="FHF129" s="717"/>
      <c r="FHG129" s="717"/>
      <c r="FHH129" s="717"/>
      <c r="FHI129" s="717"/>
      <c r="FHJ129" s="717"/>
      <c r="FHK129" s="717"/>
      <c r="FHL129" s="717"/>
      <c r="FHM129" s="717"/>
      <c r="FHN129" s="717"/>
      <c r="FHO129" s="717"/>
      <c r="FHP129" s="717"/>
      <c r="FHQ129" s="717"/>
      <c r="FHR129" s="717"/>
      <c r="FHS129" s="717"/>
      <c r="FHT129" s="717"/>
      <c r="FHU129" s="717"/>
      <c r="FHV129" s="717"/>
      <c r="FHW129" s="717"/>
      <c r="FHX129" s="717"/>
      <c r="FHY129" s="717"/>
      <c r="FHZ129" s="717"/>
      <c r="FIA129" s="717"/>
      <c r="FIB129" s="717"/>
      <c r="FIC129" s="717"/>
      <c r="FID129" s="717"/>
      <c r="FIE129" s="717"/>
      <c r="FIF129" s="717"/>
      <c r="FIG129" s="717"/>
      <c r="FIH129" s="717"/>
      <c r="FII129" s="717"/>
      <c r="FIJ129" s="717"/>
      <c r="FIK129" s="717"/>
      <c r="FIL129" s="717"/>
      <c r="FIM129" s="717"/>
      <c r="FIN129" s="717"/>
      <c r="FIO129" s="717"/>
      <c r="FIP129" s="717"/>
      <c r="FIQ129" s="717"/>
      <c r="FIR129" s="717"/>
      <c r="FIS129" s="717"/>
      <c r="FIT129" s="717"/>
      <c r="FIU129" s="717"/>
      <c r="FIV129" s="717"/>
      <c r="FIW129" s="717"/>
      <c r="FIX129" s="717"/>
      <c r="FIY129" s="717"/>
      <c r="FIZ129" s="717"/>
      <c r="FJA129" s="717"/>
      <c r="FJB129" s="717"/>
      <c r="FJC129" s="717"/>
      <c r="FJD129" s="717"/>
      <c r="FJE129" s="717"/>
      <c r="FJF129" s="717"/>
      <c r="FJG129" s="717"/>
      <c r="FJH129" s="717"/>
      <c r="FJI129" s="717"/>
      <c r="FJJ129" s="717"/>
      <c r="FJK129" s="717"/>
      <c r="FJL129" s="717"/>
      <c r="FJM129" s="717"/>
      <c r="FJN129" s="717"/>
      <c r="FJO129" s="717"/>
      <c r="FJP129" s="717"/>
      <c r="FJQ129" s="717"/>
      <c r="FJR129" s="717"/>
      <c r="FJS129" s="717"/>
      <c r="FJT129" s="717"/>
      <c r="FJU129" s="717"/>
      <c r="FJV129" s="717"/>
      <c r="FJW129" s="717"/>
      <c r="FJX129" s="717"/>
      <c r="FJY129" s="717"/>
      <c r="FJZ129" s="717"/>
      <c r="FKA129" s="717"/>
      <c r="FKB129" s="717"/>
      <c r="FKC129" s="717"/>
      <c r="FKD129" s="717"/>
      <c r="FKE129" s="717"/>
      <c r="FKF129" s="717"/>
      <c r="FKG129" s="717"/>
      <c r="FKH129" s="717"/>
      <c r="FKI129" s="717"/>
      <c r="FKJ129" s="717"/>
      <c r="FKK129" s="717"/>
      <c r="FKL129" s="717"/>
      <c r="FKM129" s="717"/>
      <c r="FKN129" s="717"/>
      <c r="FKO129" s="717"/>
      <c r="FKP129" s="717"/>
      <c r="FKQ129" s="717"/>
      <c r="FKR129" s="717"/>
      <c r="FKS129" s="717"/>
      <c r="FKT129" s="717"/>
      <c r="FKU129" s="717"/>
      <c r="FKV129" s="717"/>
      <c r="FKW129" s="717"/>
      <c r="FKX129" s="717"/>
      <c r="FKY129" s="717"/>
      <c r="FKZ129" s="717"/>
      <c r="FLA129" s="717"/>
      <c r="FLB129" s="717"/>
      <c r="FLC129" s="717"/>
      <c r="FLD129" s="717"/>
      <c r="FLE129" s="717"/>
      <c r="FLF129" s="717"/>
      <c r="FLG129" s="717"/>
      <c r="FLH129" s="717"/>
      <c r="FLI129" s="717"/>
      <c r="FLJ129" s="717"/>
      <c r="FLK129" s="717"/>
      <c r="FLL129" s="717"/>
      <c r="FLM129" s="717"/>
      <c r="FLN129" s="717"/>
      <c r="FLO129" s="717"/>
      <c r="FLP129" s="717"/>
      <c r="FLQ129" s="717"/>
      <c r="FLR129" s="717"/>
      <c r="FLS129" s="717"/>
      <c r="FLT129" s="717"/>
      <c r="FLU129" s="717"/>
      <c r="FLV129" s="717"/>
      <c r="FLW129" s="717"/>
      <c r="FLX129" s="717"/>
      <c r="FLY129" s="717"/>
      <c r="FLZ129" s="717"/>
      <c r="FMA129" s="717"/>
      <c r="FMB129" s="717"/>
      <c r="FMC129" s="717"/>
      <c r="FMD129" s="717"/>
      <c r="FME129" s="717"/>
      <c r="FMF129" s="717"/>
      <c r="FMG129" s="717"/>
      <c r="FMH129" s="717"/>
      <c r="FMI129" s="717"/>
      <c r="FMJ129" s="717"/>
      <c r="FMK129" s="717"/>
      <c r="FML129" s="717"/>
      <c r="FMM129" s="717"/>
      <c r="FMN129" s="717"/>
      <c r="FMO129" s="717"/>
      <c r="FMP129" s="717"/>
      <c r="FMQ129" s="717"/>
      <c r="FMR129" s="717"/>
      <c r="FMS129" s="717"/>
      <c r="FMT129" s="717"/>
      <c r="FMU129" s="717"/>
      <c r="FMV129" s="717"/>
      <c r="FMW129" s="717"/>
      <c r="FMX129" s="717"/>
      <c r="FMY129" s="717"/>
      <c r="FMZ129" s="717"/>
      <c r="FNA129" s="717"/>
      <c r="FNB129" s="717"/>
      <c r="FNC129" s="717"/>
      <c r="FND129" s="717"/>
      <c r="FNE129" s="717"/>
      <c r="FNF129" s="717"/>
      <c r="FNG129" s="717"/>
      <c r="FNH129" s="717"/>
      <c r="FNI129" s="717"/>
      <c r="FNJ129" s="717"/>
      <c r="FNK129" s="717"/>
      <c r="FNL129" s="717"/>
      <c r="FNM129" s="717"/>
      <c r="FNN129" s="717"/>
      <c r="FNO129" s="717"/>
      <c r="FNP129" s="717"/>
      <c r="FNQ129" s="717"/>
      <c r="FNR129" s="717"/>
      <c r="FNS129" s="717"/>
      <c r="FNT129" s="717"/>
      <c r="FNU129" s="717"/>
      <c r="FNV129" s="717"/>
      <c r="FNW129" s="717"/>
      <c r="FNX129" s="717"/>
      <c r="FNY129" s="717"/>
      <c r="FNZ129" s="717"/>
      <c r="FOA129" s="717"/>
      <c r="FOB129" s="717"/>
      <c r="FOC129" s="717"/>
      <c r="FOD129" s="717"/>
      <c r="FOE129" s="717"/>
      <c r="FOF129" s="717"/>
      <c r="FOG129" s="717"/>
      <c r="FOH129" s="717"/>
      <c r="FOI129" s="717"/>
      <c r="FOJ129" s="717"/>
      <c r="FOK129" s="717"/>
      <c r="FOL129" s="717"/>
      <c r="FOM129" s="717"/>
      <c r="FON129" s="717"/>
      <c r="FOO129" s="717"/>
      <c r="FOP129" s="717"/>
      <c r="FOQ129" s="717"/>
      <c r="FOR129" s="717"/>
      <c r="FOS129" s="717"/>
      <c r="FOT129" s="717"/>
      <c r="FOU129" s="717"/>
      <c r="FOV129" s="717"/>
      <c r="FOW129" s="717"/>
      <c r="FOX129" s="717"/>
      <c r="FOY129" s="717"/>
      <c r="FOZ129" s="717"/>
      <c r="FPA129" s="717"/>
      <c r="FPB129" s="717"/>
      <c r="FPC129" s="717"/>
      <c r="FPD129" s="717"/>
      <c r="FPE129" s="717"/>
      <c r="FPF129" s="717"/>
      <c r="FPG129" s="717"/>
      <c r="FPH129" s="717"/>
      <c r="FPI129" s="717"/>
      <c r="FPJ129" s="717"/>
      <c r="FPK129" s="717"/>
      <c r="FPL129" s="717"/>
      <c r="FPM129" s="717"/>
      <c r="FPN129" s="717"/>
      <c r="FPO129" s="717"/>
      <c r="FPP129" s="717"/>
      <c r="FPQ129" s="717"/>
      <c r="FPR129" s="717"/>
      <c r="FPS129" s="717"/>
      <c r="FPT129" s="717"/>
      <c r="FPU129" s="717"/>
      <c r="FPV129" s="717"/>
      <c r="FPW129" s="717"/>
      <c r="FPX129" s="717"/>
      <c r="FPY129" s="717"/>
      <c r="FPZ129" s="717"/>
      <c r="FQA129" s="717"/>
      <c r="FQB129" s="717"/>
      <c r="FQC129" s="717"/>
      <c r="FQD129" s="717"/>
      <c r="FQE129" s="717"/>
      <c r="FQF129" s="717"/>
      <c r="FQG129" s="717"/>
      <c r="FQH129" s="717"/>
      <c r="FQI129" s="717"/>
      <c r="FQJ129" s="717"/>
      <c r="FQK129" s="717"/>
      <c r="FQL129" s="717"/>
      <c r="FQM129" s="717"/>
      <c r="FQN129" s="717"/>
      <c r="FQO129" s="717"/>
      <c r="FQP129" s="717"/>
      <c r="FQQ129" s="717"/>
      <c r="FQR129" s="717"/>
      <c r="FQS129" s="717"/>
      <c r="FQT129" s="717"/>
      <c r="FQU129" s="717"/>
      <c r="FQV129" s="717"/>
      <c r="FQW129" s="717"/>
      <c r="FQX129" s="717"/>
      <c r="FQY129" s="717"/>
      <c r="FQZ129" s="717"/>
      <c r="FRA129" s="717"/>
      <c r="FRB129" s="717"/>
      <c r="FRC129" s="717"/>
      <c r="FRD129" s="717"/>
      <c r="FRE129" s="717"/>
      <c r="FRF129" s="717"/>
      <c r="FRG129" s="717"/>
      <c r="FRH129" s="717"/>
      <c r="FRI129" s="717"/>
      <c r="FRJ129" s="717"/>
      <c r="FRK129" s="717"/>
      <c r="FRL129" s="717"/>
      <c r="FRM129" s="717"/>
      <c r="FRN129" s="717"/>
      <c r="FRO129" s="717"/>
      <c r="FRP129" s="717"/>
      <c r="FRQ129" s="717"/>
      <c r="FRR129" s="717"/>
      <c r="FRS129" s="717"/>
      <c r="FRT129" s="717"/>
      <c r="FRU129" s="717"/>
      <c r="FRV129" s="717"/>
      <c r="FRW129" s="717"/>
      <c r="FRX129" s="717"/>
      <c r="FRY129" s="717"/>
      <c r="FRZ129" s="717"/>
      <c r="FSA129" s="717"/>
      <c r="FSB129" s="717"/>
      <c r="FSC129" s="717"/>
      <c r="FSD129" s="717"/>
      <c r="FSE129" s="717"/>
      <c r="FSF129" s="717"/>
      <c r="FSG129" s="717"/>
      <c r="FSH129" s="717"/>
      <c r="FSI129" s="717"/>
      <c r="FSJ129" s="717"/>
      <c r="FSK129" s="717"/>
      <c r="FSL129" s="717"/>
      <c r="FSM129" s="717"/>
      <c r="FSN129" s="717"/>
      <c r="FSO129" s="717"/>
      <c r="FSP129" s="717"/>
      <c r="FSQ129" s="717"/>
      <c r="FSR129" s="717"/>
      <c r="FSS129" s="717"/>
      <c r="FST129" s="717"/>
      <c r="FSU129" s="717"/>
      <c r="FSV129" s="717"/>
      <c r="FSW129" s="717"/>
      <c r="FSX129" s="717"/>
      <c r="FSY129" s="717"/>
      <c r="FSZ129" s="717"/>
      <c r="FTA129" s="717"/>
      <c r="FTB129" s="717"/>
      <c r="FTC129" s="717"/>
      <c r="FTD129" s="717"/>
      <c r="FTE129" s="717"/>
      <c r="FTF129" s="717"/>
      <c r="FTG129" s="717"/>
      <c r="FTH129" s="717"/>
      <c r="FTI129" s="717"/>
      <c r="FTJ129" s="717"/>
      <c r="FTK129" s="717"/>
      <c r="FTL129" s="717"/>
      <c r="FTM129" s="717"/>
      <c r="FTN129" s="717"/>
      <c r="FTO129" s="717"/>
      <c r="FTP129" s="717"/>
      <c r="FTQ129" s="717"/>
      <c r="FTR129" s="717"/>
      <c r="FTS129" s="717"/>
      <c r="FTT129" s="717"/>
      <c r="FTU129" s="717"/>
      <c r="FTV129" s="717"/>
      <c r="FTW129" s="717"/>
      <c r="FTX129" s="717"/>
      <c r="FTY129" s="717"/>
      <c r="FTZ129" s="717"/>
      <c r="FUA129" s="717"/>
      <c r="FUB129" s="717"/>
      <c r="FUC129" s="717"/>
      <c r="FUD129" s="717"/>
      <c r="FUE129" s="717"/>
      <c r="FUF129" s="717"/>
      <c r="FUG129" s="717"/>
      <c r="FUH129" s="717"/>
      <c r="FUI129" s="717"/>
      <c r="FUJ129" s="717"/>
      <c r="FUK129" s="717"/>
      <c r="FUL129" s="717"/>
      <c r="FUM129" s="717"/>
      <c r="FUN129" s="717"/>
      <c r="FUO129" s="717"/>
      <c r="FUP129" s="717"/>
      <c r="FUQ129" s="717"/>
      <c r="FUR129" s="717"/>
      <c r="FUS129" s="717"/>
      <c r="FUT129" s="717"/>
      <c r="FUU129" s="717"/>
      <c r="FUV129" s="717"/>
      <c r="FUW129" s="717"/>
      <c r="FUX129" s="717"/>
      <c r="FUY129" s="717"/>
      <c r="FUZ129" s="717"/>
      <c r="FVA129" s="717"/>
      <c r="FVB129" s="717"/>
      <c r="FVC129" s="717"/>
      <c r="FVD129" s="717"/>
      <c r="FVE129" s="717"/>
      <c r="FVF129" s="717"/>
      <c r="FVG129" s="717"/>
      <c r="FVH129" s="717"/>
      <c r="FVI129" s="717"/>
      <c r="FVJ129" s="717"/>
      <c r="FVK129" s="717"/>
      <c r="FVL129" s="717"/>
      <c r="FVM129" s="717"/>
      <c r="FVN129" s="717"/>
      <c r="FVO129" s="717"/>
      <c r="FVP129" s="717"/>
      <c r="FVQ129" s="717"/>
      <c r="FVR129" s="717"/>
      <c r="FVS129" s="717"/>
      <c r="FVT129" s="717"/>
      <c r="FVU129" s="717"/>
      <c r="FVV129" s="717"/>
      <c r="FVW129" s="717"/>
      <c r="FVX129" s="717"/>
      <c r="FVY129" s="717"/>
      <c r="FVZ129" s="717"/>
      <c r="FWA129" s="717"/>
      <c r="FWB129" s="717"/>
      <c r="FWC129" s="717"/>
      <c r="FWD129" s="717"/>
      <c r="FWE129" s="717"/>
      <c r="FWF129" s="717"/>
      <c r="FWG129" s="717"/>
      <c r="FWH129" s="717"/>
      <c r="FWI129" s="717"/>
      <c r="FWJ129" s="717"/>
      <c r="FWK129" s="717"/>
      <c r="FWL129" s="717"/>
      <c r="FWM129" s="717"/>
      <c r="FWN129" s="717"/>
      <c r="FWO129" s="717"/>
      <c r="FWP129" s="717"/>
      <c r="FWQ129" s="717"/>
      <c r="FWR129" s="717"/>
      <c r="FWS129" s="717"/>
      <c r="FWT129" s="717"/>
      <c r="FWU129" s="717"/>
      <c r="FWV129" s="717"/>
      <c r="FWW129" s="717"/>
      <c r="FWX129" s="717"/>
      <c r="FWY129" s="717"/>
      <c r="FWZ129" s="717"/>
      <c r="FXA129" s="717"/>
      <c r="FXB129" s="717"/>
      <c r="FXC129" s="717"/>
      <c r="FXD129" s="717"/>
      <c r="FXE129" s="717"/>
      <c r="FXF129" s="717"/>
      <c r="FXG129" s="717"/>
      <c r="FXH129" s="717"/>
      <c r="FXI129" s="717"/>
      <c r="FXJ129" s="717"/>
      <c r="FXK129" s="717"/>
      <c r="FXL129" s="717"/>
      <c r="FXM129" s="717"/>
      <c r="FXN129" s="717"/>
      <c r="FXO129" s="717"/>
      <c r="FXP129" s="717"/>
      <c r="FXQ129" s="717"/>
      <c r="FXR129" s="717"/>
      <c r="FXS129" s="717"/>
      <c r="FXT129" s="717"/>
      <c r="FXU129" s="717"/>
      <c r="FXV129" s="717"/>
      <c r="FXW129" s="717"/>
      <c r="FXX129" s="717"/>
      <c r="FXY129" s="717"/>
      <c r="FXZ129" s="717"/>
      <c r="FYA129" s="717"/>
      <c r="FYB129" s="717"/>
      <c r="FYC129" s="717"/>
      <c r="FYD129" s="717"/>
      <c r="FYE129" s="717"/>
      <c r="FYF129" s="717"/>
      <c r="FYG129" s="717"/>
      <c r="FYH129" s="717"/>
      <c r="FYI129" s="717"/>
      <c r="FYJ129" s="717"/>
      <c r="FYK129" s="717"/>
      <c r="FYL129" s="717"/>
      <c r="FYM129" s="717"/>
      <c r="FYN129" s="717"/>
      <c r="FYO129" s="717"/>
      <c r="FYP129" s="717"/>
      <c r="FYQ129" s="717"/>
      <c r="FYR129" s="717"/>
      <c r="FYS129" s="717"/>
      <c r="FYT129" s="717"/>
      <c r="FYU129" s="717"/>
      <c r="FYV129" s="717"/>
      <c r="FYW129" s="717"/>
      <c r="FYX129" s="717"/>
      <c r="FYY129" s="717"/>
      <c r="FYZ129" s="717"/>
      <c r="FZA129" s="717"/>
      <c r="FZB129" s="717"/>
      <c r="FZC129" s="717"/>
      <c r="FZD129" s="717"/>
      <c r="FZE129" s="717"/>
      <c r="FZF129" s="717"/>
      <c r="FZG129" s="717"/>
      <c r="FZH129" s="717"/>
      <c r="FZI129" s="717"/>
      <c r="FZJ129" s="717"/>
      <c r="FZK129" s="717"/>
      <c r="FZL129" s="717"/>
      <c r="FZM129" s="717"/>
      <c r="FZN129" s="717"/>
      <c r="FZO129" s="717"/>
      <c r="FZP129" s="717"/>
      <c r="FZQ129" s="717"/>
      <c r="FZR129" s="717"/>
      <c r="FZS129" s="717"/>
      <c r="FZT129" s="717"/>
      <c r="FZU129" s="717"/>
      <c r="FZV129" s="717"/>
      <c r="FZW129" s="717"/>
      <c r="FZX129" s="717"/>
      <c r="FZY129" s="717"/>
      <c r="FZZ129" s="717"/>
      <c r="GAA129" s="717"/>
      <c r="GAB129" s="717"/>
      <c r="GAC129" s="717"/>
      <c r="GAD129" s="717"/>
      <c r="GAE129" s="717"/>
      <c r="GAF129" s="717"/>
      <c r="GAG129" s="717"/>
      <c r="GAH129" s="717"/>
      <c r="GAI129" s="717"/>
      <c r="GAJ129" s="717"/>
      <c r="GAK129" s="717"/>
      <c r="GAL129" s="717"/>
      <c r="GAM129" s="717"/>
      <c r="GAN129" s="717"/>
      <c r="GAO129" s="717"/>
      <c r="GAP129" s="717"/>
      <c r="GAQ129" s="717"/>
      <c r="GAR129" s="717"/>
      <c r="GAS129" s="717"/>
      <c r="GAT129" s="717"/>
      <c r="GAU129" s="717"/>
      <c r="GAV129" s="717"/>
      <c r="GAW129" s="717"/>
      <c r="GAX129" s="717"/>
      <c r="GAY129" s="717"/>
      <c r="GAZ129" s="717"/>
      <c r="GBA129" s="717"/>
      <c r="GBB129" s="717"/>
      <c r="GBC129" s="717"/>
      <c r="GBD129" s="717"/>
      <c r="GBE129" s="717"/>
      <c r="GBF129" s="717"/>
      <c r="GBG129" s="717"/>
      <c r="GBH129" s="717"/>
      <c r="GBI129" s="717"/>
      <c r="GBJ129" s="717"/>
      <c r="GBK129" s="717"/>
      <c r="GBL129" s="717"/>
      <c r="GBM129" s="717"/>
      <c r="GBN129" s="717"/>
      <c r="GBO129" s="717"/>
      <c r="GBP129" s="717"/>
      <c r="GBQ129" s="717"/>
      <c r="GBR129" s="717"/>
      <c r="GBS129" s="717"/>
      <c r="GBT129" s="717"/>
      <c r="GBU129" s="717"/>
      <c r="GBV129" s="717"/>
      <c r="GBW129" s="717"/>
      <c r="GBX129" s="717"/>
      <c r="GBY129" s="717"/>
      <c r="GBZ129" s="717"/>
      <c r="GCA129" s="717"/>
      <c r="GCB129" s="717"/>
      <c r="GCC129" s="717"/>
      <c r="GCD129" s="717"/>
      <c r="GCE129" s="717"/>
      <c r="GCF129" s="717"/>
      <c r="GCG129" s="717"/>
      <c r="GCH129" s="717"/>
      <c r="GCI129" s="717"/>
      <c r="GCJ129" s="717"/>
      <c r="GCK129" s="717"/>
      <c r="GCL129" s="717"/>
      <c r="GCM129" s="717"/>
      <c r="GCN129" s="717"/>
      <c r="GCO129" s="717"/>
      <c r="GCP129" s="717"/>
      <c r="GCQ129" s="717"/>
      <c r="GCR129" s="717"/>
      <c r="GCS129" s="717"/>
      <c r="GCT129" s="717"/>
      <c r="GCU129" s="717"/>
      <c r="GCV129" s="717"/>
      <c r="GCW129" s="717"/>
      <c r="GCX129" s="717"/>
      <c r="GCY129" s="717"/>
      <c r="GCZ129" s="717"/>
      <c r="GDA129" s="717"/>
      <c r="GDB129" s="717"/>
      <c r="GDC129" s="717"/>
      <c r="GDD129" s="717"/>
      <c r="GDE129" s="717"/>
      <c r="GDF129" s="717"/>
      <c r="GDG129" s="717"/>
      <c r="GDH129" s="717"/>
      <c r="GDI129" s="717"/>
      <c r="GDJ129" s="717"/>
      <c r="GDK129" s="717"/>
      <c r="GDL129" s="717"/>
      <c r="GDM129" s="717"/>
      <c r="GDN129" s="717"/>
      <c r="GDO129" s="717"/>
      <c r="GDP129" s="717"/>
      <c r="GDQ129" s="717"/>
      <c r="GDR129" s="717"/>
      <c r="GDS129" s="717"/>
      <c r="GDT129" s="717"/>
      <c r="GDU129" s="717"/>
      <c r="GDV129" s="717"/>
      <c r="GDW129" s="717"/>
      <c r="GDX129" s="717"/>
      <c r="GDY129" s="717"/>
      <c r="GDZ129" s="717"/>
      <c r="GEA129" s="717"/>
      <c r="GEB129" s="717"/>
      <c r="GEC129" s="717"/>
      <c r="GED129" s="717"/>
      <c r="GEE129" s="717"/>
      <c r="GEF129" s="717"/>
      <c r="GEG129" s="717"/>
      <c r="GEH129" s="717"/>
      <c r="GEI129" s="717"/>
      <c r="GEJ129" s="717"/>
      <c r="GEK129" s="717"/>
      <c r="GEL129" s="717"/>
      <c r="GEM129" s="717"/>
      <c r="GEN129" s="717"/>
      <c r="GEO129" s="717"/>
      <c r="GEP129" s="717"/>
      <c r="GEQ129" s="717"/>
      <c r="GER129" s="717"/>
      <c r="GES129" s="717"/>
      <c r="GET129" s="717"/>
      <c r="GEU129" s="717"/>
      <c r="GEV129" s="717"/>
      <c r="GEW129" s="717"/>
      <c r="GEX129" s="717"/>
      <c r="GEY129" s="717"/>
      <c r="GEZ129" s="717"/>
      <c r="GFA129" s="717"/>
      <c r="GFB129" s="717"/>
      <c r="GFC129" s="717"/>
      <c r="GFD129" s="717"/>
      <c r="GFE129" s="717"/>
      <c r="GFF129" s="717"/>
      <c r="GFG129" s="717"/>
      <c r="GFH129" s="717"/>
      <c r="GFI129" s="717"/>
      <c r="GFJ129" s="717"/>
      <c r="GFK129" s="717"/>
      <c r="GFL129" s="717"/>
      <c r="GFM129" s="717"/>
      <c r="GFN129" s="717"/>
      <c r="GFO129" s="717"/>
      <c r="GFP129" s="717"/>
      <c r="GFQ129" s="717"/>
      <c r="GFR129" s="717"/>
      <c r="GFS129" s="717"/>
      <c r="GFT129" s="717"/>
      <c r="GFU129" s="717"/>
      <c r="GFV129" s="717"/>
      <c r="GFW129" s="717"/>
      <c r="GFX129" s="717"/>
      <c r="GFY129" s="717"/>
      <c r="GFZ129" s="717"/>
      <c r="GGA129" s="717"/>
      <c r="GGB129" s="717"/>
      <c r="GGC129" s="717"/>
      <c r="GGD129" s="717"/>
      <c r="GGE129" s="717"/>
      <c r="GGF129" s="717"/>
      <c r="GGG129" s="717"/>
      <c r="GGH129" s="717"/>
      <c r="GGI129" s="717"/>
      <c r="GGJ129" s="717"/>
      <c r="GGK129" s="717"/>
      <c r="GGL129" s="717"/>
      <c r="GGM129" s="717"/>
      <c r="GGN129" s="717"/>
      <c r="GGO129" s="717"/>
      <c r="GGP129" s="717"/>
      <c r="GGQ129" s="717"/>
      <c r="GGR129" s="717"/>
      <c r="GGS129" s="717"/>
      <c r="GGT129" s="717"/>
      <c r="GGU129" s="717"/>
      <c r="GGV129" s="717"/>
      <c r="GGW129" s="717"/>
      <c r="GGX129" s="717"/>
      <c r="GGY129" s="717"/>
      <c r="GGZ129" s="717"/>
      <c r="GHA129" s="717"/>
      <c r="GHB129" s="717"/>
      <c r="GHC129" s="717"/>
      <c r="GHD129" s="717"/>
      <c r="GHE129" s="717"/>
      <c r="GHF129" s="717"/>
      <c r="GHG129" s="717"/>
      <c r="GHH129" s="717"/>
      <c r="GHI129" s="717"/>
      <c r="GHJ129" s="717"/>
      <c r="GHK129" s="717"/>
      <c r="GHL129" s="717"/>
      <c r="GHM129" s="717"/>
      <c r="GHN129" s="717"/>
      <c r="GHO129" s="717"/>
      <c r="GHP129" s="717"/>
      <c r="GHQ129" s="717"/>
      <c r="GHR129" s="717"/>
      <c r="GHS129" s="717"/>
      <c r="GHT129" s="717"/>
      <c r="GHU129" s="717"/>
      <c r="GHV129" s="717"/>
      <c r="GHW129" s="717"/>
      <c r="GHX129" s="717"/>
      <c r="GHY129" s="717"/>
      <c r="GHZ129" s="717"/>
      <c r="GIA129" s="717"/>
      <c r="GIB129" s="717"/>
      <c r="GIC129" s="717"/>
      <c r="GID129" s="717"/>
      <c r="GIE129" s="717"/>
      <c r="GIF129" s="717"/>
      <c r="GIG129" s="717"/>
      <c r="GIH129" s="717"/>
      <c r="GII129" s="717"/>
      <c r="GIJ129" s="717"/>
      <c r="GIK129" s="717"/>
      <c r="GIL129" s="717"/>
      <c r="GIM129" s="717"/>
      <c r="GIN129" s="717"/>
      <c r="GIO129" s="717"/>
      <c r="GIP129" s="717"/>
      <c r="GIQ129" s="717"/>
      <c r="GIR129" s="717"/>
      <c r="GIS129" s="717"/>
      <c r="GIT129" s="717"/>
      <c r="GIU129" s="717"/>
      <c r="GIV129" s="717"/>
      <c r="GIW129" s="717"/>
      <c r="GIX129" s="717"/>
      <c r="GIY129" s="717"/>
      <c r="GIZ129" s="717"/>
      <c r="GJA129" s="717"/>
      <c r="GJB129" s="717"/>
      <c r="GJC129" s="717"/>
      <c r="GJD129" s="717"/>
      <c r="GJE129" s="717"/>
      <c r="GJF129" s="717"/>
      <c r="GJG129" s="717"/>
      <c r="GJH129" s="717"/>
      <c r="GJI129" s="717"/>
      <c r="GJJ129" s="717"/>
      <c r="GJK129" s="717"/>
      <c r="GJL129" s="717"/>
      <c r="GJM129" s="717"/>
      <c r="GJN129" s="717"/>
      <c r="GJO129" s="717"/>
      <c r="GJP129" s="717"/>
      <c r="GJQ129" s="717"/>
      <c r="GJR129" s="717"/>
      <c r="GJS129" s="717"/>
      <c r="GJT129" s="717"/>
      <c r="GJU129" s="717"/>
      <c r="GJV129" s="717"/>
      <c r="GJW129" s="717"/>
      <c r="GJX129" s="717"/>
      <c r="GJY129" s="717"/>
      <c r="GJZ129" s="717"/>
      <c r="GKA129" s="717"/>
      <c r="GKB129" s="717"/>
      <c r="GKC129" s="717"/>
      <c r="GKD129" s="717"/>
      <c r="GKE129" s="717"/>
      <c r="GKF129" s="717"/>
      <c r="GKG129" s="717"/>
      <c r="GKH129" s="717"/>
      <c r="GKI129" s="717"/>
      <c r="GKJ129" s="717"/>
      <c r="GKK129" s="717"/>
      <c r="GKL129" s="717"/>
      <c r="GKM129" s="717"/>
      <c r="GKN129" s="717"/>
      <c r="GKO129" s="717"/>
      <c r="GKP129" s="717"/>
      <c r="GKQ129" s="717"/>
      <c r="GKR129" s="717"/>
      <c r="GKS129" s="717"/>
      <c r="GKT129" s="717"/>
      <c r="GKU129" s="717"/>
      <c r="GKV129" s="717"/>
      <c r="GKW129" s="717"/>
      <c r="GKX129" s="717"/>
      <c r="GKY129" s="717"/>
      <c r="GKZ129" s="717"/>
      <c r="GLA129" s="717"/>
      <c r="GLB129" s="717"/>
      <c r="GLC129" s="717"/>
      <c r="GLD129" s="717"/>
      <c r="GLE129" s="717"/>
      <c r="GLF129" s="717"/>
      <c r="GLG129" s="717"/>
      <c r="GLH129" s="717"/>
      <c r="GLI129" s="717"/>
      <c r="GLJ129" s="717"/>
      <c r="GLK129" s="717"/>
      <c r="GLL129" s="717"/>
      <c r="GLM129" s="717"/>
      <c r="GLN129" s="717"/>
      <c r="GLO129" s="717"/>
      <c r="GLP129" s="717"/>
      <c r="GLQ129" s="717"/>
      <c r="GLR129" s="717"/>
      <c r="GLS129" s="717"/>
      <c r="GLT129" s="717"/>
      <c r="GLU129" s="717"/>
      <c r="GLV129" s="717"/>
      <c r="GLW129" s="717"/>
      <c r="GLX129" s="717"/>
      <c r="GLY129" s="717"/>
      <c r="GLZ129" s="717"/>
      <c r="GMA129" s="717"/>
      <c r="GMB129" s="717"/>
      <c r="GMC129" s="717"/>
      <c r="GMD129" s="717"/>
      <c r="GME129" s="717"/>
      <c r="GMF129" s="717"/>
      <c r="GMG129" s="717"/>
      <c r="GMH129" s="717"/>
      <c r="GMI129" s="717"/>
      <c r="GMJ129" s="717"/>
      <c r="GMK129" s="717"/>
      <c r="GML129" s="717"/>
      <c r="GMM129" s="717"/>
      <c r="GMN129" s="717"/>
      <c r="GMO129" s="717"/>
      <c r="GMP129" s="717"/>
      <c r="GMQ129" s="717"/>
      <c r="GMR129" s="717"/>
      <c r="GMS129" s="717"/>
      <c r="GMT129" s="717"/>
      <c r="GMU129" s="717"/>
      <c r="GMV129" s="717"/>
      <c r="GMW129" s="717"/>
      <c r="GMX129" s="717"/>
      <c r="GMY129" s="717"/>
      <c r="GMZ129" s="717"/>
      <c r="GNA129" s="717"/>
      <c r="GNB129" s="717"/>
      <c r="GNC129" s="717"/>
      <c r="GND129" s="717"/>
      <c r="GNE129" s="717"/>
      <c r="GNF129" s="717"/>
      <c r="GNG129" s="717"/>
      <c r="GNH129" s="717"/>
      <c r="GNI129" s="717"/>
      <c r="GNJ129" s="717"/>
      <c r="GNK129" s="717"/>
      <c r="GNL129" s="717"/>
      <c r="GNM129" s="717"/>
      <c r="GNN129" s="717"/>
      <c r="GNO129" s="717"/>
      <c r="GNP129" s="717"/>
      <c r="GNQ129" s="717"/>
      <c r="GNR129" s="717"/>
      <c r="GNS129" s="717"/>
      <c r="GNT129" s="717"/>
      <c r="GNU129" s="717"/>
      <c r="GNV129" s="717"/>
      <c r="GNW129" s="717"/>
      <c r="GNX129" s="717"/>
      <c r="GNY129" s="717"/>
      <c r="GNZ129" s="717"/>
      <c r="GOA129" s="717"/>
      <c r="GOB129" s="717"/>
      <c r="GOC129" s="717"/>
      <c r="GOD129" s="717"/>
      <c r="GOE129" s="717"/>
      <c r="GOF129" s="717"/>
      <c r="GOG129" s="717"/>
      <c r="GOH129" s="717"/>
      <c r="GOI129" s="717"/>
      <c r="GOJ129" s="717"/>
      <c r="GOK129" s="717"/>
      <c r="GOL129" s="717"/>
      <c r="GOM129" s="717"/>
      <c r="GON129" s="717"/>
      <c r="GOO129" s="717"/>
      <c r="GOP129" s="717"/>
      <c r="GOQ129" s="717"/>
      <c r="GOR129" s="717"/>
      <c r="GOS129" s="717"/>
      <c r="GOT129" s="717"/>
      <c r="GOU129" s="717"/>
      <c r="GOV129" s="717"/>
      <c r="GOW129" s="717"/>
      <c r="GOX129" s="717"/>
      <c r="GOY129" s="717"/>
      <c r="GOZ129" s="717"/>
      <c r="GPA129" s="717"/>
      <c r="GPB129" s="717"/>
      <c r="GPC129" s="717"/>
      <c r="GPD129" s="717"/>
      <c r="GPE129" s="717"/>
      <c r="GPF129" s="717"/>
      <c r="GPG129" s="717"/>
      <c r="GPH129" s="717"/>
      <c r="GPI129" s="717"/>
      <c r="GPJ129" s="717"/>
      <c r="GPK129" s="717"/>
      <c r="GPL129" s="717"/>
      <c r="GPM129" s="717"/>
      <c r="GPN129" s="717"/>
      <c r="GPO129" s="717"/>
      <c r="GPP129" s="717"/>
      <c r="GPQ129" s="717"/>
      <c r="GPR129" s="717"/>
      <c r="GPS129" s="717"/>
      <c r="GPT129" s="717"/>
      <c r="GPU129" s="717"/>
      <c r="GPV129" s="717"/>
      <c r="GPW129" s="717"/>
      <c r="GPX129" s="717"/>
      <c r="GPY129" s="717"/>
      <c r="GPZ129" s="717"/>
      <c r="GQA129" s="717"/>
      <c r="GQB129" s="717"/>
      <c r="GQC129" s="717"/>
      <c r="GQD129" s="717"/>
      <c r="GQE129" s="717"/>
      <c r="GQF129" s="717"/>
      <c r="GQG129" s="717"/>
      <c r="GQH129" s="717"/>
      <c r="GQI129" s="717"/>
      <c r="GQJ129" s="717"/>
      <c r="GQK129" s="717"/>
      <c r="GQL129" s="717"/>
      <c r="GQM129" s="717"/>
      <c r="GQN129" s="717"/>
      <c r="GQO129" s="717"/>
      <c r="GQP129" s="717"/>
      <c r="GQQ129" s="717"/>
      <c r="GQR129" s="717"/>
      <c r="GQS129" s="717"/>
      <c r="GQT129" s="717"/>
      <c r="GQU129" s="717"/>
      <c r="GQV129" s="717"/>
      <c r="GQW129" s="717"/>
      <c r="GQX129" s="717"/>
      <c r="GQY129" s="717"/>
      <c r="GQZ129" s="717"/>
      <c r="GRA129" s="717"/>
      <c r="GRB129" s="717"/>
      <c r="GRC129" s="717"/>
      <c r="GRD129" s="717"/>
      <c r="GRE129" s="717"/>
      <c r="GRF129" s="717"/>
      <c r="GRG129" s="717"/>
      <c r="GRH129" s="717"/>
      <c r="GRI129" s="717"/>
      <c r="GRJ129" s="717"/>
      <c r="GRK129" s="717"/>
      <c r="GRL129" s="717"/>
      <c r="GRM129" s="717"/>
      <c r="GRN129" s="717"/>
      <c r="GRO129" s="717"/>
      <c r="GRP129" s="717"/>
      <c r="GRQ129" s="717"/>
      <c r="GRR129" s="717"/>
      <c r="GRS129" s="717"/>
      <c r="GRT129" s="717"/>
      <c r="GRU129" s="717"/>
      <c r="GRV129" s="717"/>
      <c r="GRW129" s="717"/>
      <c r="GRX129" s="717"/>
      <c r="GRY129" s="717"/>
      <c r="GRZ129" s="717"/>
      <c r="GSA129" s="717"/>
      <c r="GSB129" s="717"/>
      <c r="GSC129" s="717"/>
      <c r="GSD129" s="717"/>
      <c r="GSE129" s="717"/>
      <c r="GSF129" s="717"/>
      <c r="GSG129" s="717"/>
      <c r="GSH129" s="717"/>
      <c r="GSI129" s="717"/>
      <c r="GSJ129" s="717"/>
      <c r="GSK129" s="717"/>
      <c r="GSL129" s="717"/>
      <c r="GSM129" s="717"/>
      <c r="GSN129" s="717"/>
      <c r="GSO129" s="717"/>
      <c r="GSP129" s="717"/>
      <c r="GSQ129" s="717"/>
      <c r="GSR129" s="717"/>
      <c r="GSS129" s="717"/>
      <c r="GST129" s="717"/>
      <c r="GSU129" s="717"/>
      <c r="GSV129" s="717"/>
      <c r="GSW129" s="717"/>
      <c r="GSX129" s="717"/>
      <c r="GSY129" s="717"/>
      <c r="GSZ129" s="717"/>
      <c r="GTA129" s="717"/>
      <c r="GTB129" s="717"/>
      <c r="GTC129" s="717"/>
      <c r="GTD129" s="717"/>
      <c r="GTE129" s="717"/>
      <c r="GTF129" s="717"/>
      <c r="GTG129" s="717"/>
      <c r="GTH129" s="717"/>
      <c r="GTI129" s="717"/>
      <c r="GTJ129" s="717"/>
      <c r="GTK129" s="717"/>
      <c r="GTL129" s="717"/>
      <c r="GTM129" s="717"/>
      <c r="GTN129" s="717"/>
      <c r="GTO129" s="717"/>
      <c r="GTP129" s="717"/>
      <c r="GTQ129" s="717"/>
      <c r="GTR129" s="717"/>
      <c r="GTS129" s="717"/>
      <c r="GTT129" s="717"/>
      <c r="GTU129" s="717"/>
      <c r="GTV129" s="717"/>
      <c r="GTW129" s="717"/>
      <c r="GTX129" s="717"/>
      <c r="GTY129" s="717"/>
      <c r="GTZ129" s="717"/>
      <c r="GUA129" s="717"/>
      <c r="GUB129" s="717"/>
      <c r="GUC129" s="717"/>
      <c r="GUD129" s="717"/>
      <c r="GUE129" s="717"/>
      <c r="GUF129" s="717"/>
      <c r="GUG129" s="717"/>
      <c r="GUH129" s="717"/>
      <c r="GUI129" s="717"/>
      <c r="GUJ129" s="717"/>
      <c r="GUK129" s="717"/>
      <c r="GUL129" s="717"/>
      <c r="GUM129" s="717"/>
      <c r="GUN129" s="717"/>
      <c r="GUO129" s="717"/>
      <c r="GUP129" s="717"/>
      <c r="GUQ129" s="717"/>
      <c r="GUR129" s="717"/>
      <c r="GUS129" s="717"/>
      <c r="GUT129" s="717"/>
      <c r="GUU129" s="717"/>
      <c r="GUV129" s="717"/>
      <c r="GUW129" s="717"/>
      <c r="GUX129" s="717"/>
      <c r="GUY129" s="717"/>
      <c r="GUZ129" s="717"/>
      <c r="GVA129" s="717"/>
      <c r="GVB129" s="717"/>
      <c r="GVC129" s="717"/>
      <c r="GVD129" s="717"/>
      <c r="GVE129" s="717"/>
      <c r="GVF129" s="717"/>
      <c r="GVG129" s="717"/>
      <c r="GVH129" s="717"/>
      <c r="GVI129" s="717"/>
      <c r="GVJ129" s="717"/>
      <c r="GVK129" s="717"/>
      <c r="GVL129" s="717"/>
      <c r="GVM129" s="717"/>
      <c r="GVN129" s="717"/>
      <c r="GVO129" s="717"/>
      <c r="GVP129" s="717"/>
      <c r="GVQ129" s="717"/>
      <c r="GVR129" s="717"/>
      <c r="GVS129" s="717"/>
      <c r="GVT129" s="717"/>
      <c r="GVU129" s="717"/>
      <c r="GVV129" s="717"/>
      <c r="GVW129" s="717"/>
      <c r="GVX129" s="717"/>
      <c r="GVY129" s="717"/>
      <c r="GVZ129" s="717"/>
      <c r="GWA129" s="717"/>
      <c r="GWB129" s="717"/>
      <c r="GWC129" s="717"/>
      <c r="GWD129" s="717"/>
      <c r="GWE129" s="717"/>
      <c r="GWF129" s="717"/>
      <c r="GWG129" s="717"/>
      <c r="GWH129" s="717"/>
      <c r="GWI129" s="717"/>
      <c r="GWJ129" s="717"/>
      <c r="GWK129" s="717"/>
      <c r="GWL129" s="717"/>
      <c r="GWM129" s="717"/>
      <c r="GWN129" s="717"/>
      <c r="GWO129" s="717"/>
      <c r="GWP129" s="717"/>
      <c r="GWQ129" s="717"/>
      <c r="GWR129" s="717"/>
      <c r="GWS129" s="717"/>
      <c r="GWT129" s="717"/>
      <c r="GWU129" s="717"/>
      <c r="GWV129" s="717"/>
      <c r="GWW129" s="717"/>
      <c r="GWX129" s="717"/>
      <c r="GWY129" s="717"/>
      <c r="GWZ129" s="717"/>
      <c r="GXA129" s="717"/>
      <c r="GXB129" s="717"/>
      <c r="GXC129" s="717"/>
      <c r="GXD129" s="717"/>
      <c r="GXE129" s="717"/>
      <c r="GXF129" s="717"/>
      <c r="GXG129" s="717"/>
      <c r="GXH129" s="717"/>
      <c r="GXI129" s="717"/>
      <c r="GXJ129" s="717"/>
      <c r="GXK129" s="717"/>
      <c r="GXL129" s="717"/>
      <c r="GXM129" s="717"/>
      <c r="GXN129" s="717"/>
      <c r="GXO129" s="717"/>
      <c r="GXP129" s="717"/>
      <c r="GXQ129" s="717"/>
      <c r="GXR129" s="717"/>
      <c r="GXS129" s="717"/>
      <c r="GXT129" s="717"/>
      <c r="GXU129" s="717"/>
      <c r="GXV129" s="717"/>
      <c r="GXW129" s="717"/>
      <c r="GXX129" s="717"/>
      <c r="GXY129" s="717"/>
      <c r="GXZ129" s="717"/>
      <c r="GYA129" s="717"/>
      <c r="GYB129" s="717"/>
      <c r="GYC129" s="717"/>
      <c r="GYD129" s="717"/>
      <c r="GYE129" s="717"/>
      <c r="GYF129" s="717"/>
      <c r="GYG129" s="717"/>
      <c r="GYH129" s="717"/>
      <c r="GYI129" s="717"/>
      <c r="GYJ129" s="717"/>
      <c r="GYK129" s="717"/>
      <c r="GYL129" s="717"/>
      <c r="GYM129" s="717"/>
      <c r="GYN129" s="717"/>
      <c r="GYO129" s="717"/>
      <c r="GYP129" s="717"/>
      <c r="GYQ129" s="717"/>
      <c r="GYR129" s="717"/>
      <c r="GYS129" s="717"/>
      <c r="GYT129" s="717"/>
      <c r="GYU129" s="717"/>
      <c r="GYV129" s="717"/>
      <c r="GYW129" s="717"/>
      <c r="GYX129" s="717"/>
      <c r="GYY129" s="717"/>
      <c r="GYZ129" s="717"/>
      <c r="GZA129" s="717"/>
      <c r="GZB129" s="717"/>
      <c r="GZC129" s="717"/>
      <c r="GZD129" s="717"/>
      <c r="GZE129" s="717"/>
      <c r="GZF129" s="717"/>
      <c r="GZG129" s="717"/>
      <c r="GZH129" s="717"/>
      <c r="GZI129" s="717"/>
      <c r="GZJ129" s="717"/>
      <c r="GZK129" s="717"/>
      <c r="GZL129" s="717"/>
      <c r="GZM129" s="717"/>
      <c r="GZN129" s="717"/>
      <c r="GZO129" s="717"/>
      <c r="GZP129" s="717"/>
      <c r="GZQ129" s="717"/>
      <c r="GZR129" s="717"/>
      <c r="GZS129" s="717"/>
      <c r="GZT129" s="717"/>
      <c r="GZU129" s="717"/>
      <c r="GZV129" s="717"/>
      <c r="GZW129" s="717"/>
      <c r="GZX129" s="717"/>
      <c r="GZY129" s="717"/>
      <c r="GZZ129" s="717"/>
      <c r="HAA129" s="717"/>
      <c r="HAB129" s="717"/>
      <c r="HAC129" s="717"/>
      <c r="HAD129" s="717"/>
      <c r="HAE129" s="717"/>
      <c r="HAF129" s="717"/>
      <c r="HAG129" s="717"/>
      <c r="HAH129" s="717"/>
      <c r="HAI129" s="717"/>
      <c r="HAJ129" s="717"/>
      <c r="HAK129" s="717"/>
      <c r="HAL129" s="717"/>
      <c r="HAM129" s="717"/>
      <c r="HAN129" s="717"/>
      <c r="HAO129" s="717"/>
      <c r="HAP129" s="717"/>
      <c r="HAQ129" s="717"/>
      <c r="HAR129" s="717"/>
      <c r="HAS129" s="717"/>
      <c r="HAT129" s="717"/>
      <c r="HAU129" s="717"/>
      <c r="HAV129" s="717"/>
      <c r="HAW129" s="717"/>
      <c r="HAX129" s="717"/>
      <c r="HAY129" s="717"/>
      <c r="HAZ129" s="717"/>
      <c r="HBA129" s="717"/>
      <c r="HBB129" s="717"/>
      <c r="HBC129" s="717"/>
      <c r="HBD129" s="717"/>
      <c r="HBE129" s="717"/>
      <c r="HBF129" s="717"/>
      <c r="HBG129" s="717"/>
      <c r="HBH129" s="717"/>
      <c r="HBI129" s="717"/>
      <c r="HBJ129" s="717"/>
      <c r="HBK129" s="717"/>
      <c r="HBL129" s="717"/>
      <c r="HBM129" s="717"/>
      <c r="HBN129" s="717"/>
      <c r="HBO129" s="717"/>
      <c r="HBP129" s="717"/>
      <c r="HBQ129" s="717"/>
      <c r="HBR129" s="717"/>
      <c r="HBS129" s="717"/>
      <c r="HBT129" s="717"/>
      <c r="HBU129" s="717"/>
      <c r="HBV129" s="717"/>
      <c r="HBW129" s="717"/>
      <c r="HBX129" s="717"/>
      <c r="HBY129" s="717"/>
      <c r="HBZ129" s="717"/>
      <c r="HCA129" s="717"/>
      <c r="HCB129" s="717"/>
      <c r="HCC129" s="717"/>
      <c r="HCD129" s="717"/>
      <c r="HCE129" s="717"/>
      <c r="HCF129" s="717"/>
      <c r="HCG129" s="717"/>
      <c r="HCH129" s="717"/>
      <c r="HCI129" s="717"/>
      <c r="HCJ129" s="717"/>
      <c r="HCK129" s="717"/>
      <c r="HCL129" s="717"/>
      <c r="HCM129" s="717"/>
      <c r="HCN129" s="717"/>
      <c r="HCO129" s="717"/>
      <c r="HCP129" s="717"/>
      <c r="HCQ129" s="717"/>
      <c r="HCR129" s="717"/>
      <c r="HCS129" s="717"/>
      <c r="HCT129" s="717"/>
      <c r="HCU129" s="717"/>
      <c r="HCV129" s="717"/>
      <c r="HCW129" s="717"/>
      <c r="HCX129" s="717"/>
      <c r="HCY129" s="717"/>
      <c r="HCZ129" s="717"/>
      <c r="HDA129" s="717"/>
      <c r="HDB129" s="717"/>
      <c r="HDC129" s="717"/>
      <c r="HDD129" s="717"/>
      <c r="HDE129" s="717"/>
      <c r="HDF129" s="717"/>
      <c r="HDG129" s="717"/>
      <c r="HDH129" s="717"/>
      <c r="HDI129" s="717"/>
      <c r="HDJ129" s="717"/>
      <c r="HDK129" s="717"/>
      <c r="HDL129" s="717"/>
      <c r="HDM129" s="717"/>
      <c r="HDN129" s="717"/>
      <c r="HDO129" s="717"/>
      <c r="HDP129" s="717"/>
      <c r="HDQ129" s="717"/>
      <c r="HDR129" s="717"/>
      <c r="HDS129" s="717"/>
      <c r="HDT129" s="717"/>
      <c r="HDU129" s="717"/>
      <c r="HDV129" s="717"/>
      <c r="HDW129" s="717"/>
      <c r="HDX129" s="717"/>
      <c r="HDY129" s="717"/>
      <c r="HDZ129" s="717"/>
      <c r="HEA129" s="717"/>
      <c r="HEB129" s="717"/>
      <c r="HEC129" s="717"/>
      <c r="HED129" s="717"/>
      <c r="HEE129" s="717"/>
      <c r="HEF129" s="717"/>
      <c r="HEG129" s="717"/>
      <c r="HEH129" s="717"/>
      <c r="HEI129" s="717"/>
      <c r="HEJ129" s="717"/>
      <c r="HEK129" s="717"/>
      <c r="HEL129" s="717"/>
      <c r="HEM129" s="717"/>
      <c r="HEN129" s="717"/>
      <c r="HEO129" s="717"/>
      <c r="HEP129" s="717"/>
      <c r="HEQ129" s="717"/>
      <c r="HER129" s="717"/>
      <c r="HES129" s="717"/>
      <c r="HET129" s="717"/>
      <c r="HEU129" s="717"/>
      <c r="HEV129" s="717"/>
      <c r="HEW129" s="717"/>
      <c r="HEX129" s="717"/>
      <c r="HEY129" s="717"/>
      <c r="HEZ129" s="717"/>
      <c r="HFA129" s="717"/>
      <c r="HFB129" s="717"/>
      <c r="HFC129" s="717"/>
      <c r="HFD129" s="717"/>
      <c r="HFE129" s="717"/>
      <c r="HFF129" s="717"/>
      <c r="HFG129" s="717"/>
      <c r="HFH129" s="717"/>
      <c r="HFI129" s="717"/>
      <c r="HFJ129" s="717"/>
      <c r="HFK129" s="717"/>
      <c r="HFL129" s="717"/>
      <c r="HFM129" s="717"/>
      <c r="HFN129" s="717"/>
      <c r="HFO129" s="717"/>
      <c r="HFP129" s="717"/>
      <c r="HFQ129" s="717"/>
      <c r="HFR129" s="717"/>
      <c r="HFS129" s="717"/>
      <c r="HFT129" s="717"/>
      <c r="HFU129" s="717"/>
      <c r="HFV129" s="717"/>
      <c r="HFW129" s="717"/>
      <c r="HFX129" s="717"/>
      <c r="HFY129" s="717"/>
      <c r="HFZ129" s="717"/>
      <c r="HGA129" s="717"/>
      <c r="HGB129" s="717"/>
      <c r="HGC129" s="717"/>
      <c r="HGD129" s="717"/>
      <c r="HGE129" s="717"/>
      <c r="HGF129" s="717"/>
      <c r="HGG129" s="717"/>
      <c r="HGH129" s="717"/>
      <c r="HGI129" s="717"/>
      <c r="HGJ129" s="717"/>
      <c r="HGK129" s="717"/>
      <c r="HGL129" s="717"/>
      <c r="HGM129" s="717"/>
      <c r="HGN129" s="717"/>
      <c r="HGO129" s="717"/>
      <c r="HGP129" s="717"/>
      <c r="HGQ129" s="717"/>
      <c r="HGR129" s="717"/>
      <c r="HGS129" s="717"/>
      <c r="HGT129" s="717"/>
      <c r="HGU129" s="717"/>
      <c r="HGV129" s="717"/>
      <c r="HGW129" s="717"/>
      <c r="HGX129" s="717"/>
      <c r="HGY129" s="717"/>
      <c r="HGZ129" s="717"/>
      <c r="HHA129" s="717"/>
      <c r="HHB129" s="717"/>
      <c r="HHC129" s="717"/>
      <c r="HHD129" s="717"/>
      <c r="HHE129" s="717"/>
      <c r="HHF129" s="717"/>
      <c r="HHG129" s="717"/>
      <c r="HHH129" s="717"/>
      <c r="HHI129" s="717"/>
      <c r="HHJ129" s="717"/>
      <c r="HHK129" s="717"/>
      <c r="HHL129" s="717"/>
      <c r="HHM129" s="717"/>
      <c r="HHN129" s="717"/>
      <c r="HHO129" s="717"/>
      <c r="HHP129" s="717"/>
      <c r="HHQ129" s="717"/>
      <c r="HHR129" s="717"/>
      <c r="HHS129" s="717"/>
      <c r="HHT129" s="717"/>
      <c r="HHU129" s="717"/>
      <c r="HHV129" s="717"/>
      <c r="HHW129" s="717"/>
      <c r="HHX129" s="717"/>
      <c r="HHY129" s="717"/>
      <c r="HHZ129" s="717"/>
      <c r="HIA129" s="717"/>
      <c r="HIB129" s="717"/>
      <c r="HIC129" s="717"/>
      <c r="HID129" s="717"/>
      <c r="HIE129" s="717"/>
      <c r="HIF129" s="717"/>
      <c r="HIG129" s="717"/>
      <c r="HIH129" s="717"/>
      <c r="HII129" s="717"/>
      <c r="HIJ129" s="717"/>
      <c r="HIK129" s="717"/>
      <c r="HIL129" s="717"/>
      <c r="HIM129" s="717"/>
      <c r="HIN129" s="717"/>
      <c r="HIO129" s="717"/>
      <c r="HIP129" s="717"/>
      <c r="HIQ129" s="717"/>
      <c r="HIR129" s="717"/>
      <c r="HIS129" s="717"/>
      <c r="HIT129" s="717"/>
      <c r="HIU129" s="717"/>
      <c r="HIV129" s="717"/>
      <c r="HIW129" s="717"/>
      <c r="HIX129" s="717"/>
      <c r="HIY129" s="717"/>
      <c r="HIZ129" s="717"/>
      <c r="HJA129" s="717"/>
      <c r="HJB129" s="717"/>
      <c r="HJC129" s="717"/>
      <c r="HJD129" s="717"/>
      <c r="HJE129" s="717"/>
      <c r="HJF129" s="717"/>
      <c r="HJG129" s="717"/>
      <c r="HJH129" s="717"/>
      <c r="HJI129" s="717"/>
      <c r="HJJ129" s="717"/>
      <c r="HJK129" s="717"/>
      <c r="HJL129" s="717"/>
      <c r="HJM129" s="717"/>
      <c r="HJN129" s="717"/>
      <c r="HJO129" s="717"/>
      <c r="HJP129" s="717"/>
      <c r="HJQ129" s="717"/>
      <c r="HJR129" s="717"/>
      <c r="HJS129" s="717"/>
      <c r="HJT129" s="717"/>
      <c r="HJU129" s="717"/>
      <c r="HJV129" s="717"/>
      <c r="HJW129" s="717"/>
      <c r="HJX129" s="717"/>
      <c r="HJY129" s="717"/>
      <c r="HJZ129" s="717"/>
      <c r="HKA129" s="717"/>
      <c r="HKB129" s="717"/>
      <c r="HKC129" s="717"/>
      <c r="HKD129" s="717"/>
      <c r="HKE129" s="717"/>
      <c r="HKF129" s="717"/>
      <c r="HKG129" s="717"/>
      <c r="HKH129" s="717"/>
      <c r="HKI129" s="717"/>
      <c r="HKJ129" s="717"/>
      <c r="HKK129" s="717"/>
      <c r="HKL129" s="717"/>
      <c r="HKM129" s="717"/>
      <c r="HKN129" s="717"/>
      <c r="HKO129" s="717"/>
      <c r="HKP129" s="717"/>
      <c r="HKQ129" s="717"/>
      <c r="HKR129" s="717"/>
      <c r="HKS129" s="717"/>
      <c r="HKT129" s="717"/>
      <c r="HKU129" s="717"/>
      <c r="HKV129" s="717"/>
      <c r="HKW129" s="717"/>
      <c r="HKX129" s="717"/>
      <c r="HKY129" s="717"/>
      <c r="HKZ129" s="717"/>
      <c r="HLA129" s="717"/>
      <c r="HLB129" s="717"/>
      <c r="HLC129" s="717"/>
      <c r="HLD129" s="717"/>
      <c r="HLE129" s="717"/>
      <c r="HLF129" s="717"/>
      <c r="HLG129" s="717"/>
      <c r="HLH129" s="717"/>
      <c r="HLI129" s="717"/>
      <c r="HLJ129" s="717"/>
      <c r="HLK129" s="717"/>
      <c r="HLL129" s="717"/>
      <c r="HLM129" s="717"/>
      <c r="HLN129" s="717"/>
      <c r="HLO129" s="717"/>
      <c r="HLP129" s="717"/>
      <c r="HLQ129" s="717"/>
      <c r="HLR129" s="717"/>
      <c r="HLS129" s="717"/>
      <c r="HLT129" s="717"/>
      <c r="HLU129" s="717"/>
      <c r="HLV129" s="717"/>
      <c r="HLW129" s="717"/>
      <c r="HLX129" s="717"/>
      <c r="HLY129" s="717"/>
      <c r="HLZ129" s="717"/>
      <c r="HMA129" s="717"/>
      <c r="HMB129" s="717"/>
      <c r="HMC129" s="717"/>
      <c r="HMD129" s="717"/>
      <c r="HME129" s="717"/>
      <c r="HMF129" s="717"/>
      <c r="HMG129" s="717"/>
      <c r="HMH129" s="717"/>
      <c r="HMI129" s="717"/>
      <c r="HMJ129" s="717"/>
      <c r="HMK129" s="717"/>
      <c r="HML129" s="717"/>
      <c r="HMM129" s="717"/>
      <c r="HMN129" s="717"/>
      <c r="HMO129" s="717"/>
      <c r="HMP129" s="717"/>
      <c r="HMQ129" s="717"/>
      <c r="HMR129" s="717"/>
      <c r="HMS129" s="717"/>
      <c r="HMT129" s="717"/>
      <c r="HMU129" s="717"/>
      <c r="HMV129" s="717"/>
      <c r="HMW129" s="717"/>
      <c r="HMX129" s="717"/>
      <c r="HMY129" s="717"/>
      <c r="HMZ129" s="717"/>
      <c r="HNA129" s="717"/>
      <c r="HNB129" s="717"/>
      <c r="HNC129" s="717"/>
      <c r="HND129" s="717"/>
      <c r="HNE129" s="717"/>
      <c r="HNF129" s="717"/>
      <c r="HNG129" s="717"/>
      <c r="HNH129" s="717"/>
      <c r="HNI129" s="717"/>
      <c r="HNJ129" s="717"/>
      <c r="HNK129" s="717"/>
      <c r="HNL129" s="717"/>
      <c r="HNM129" s="717"/>
      <c r="HNN129" s="717"/>
      <c r="HNO129" s="717"/>
      <c r="HNP129" s="717"/>
      <c r="HNQ129" s="717"/>
      <c r="HNR129" s="717"/>
      <c r="HNS129" s="717"/>
      <c r="HNT129" s="717"/>
      <c r="HNU129" s="717"/>
      <c r="HNV129" s="717"/>
      <c r="HNW129" s="717"/>
      <c r="HNX129" s="717"/>
      <c r="HNY129" s="717"/>
      <c r="HNZ129" s="717"/>
      <c r="HOA129" s="717"/>
      <c r="HOB129" s="717"/>
      <c r="HOC129" s="717"/>
      <c r="HOD129" s="717"/>
      <c r="HOE129" s="717"/>
      <c r="HOF129" s="717"/>
      <c r="HOG129" s="717"/>
      <c r="HOH129" s="717"/>
      <c r="HOI129" s="717"/>
      <c r="HOJ129" s="717"/>
      <c r="HOK129" s="717"/>
      <c r="HOL129" s="717"/>
      <c r="HOM129" s="717"/>
      <c r="HON129" s="717"/>
      <c r="HOO129" s="717"/>
      <c r="HOP129" s="717"/>
      <c r="HOQ129" s="717"/>
      <c r="HOR129" s="717"/>
      <c r="HOS129" s="717"/>
      <c r="HOT129" s="717"/>
      <c r="HOU129" s="717"/>
      <c r="HOV129" s="717"/>
      <c r="HOW129" s="717"/>
      <c r="HOX129" s="717"/>
      <c r="HOY129" s="717"/>
      <c r="HOZ129" s="717"/>
      <c r="HPA129" s="717"/>
      <c r="HPB129" s="717"/>
      <c r="HPC129" s="717"/>
      <c r="HPD129" s="717"/>
      <c r="HPE129" s="717"/>
      <c r="HPF129" s="717"/>
      <c r="HPG129" s="717"/>
      <c r="HPH129" s="717"/>
      <c r="HPI129" s="717"/>
      <c r="HPJ129" s="717"/>
      <c r="HPK129" s="717"/>
      <c r="HPL129" s="717"/>
      <c r="HPM129" s="717"/>
      <c r="HPN129" s="717"/>
      <c r="HPO129" s="717"/>
      <c r="HPP129" s="717"/>
      <c r="HPQ129" s="717"/>
      <c r="HPR129" s="717"/>
      <c r="HPS129" s="717"/>
      <c r="HPT129" s="717"/>
      <c r="HPU129" s="717"/>
      <c r="HPV129" s="717"/>
      <c r="HPW129" s="717"/>
      <c r="HPX129" s="717"/>
      <c r="HPY129" s="717"/>
      <c r="HPZ129" s="717"/>
      <c r="HQA129" s="717"/>
      <c r="HQB129" s="717"/>
      <c r="HQC129" s="717"/>
      <c r="HQD129" s="717"/>
      <c r="HQE129" s="717"/>
      <c r="HQF129" s="717"/>
      <c r="HQG129" s="717"/>
      <c r="HQH129" s="717"/>
      <c r="HQI129" s="717"/>
      <c r="HQJ129" s="717"/>
      <c r="HQK129" s="717"/>
      <c r="HQL129" s="717"/>
      <c r="HQM129" s="717"/>
      <c r="HQN129" s="717"/>
      <c r="HQO129" s="717"/>
      <c r="HQP129" s="717"/>
      <c r="HQQ129" s="717"/>
      <c r="HQR129" s="717"/>
      <c r="HQS129" s="717"/>
      <c r="HQT129" s="717"/>
      <c r="HQU129" s="717"/>
      <c r="HQV129" s="717"/>
      <c r="HQW129" s="717"/>
      <c r="HQX129" s="717"/>
      <c r="HQY129" s="717"/>
      <c r="HQZ129" s="717"/>
      <c r="HRA129" s="717"/>
      <c r="HRB129" s="717"/>
      <c r="HRC129" s="717"/>
      <c r="HRD129" s="717"/>
      <c r="HRE129" s="717"/>
      <c r="HRF129" s="717"/>
      <c r="HRG129" s="717"/>
      <c r="HRH129" s="717"/>
      <c r="HRI129" s="717"/>
      <c r="HRJ129" s="717"/>
      <c r="HRK129" s="717"/>
      <c r="HRL129" s="717"/>
      <c r="HRM129" s="717"/>
      <c r="HRN129" s="717"/>
      <c r="HRO129" s="717"/>
      <c r="HRP129" s="717"/>
      <c r="HRQ129" s="717"/>
      <c r="HRR129" s="717"/>
      <c r="HRS129" s="717"/>
      <c r="HRT129" s="717"/>
      <c r="HRU129" s="717"/>
      <c r="HRV129" s="717"/>
      <c r="HRW129" s="717"/>
      <c r="HRX129" s="717"/>
      <c r="HRY129" s="717"/>
      <c r="HRZ129" s="717"/>
      <c r="HSA129" s="717"/>
      <c r="HSB129" s="717"/>
      <c r="HSC129" s="717"/>
      <c r="HSD129" s="717"/>
      <c r="HSE129" s="717"/>
      <c r="HSF129" s="717"/>
      <c r="HSG129" s="717"/>
      <c r="HSH129" s="717"/>
      <c r="HSI129" s="717"/>
      <c r="HSJ129" s="717"/>
      <c r="HSK129" s="717"/>
      <c r="HSL129" s="717"/>
      <c r="HSM129" s="717"/>
      <c r="HSN129" s="717"/>
      <c r="HSO129" s="717"/>
      <c r="HSP129" s="717"/>
      <c r="HSQ129" s="717"/>
      <c r="HSR129" s="717"/>
      <c r="HSS129" s="717"/>
      <c r="HST129" s="717"/>
      <c r="HSU129" s="717"/>
      <c r="HSV129" s="717"/>
      <c r="HSW129" s="717"/>
      <c r="HSX129" s="717"/>
      <c r="HSY129" s="717"/>
      <c r="HSZ129" s="717"/>
      <c r="HTA129" s="717"/>
      <c r="HTB129" s="717"/>
      <c r="HTC129" s="717"/>
      <c r="HTD129" s="717"/>
      <c r="HTE129" s="717"/>
      <c r="HTF129" s="717"/>
      <c r="HTG129" s="717"/>
      <c r="HTH129" s="717"/>
      <c r="HTI129" s="717"/>
      <c r="HTJ129" s="717"/>
      <c r="HTK129" s="717"/>
      <c r="HTL129" s="717"/>
      <c r="HTM129" s="717"/>
      <c r="HTN129" s="717"/>
      <c r="HTO129" s="717"/>
      <c r="HTP129" s="717"/>
      <c r="HTQ129" s="717"/>
      <c r="HTR129" s="717"/>
      <c r="HTS129" s="717"/>
      <c r="HTT129" s="717"/>
      <c r="HTU129" s="717"/>
      <c r="HTV129" s="717"/>
      <c r="HTW129" s="717"/>
      <c r="HTX129" s="717"/>
      <c r="HTY129" s="717"/>
      <c r="HTZ129" s="717"/>
      <c r="HUA129" s="717"/>
      <c r="HUB129" s="717"/>
      <c r="HUC129" s="717"/>
      <c r="HUD129" s="717"/>
      <c r="HUE129" s="717"/>
      <c r="HUF129" s="717"/>
      <c r="HUG129" s="717"/>
      <c r="HUH129" s="717"/>
      <c r="HUI129" s="717"/>
      <c r="HUJ129" s="717"/>
      <c r="HUK129" s="717"/>
      <c r="HUL129" s="717"/>
      <c r="HUM129" s="717"/>
      <c r="HUN129" s="717"/>
      <c r="HUO129" s="717"/>
      <c r="HUP129" s="717"/>
      <c r="HUQ129" s="717"/>
      <c r="HUR129" s="717"/>
      <c r="HUS129" s="717"/>
      <c r="HUT129" s="717"/>
      <c r="HUU129" s="717"/>
      <c r="HUV129" s="717"/>
      <c r="HUW129" s="717"/>
      <c r="HUX129" s="717"/>
      <c r="HUY129" s="717"/>
      <c r="HUZ129" s="717"/>
      <c r="HVA129" s="717"/>
      <c r="HVB129" s="717"/>
      <c r="HVC129" s="717"/>
      <c r="HVD129" s="717"/>
      <c r="HVE129" s="717"/>
      <c r="HVF129" s="717"/>
      <c r="HVG129" s="717"/>
      <c r="HVH129" s="717"/>
      <c r="HVI129" s="717"/>
      <c r="HVJ129" s="717"/>
      <c r="HVK129" s="717"/>
      <c r="HVL129" s="717"/>
      <c r="HVM129" s="717"/>
      <c r="HVN129" s="717"/>
      <c r="HVO129" s="717"/>
      <c r="HVP129" s="717"/>
      <c r="HVQ129" s="717"/>
      <c r="HVR129" s="717"/>
      <c r="HVS129" s="717"/>
      <c r="HVT129" s="717"/>
      <c r="HVU129" s="717"/>
      <c r="HVV129" s="717"/>
      <c r="HVW129" s="717"/>
      <c r="HVX129" s="717"/>
      <c r="HVY129" s="717"/>
      <c r="HVZ129" s="717"/>
      <c r="HWA129" s="717"/>
      <c r="HWB129" s="717"/>
      <c r="HWC129" s="717"/>
      <c r="HWD129" s="717"/>
      <c r="HWE129" s="717"/>
      <c r="HWF129" s="717"/>
      <c r="HWG129" s="717"/>
      <c r="HWH129" s="717"/>
      <c r="HWI129" s="717"/>
      <c r="HWJ129" s="717"/>
      <c r="HWK129" s="717"/>
      <c r="HWL129" s="717"/>
      <c r="HWM129" s="717"/>
      <c r="HWN129" s="717"/>
      <c r="HWO129" s="717"/>
      <c r="HWP129" s="717"/>
      <c r="HWQ129" s="717"/>
      <c r="HWR129" s="717"/>
      <c r="HWS129" s="717"/>
      <c r="HWT129" s="717"/>
      <c r="HWU129" s="717"/>
      <c r="HWV129" s="717"/>
      <c r="HWW129" s="717"/>
      <c r="HWX129" s="717"/>
      <c r="HWY129" s="717"/>
      <c r="HWZ129" s="717"/>
      <c r="HXA129" s="717"/>
      <c r="HXB129" s="717"/>
      <c r="HXC129" s="717"/>
      <c r="HXD129" s="717"/>
      <c r="HXE129" s="717"/>
      <c r="HXF129" s="717"/>
      <c r="HXG129" s="717"/>
      <c r="HXH129" s="717"/>
      <c r="HXI129" s="717"/>
      <c r="HXJ129" s="717"/>
      <c r="HXK129" s="717"/>
      <c r="HXL129" s="717"/>
      <c r="HXM129" s="717"/>
      <c r="HXN129" s="717"/>
      <c r="HXO129" s="717"/>
      <c r="HXP129" s="717"/>
      <c r="HXQ129" s="717"/>
      <c r="HXR129" s="717"/>
      <c r="HXS129" s="717"/>
      <c r="HXT129" s="717"/>
      <c r="HXU129" s="717"/>
      <c r="HXV129" s="717"/>
      <c r="HXW129" s="717"/>
      <c r="HXX129" s="717"/>
      <c r="HXY129" s="717"/>
      <c r="HXZ129" s="717"/>
      <c r="HYA129" s="717"/>
      <c r="HYB129" s="717"/>
      <c r="HYC129" s="717"/>
      <c r="HYD129" s="717"/>
      <c r="HYE129" s="717"/>
      <c r="HYF129" s="717"/>
      <c r="HYG129" s="717"/>
      <c r="HYH129" s="717"/>
      <c r="HYI129" s="717"/>
      <c r="HYJ129" s="717"/>
      <c r="HYK129" s="717"/>
      <c r="HYL129" s="717"/>
      <c r="HYM129" s="717"/>
      <c r="HYN129" s="717"/>
      <c r="HYO129" s="717"/>
      <c r="HYP129" s="717"/>
      <c r="HYQ129" s="717"/>
      <c r="HYR129" s="717"/>
      <c r="HYS129" s="717"/>
      <c r="HYT129" s="717"/>
      <c r="HYU129" s="717"/>
      <c r="HYV129" s="717"/>
      <c r="HYW129" s="717"/>
      <c r="HYX129" s="717"/>
      <c r="HYY129" s="717"/>
      <c r="HYZ129" s="717"/>
      <c r="HZA129" s="717"/>
      <c r="HZB129" s="717"/>
      <c r="HZC129" s="717"/>
      <c r="HZD129" s="717"/>
      <c r="HZE129" s="717"/>
      <c r="HZF129" s="717"/>
      <c r="HZG129" s="717"/>
      <c r="HZH129" s="717"/>
      <c r="HZI129" s="717"/>
      <c r="HZJ129" s="717"/>
      <c r="HZK129" s="717"/>
      <c r="HZL129" s="717"/>
      <c r="HZM129" s="717"/>
      <c r="HZN129" s="717"/>
      <c r="HZO129" s="717"/>
      <c r="HZP129" s="717"/>
      <c r="HZQ129" s="717"/>
      <c r="HZR129" s="717"/>
      <c r="HZS129" s="717"/>
      <c r="HZT129" s="717"/>
      <c r="HZU129" s="717"/>
      <c r="HZV129" s="717"/>
      <c r="HZW129" s="717"/>
      <c r="HZX129" s="717"/>
      <c r="HZY129" s="717"/>
      <c r="HZZ129" s="717"/>
      <c r="IAA129" s="717"/>
      <c r="IAB129" s="717"/>
      <c r="IAC129" s="717"/>
      <c r="IAD129" s="717"/>
      <c r="IAE129" s="717"/>
      <c r="IAF129" s="717"/>
      <c r="IAG129" s="717"/>
      <c r="IAH129" s="717"/>
      <c r="IAI129" s="717"/>
      <c r="IAJ129" s="717"/>
      <c r="IAK129" s="717"/>
      <c r="IAL129" s="717"/>
      <c r="IAM129" s="717"/>
      <c r="IAN129" s="717"/>
      <c r="IAO129" s="717"/>
      <c r="IAP129" s="717"/>
      <c r="IAQ129" s="717"/>
      <c r="IAR129" s="717"/>
      <c r="IAS129" s="717"/>
      <c r="IAT129" s="717"/>
      <c r="IAU129" s="717"/>
      <c r="IAV129" s="717"/>
      <c r="IAW129" s="717"/>
      <c r="IAX129" s="717"/>
      <c r="IAY129" s="717"/>
      <c r="IAZ129" s="717"/>
      <c r="IBA129" s="717"/>
      <c r="IBB129" s="717"/>
      <c r="IBC129" s="717"/>
      <c r="IBD129" s="717"/>
      <c r="IBE129" s="717"/>
      <c r="IBF129" s="717"/>
      <c r="IBG129" s="717"/>
      <c r="IBH129" s="717"/>
      <c r="IBI129" s="717"/>
      <c r="IBJ129" s="717"/>
      <c r="IBK129" s="717"/>
      <c r="IBL129" s="717"/>
      <c r="IBM129" s="717"/>
      <c r="IBN129" s="717"/>
      <c r="IBO129" s="717"/>
      <c r="IBP129" s="717"/>
      <c r="IBQ129" s="717"/>
      <c r="IBR129" s="717"/>
      <c r="IBS129" s="717"/>
      <c r="IBT129" s="717"/>
      <c r="IBU129" s="717"/>
      <c r="IBV129" s="717"/>
      <c r="IBW129" s="717"/>
      <c r="IBX129" s="717"/>
      <c r="IBY129" s="717"/>
      <c r="IBZ129" s="717"/>
      <c r="ICA129" s="717"/>
      <c r="ICB129" s="717"/>
      <c r="ICC129" s="717"/>
      <c r="ICD129" s="717"/>
      <c r="ICE129" s="717"/>
      <c r="ICF129" s="717"/>
      <c r="ICG129" s="717"/>
      <c r="ICH129" s="717"/>
      <c r="ICI129" s="717"/>
      <c r="ICJ129" s="717"/>
      <c r="ICK129" s="717"/>
      <c r="ICL129" s="717"/>
      <c r="ICM129" s="717"/>
      <c r="ICN129" s="717"/>
      <c r="ICO129" s="717"/>
      <c r="ICP129" s="717"/>
      <c r="ICQ129" s="717"/>
      <c r="ICR129" s="717"/>
      <c r="ICS129" s="717"/>
      <c r="ICT129" s="717"/>
      <c r="ICU129" s="717"/>
      <c r="ICV129" s="717"/>
      <c r="ICW129" s="717"/>
      <c r="ICX129" s="717"/>
      <c r="ICY129" s="717"/>
      <c r="ICZ129" s="717"/>
      <c r="IDA129" s="717"/>
      <c r="IDB129" s="717"/>
      <c r="IDC129" s="717"/>
      <c r="IDD129" s="717"/>
      <c r="IDE129" s="717"/>
      <c r="IDF129" s="717"/>
      <c r="IDG129" s="717"/>
      <c r="IDH129" s="717"/>
      <c r="IDI129" s="717"/>
      <c r="IDJ129" s="717"/>
      <c r="IDK129" s="717"/>
      <c r="IDL129" s="717"/>
      <c r="IDM129" s="717"/>
      <c r="IDN129" s="717"/>
      <c r="IDO129" s="717"/>
      <c r="IDP129" s="717"/>
      <c r="IDQ129" s="717"/>
      <c r="IDR129" s="717"/>
      <c r="IDS129" s="717"/>
      <c r="IDT129" s="717"/>
      <c r="IDU129" s="717"/>
      <c r="IDV129" s="717"/>
      <c r="IDW129" s="717"/>
      <c r="IDX129" s="717"/>
      <c r="IDY129" s="717"/>
      <c r="IDZ129" s="717"/>
      <c r="IEA129" s="717"/>
      <c r="IEB129" s="717"/>
      <c r="IEC129" s="717"/>
      <c r="IED129" s="717"/>
      <c r="IEE129" s="717"/>
      <c r="IEF129" s="717"/>
      <c r="IEG129" s="717"/>
      <c r="IEH129" s="717"/>
      <c r="IEI129" s="717"/>
      <c r="IEJ129" s="717"/>
      <c r="IEK129" s="717"/>
      <c r="IEL129" s="717"/>
      <c r="IEM129" s="717"/>
      <c r="IEN129" s="717"/>
      <c r="IEO129" s="717"/>
      <c r="IEP129" s="717"/>
      <c r="IEQ129" s="717"/>
      <c r="IER129" s="717"/>
      <c r="IES129" s="717"/>
      <c r="IET129" s="717"/>
      <c r="IEU129" s="717"/>
      <c r="IEV129" s="717"/>
      <c r="IEW129" s="717"/>
      <c r="IEX129" s="717"/>
      <c r="IEY129" s="717"/>
      <c r="IEZ129" s="717"/>
      <c r="IFA129" s="717"/>
      <c r="IFB129" s="717"/>
      <c r="IFC129" s="717"/>
      <c r="IFD129" s="717"/>
      <c r="IFE129" s="717"/>
      <c r="IFF129" s="717"/>
      <c r="IFG129" s="717"/>
      <c r="IFH129" s="717"/>
      <c r="IFI129" s="717"/>
      <c r="IFJ129" s="717"/>
      <c r="IFK129" s="717"/>
      <c r="IFL129" s="717"/>
      <c r="IFM129" s="717"/>
      <c r="IFN129" s="717"/>
      <c r="IFO129" s="717"/>
      <c r="IFP129" s="717"/>
      <c r="IFQ129" s="717"/>
      <c r="IFR129" s="717"/>
      <c r="IFS129" s="717"/>
      <c r="IFT129" s="717"/>
      <c r="IFU129" s="717"/>
      <c r="IFV129" s="717"/>
      <c r="IFW129" s="717"/>
      <c r="IFX129" s="717"/>
      <c r="IFY129" s="717"/>
      <c r="IFZ129" s="717"/>
      <c r="IGA129" s="717"/>
      <c r="IGB129" s="717"/>
      <c r="IGC129" s="717"/>
      <c r="IGD129" s="717"/>
      <c r="IGE129" s="717"/>
      <c r="IGF129" s="717"/>
      <c r="IGG129" s="717"/>
      <c r="IGH129" s="717"/>
      <c r="IGI129" s="717"/>
      <c r="IGJ129" s="717"/>
      <c r="IGK129" s="717"/>
      <c r="IGL129" s="717"/>
      <c r="IGM129" s="717"/>
      <c r="IGN129" s="717"/>
      <c r="IGO129" s="717"/>
      <c r="IGP129" s="717"/>
      <c r="IGQ129" s="717"/>
      <c r="IGR129" s="717"/>
      <c r="IGS129" s="717"/>
      <c r="IGT129" s="717"/>
      <c r="IGU129" s="717"/>
      <c r="IGV129" s="717"/>
      <c r="IGW129" s="717"/>
      <c r="IGX129" s="717"/>
      <c r="IGY129" s="717"/>
      <c r="IGZ129" s="717"/>
      <c r="IHA129" s="717"/>
      <c r="IHB129" s="717"/>
      <c r="IHC129" s="717"/>
      <c r="IHD129" s="717"/>
      <c r="IHE129" s="717"/>
      <c r="IHF129" s="717"/>
      <c r="IHG129" s="717"/>
      <c r="IHH129" s="717"/>
      <c r="IHI129" s="717"/>
      <c r="IHJ129" s="717"/>
      <c r="IHK129" s="717"/>
      <c r="IHL129" s="717"/>
      <c r="IHM129" s="717"/>
      <c r="IHN129" s="717"/>
      <c r="IHO129" s="717"/>
      <c r="IHP129" s="717"/>
      <c r="IHQ129" s="717"/>
      <c r="IHR129" s="717"/>
      <c r="IHS129" s="717"/>
      <c r="IHT129" s="717"/>
      <c r="IHU129" s="717"/>
      <c r="IHV129" s="717"/>
      <c r="IHW129" s="717"/>
      <c r="IHX129" s="717"/>
      <c r="IHY129" s="717"/>
      <c r="IHZ129" s="717"/>
      <c r="IIA129" s="717"/>
      <c r="IIB129" s="717"/>
      <c r="IIC129" s="717"/>
      <c r="IID129" s="717"/>
      <c r="IIE129" s="717"/>
      <c r="IIF129" s="717"/>
      <c r="IIG129" s="717"/>
      <c r="IIH129" s="717"/>
      <c r="III129" s="717"/>
      <c r="IIJ129" s="717"/>
      <c r="IIK129" s="717"/>
      <c r="IIL129" s="717"/>
      <c r="IIM129" s="717"/>
      <c r="IIN129" s="717"/>
      <c r="IIO129" s="717"/>
      <c r="IIP129" s="717"/>
      <c r="IIQ129" s="717"/>
      <c r="IIR129" s="717"/>
      <c r="IIS129" s="717"/>
      <c r="IIT129" s="717"/>
      <c r="IIU129" s="717"/>
      <c r="IIV129" s="717"/>
      <c r="IIW129" s="717"/>
      <c r="IIX129" s="717"/>
      <c r="IIY129" s="717"/>
      <c r="IIZ129" s="717"/>
      <c r="IJA129" s="717"/>
      <c r="IJB129" s="717"/>
      <c r="IJC129" s="717"/>
      <c r="IJD129" s="717"/>
      <c r="IJE129" s="717"/>
      <c r="IJF129" s="717"/>
      <c r="IJG129" s="717"/>
      <c r="IJH129" s="717"/>
      <c r="IJI129" s="717"/>
      <c r="IJJ129" s="717"/>
      <c r="IJK129" s="717"/>
      <c r="IJL129" s="717"/>
      <c r="IJM129" s="717"/>
      <c r="IJN129" s="717"/>
      <c r="IJO129" s="717"/>
      <c r="IJP129" s="717"/>
      <c r="IJQ129" s="717"/>
      <c r="IJR129" s="717"/>
      <c r="IJS129" s="717"/>
      <c r="IJT129" s="717"/>
      <c r="IJU129" s="717"/>
      <c r="IJV129" s="717"/>
      <c r="IJW129" s="717"/>
      <c r="IJX129" s="717"/>
      <c r="IJY129" s="717"/>
      <c r="IJZ129" s="717"/>
      <c r="IKA129" s="717"/>
      <c r="IKB129" s="717"/>
      <c r="IKC129" s="717"/>
      <c r="IKD129" s="717"/>
      <c r="IKE129" s="717"/>
      <c r="IKF129" s="717"/>
      <c r="IKG129" s="717"/>
      <c r="IKH129" s="717"/>
      <c r="IKI129" s="717"/>
      <c r="IKJ129" s="717"/>
      <c r="IKK129" s="717"/>
      <c r="IKL129" s="717"/>
      <c r="IKM129" s="717"/>
      <c r="IKN129" s="717"/>
      <c r="IKO129" s="717"/>
      <c r="IKP129" s="717"/>
      <c r="IKQ129" s="717"/>
      <c r="IKR129" s="717"/>
      <c r="IKS129" s="717"/>
      <c r="IKT129" s="717"/>
      <c r="IKU129" s="717"/>
      <c r="IKV129" s="717"/>
      <c r="IKW129" s="717"/>
      <c r="IKX129" s="717"/>
      <c r="IKY129" s="717"/>
      <c r="IKZ129" s="717"/>
      <c r="ILA129" s="717"/>
      <c r="ILB129" s="717"/>
      <c r="ILC129" s="717"/>
      <c r="ILD129" s="717"/>
      <c r="ILE129" s="717"/>
      <c r="ILF129" s="717"/>
      <c r="ILG129" s="717"/>
      <c r="ILH129" s="717"/>
      <c r="ILI129" s="717"/>
      <c r="ILJ129" s="717"/>
      <c r="ILK129" s="717"/>
      <c r="ILL129" s="717"/>
      <c r="ILM129" s="717"/>
      <c r="ILN129" s="717"/>
      <c r="ILO129" s="717"/>
      <c r="ILP129" s="717"/>
      <c r="ILQ129" s="717"/>
      <c r="ILR129" s="717"/>
      <c r="ILS129" s="717"/>
      <c r="ILT129" s="717"/>
      <c r="ILU129" s="717"/>
      <c r="ILV129" s="717"/>
      <c r="ILW129" s="717"/>
      <c r="ILX129" s="717"/>
      <c r="ILY129" s="717"/>
      <c r="ILZ129" s="717"/>
      <c r="IMA129" s="717"/>
      <c r="IMB129" s="717"/>
      <c r="IMC129" s="717"/>
      <c r="IMD129" s="717"/>
      <c r="IME129" s="717"/>
      <c r="IMF129" s="717"/>
      <c r="IMG129" s="717"/>
      <c r="IMH129" s="717"/>
      <c r="IMI129" s="717"/>
      <c r="IMJ129" s="717"/>
      <c r="IMK129" s="717"/>
      <c r="IML129" s="717"/>
      <c r="IMM129" s="717"/>
      <c r="IMN129" s="717"/>
      <c r="IMO129" s="717"/>
      <c r="IMP129" s="717"/>
      <c r="IMQ129" s="717"/>
      <c r="IMR129" s="717"/>
      <c r="IMS129" s="717"/>
      <c r="IMT129" s="717"/>
      <c r="IMU129" s="717"/>
      <c r="IMV129" s="717"/>
      <c r="IMW129" s="717"/>
      <c r="IMX129" s="717"/>
      <c r="IMY129" s="717"/>
      <c r="IMZ129" s="717"/>
      <c r="INA129" s="717"/>
      <c r="INB129" s="717"/>
      <c r="INC129" s="717"/>
      <c r="IND129" s="717"/>
      <c r="INE129" s="717"/>
      <c r="INF129" s="717"/>
      <c r="ING129" s="717"/>
      <c r="INH129" s="717"/>
      <c r="INI129" s="717"/>
      <c r="INJ129" s="717"/>
      <c r="INK129" s="717"/>
      <c r="INL129" s="717"/>
      <c r="INM129" s="717"/>
      <c r="INN129" s="717"/>
      <c r="INO129" s="717"/>
      <c r="INP129" s="717"/>
      <c r="INQ129" s="717"/>
      <c r="INR129" s="717"/>
      <c r="INS129" s="717"/>
      <c r="INT129" s="717"/>
      <c r="INU129" s="717"/>
      <c r="INV129" s="717"/>
      <c r="INW129" s="717"/>
      <c r="INX129" s="717"/>
      <c r="INY129" s="717"/>
      <c r="INZ129" s="717"/>
      <c r="IOA129" s="717"/>
      <c r="IOB129" s="717"/>
      <c r="IOC129" s="717"/>
      <c r="IOD129" s="717"/>
      <c r="IOE129" s="717"/>
      <c r="IOF129" s="717"/>
      <c r="IOG129" s="717"/>
      <c r="IOH129" s="717"/>
      <c r="IOI129" s="717"/>
      <c r="IOJ129" s="717"/>
      <c r="IOK129" s="717"/>
      <c r="IOL129" s="717"/>
      <c r="IOM129" s="717"/>
      <c r="ION129" s="717"/>
      <c r="IOO129" s="717"/>
      <c r="IOP129" s="717"/>
      <c r="IOQ129" s="717"/>
      <c r="IOR129" s="717"/>
      <c r="IOS129" s="717"/>
      <c r="IOT129" s="717"/>
      <c r="IOU129" s="717"/>
      <c r="IOV129" s="717"/>
      <c r="IOW129" s="717"/>
      <c r="IOX129" s="717"/>
      <c r="IOY129" s="717"/>
      <c r="IOZ129" s="717"/>
      <c r="IPA129" s="717"/>
      <c r="IPB129" s="717"/>
      <c r="IPC129" s="717"/>
      <c r="IPD129" s="717"/>
      <c r="IPE129" s="717"/>
      <c r="IPF129" s="717"/>
      <c r="IPG129" s="717"/>
      <c r="IPH129" s="717"/>
      <c r="IPI129" s="717"/>
      <c r="IPJ129" s="717"/>
      <c r="IPK129" s="717"/>
      <c r="IPL129" s="717"/>
      <c r="IPM129" s="717"/>
      <c r="IPN129" s="717"/>
      <c r="IPO129" s="717"/>
      <c r="IPP129" s="717"/>
      <c r="IPQ129" s="717"/>
      <c r="IPR129" s="717"/>
      <c r="IPS129" s="717"/>
      <c r="IPT129" s="717"/>
      <c r="IPU129" s="717"/>
      <c r="IPV129" s="717"/>
      <c r="IPW129" s="717"/>
      <c r="IPX129" s="717"/>
      <c r="IPY129" s="717"/>
      <c r="IPZ129" s="717"/>
      <c r="IQA129" s="717"/>
      <c r="IQB129" s="717"/>
      <c r="IQC129" s="717"/>
      <c r="IQD129" s="717"/>
      <c r="IQE129" s="717"/>
      <c r="IQF129" s="717"/>
      <c r="IQG129" s="717"/>
      <c r="IQH129" s="717"/>
      <c r="IQI129" s="717"/>
      <c r="IQJ129" s="717"/>
      <c r="IQK129" s="717"/>
      <c r="IQL129" s="717"/>
      <c r="IQM129" s="717"/>
      <c r="IQN129" s="717"/>
      <c r="IQO129" s="717"/>
      <c r="IQP129" s="717"/>
      <c r="IQQ129" s="717"/>
      <c r="IQR129" s="717"/>
      <c r="IQS129" s="717"/>
      <c r="IQT129" s="717"/>
      <c r="IQU129" s="717"/>
      <c r="IQV129" s="717"/>
      <c r="IQW129" s="717"/>
      <c r="IQX129" s="717"/>
      <c r="IQY129" s="717"/>
      <c r="IQZ129" s="717"/>
      <c r="IRA129" s="717"/>
      <c r="IRB129" s="717"/>
      <c r="IRC129" s="717"/>
      <c r="IRD129" s="717"/>
      <c r="IRE129" s="717"/>
      <c r="IRF129" s="717"/>
      <c r="IRG129" s="717"/>
      <c r="IRH129" s="717"/>
      <c r="IRI129" s="717"/>
      <c r="IRJ129" s="717"/>
      <c r="IRK129" s="717"/>
      <c r="IRL129" s="717"/>
      <c r="IRM129" s="717"/>
      <c r="IRN129" s="717"/>
      <c r="IRO129" s="717"/>
      <c r="IRP129" s="717"/>
      <c r="IRQ129" s="717"/>
      <c r="IRR129" s="717"/>
      <c r="IRS129" s="717"/>
      <c r="IRT129" s="717"/>
      <c r="IRU129" s="717"/>
      <c r="IRV129" s="717"/>
      <c r="IRW129" s="717"/>
      <c r="IRX129" s="717"/>
      <c r="IRY129" s="717"/>
      <c r="IRZ129" s="717"/>
      <c r="ISA129" s="717"/>
      <c r="ISB129" s="717"/>
      <c r="ISC129" s="717"/>
      <c r="ISD129" s="717"/>
      <c r="ISE129" s="717"/>
      <c r="ISF129" s="717"/>
      <c r="ISG129" s="717"/>
      <c r="ISH129" s="717"/>
      <c r="ISI129" s="717"/>
      <c r="ISJ129" s="717"/>
      <c r="ISK129" s="717"/>
      <c r="ISL129" s="717"/>
      <c r="ISM129" s="717"/>
      <c r="ISN129" s="717"/>
      <c r="ISO129" s="717"/>
      <c r="ISP129" s="717"/>
      <c r="ISQ129" s="717"/>
      <c r="ISR129" s="717"/>
      <c r="ISS129" s="717"/>
      <c r="IST129" s="717"/>
      <c r="ISU129" s="717"/>
      <c r="ISV129" s="717"/>
      <c r="ISW129" s="717"/>
      <c r="ISX129" s="717"/>
      <c r="ISY129" s="717"/>
      <c r="ISZ129" s="717"/>
      <c r="ITA129" s="717"/>
      <c r="ITB129" s="717"/>
      <c r="ITC129" s="717"/>
      <c r="ITD129" s="717"/>
      <c r="ITE129" s="717"/>
      <c r="ITF129" s="717"/>
      <c r="ITG129" s="717"/>
      <c r="ITH129" s="717"/>
      <c r="ITI129" s="717"/>
      <c r="ITJ129" s="717"/>
      <c r="ITK129" s="717"/>
      <c r="ITL129" s="717"/>
      <c r="ITM129" s="717"/>
      <c r="ITN129" s="717"/>
      <c r="ITO129" s="717"/>
      <c r="ITP129" s="717"/>
      <c r="ITQ129" s="717"/>
      <c r="ITR129" s="717"/>
      <c r="ITS129" s="717"/>
      <c r="ITT129" s="717"/>
      <c r="ITU129" s="717"/>
      <c r="ITV129" s="717"/>
      <c r="ITW129" s="717"/>
      <c r="ITX129" s="717"/>
      <c r="ITY129" s="717"/>
      <c r="ITZ129" s="717"/>
      <c r="IUA129" s="717"/>
      <c r="IUB129" s="717"/>
      <c r="IUC129" s="717"/>
      <c r="IUD129" s="717"/>
      <c r="IUE129" s="717"/>
      <c r="IUF129" s="717"/>
      <c r="IUG129" s="717"/>
      <c r="IUH129" s="717"/>
      <c r="IUI129" s="717"/>
      <c r="IUJ129" s="717"/>
      <c r="IUK129" s="717"/>
      <c r="IUL129" s="717"/>
      <c r="IUM129" s="717"/>
      <c r="IUN129" s="717"/>
      <c r="IUO129" s="717"/>
      <c r="IUP129" s="717"/>
      <c r="IUQ129" s="717"/>
      <c r="IUR129" s="717"/>
      <c r="IUS129" s="717"/>
      <c r="IUT129" s="717"/>
      <c r="IUU129" s="717"/>
      <c r="IUV129" s="717"/>
      <c r="IUW129" s="717"/>
      <c r="IUX129" s="717"/>
      <c r="IUY129" s="717"/>
      <c r="IUZ129" s="717"/>
      <c r="IVA129" s="717"/>
      <c r="IVB129" s="717"/>
      <c r="IVC129" s="717"/>
      <c r="IVD129" s="717"/>
      <c r="IVE129" s="717"/>
      <c r="IVF129" s="717"/>
      <c r="IVG129" s="717"/>
      <c r="IVH129" s="717"/>
      <c r="IVI129" s="717"/>
      <c r="IVJ129" s="717"/>
      <c r="IVK129" s="717"/>
      <c r="IVL129" s="717"/>
      <c r="IVM129" s="717"/>
      <c r="IVN129" s="717"/>
      <c r="IVO129" s="717"/>
      <c r="IVP129" s="717"/>
      <c r="IVQ129" s="717"/>
      <c r="IVR129" s="717"/>
      <c r="IVS129" s="717"/>
      <c r="IVT129" s="717"/>
      <c r="IVU129" s="717"/>
      <c r="IVV129" s="717"/>
      <c r="IVW129" s="717"/>
      <c r="IVX129" s="717"/>
      <c r="IVY129" s="717"/>
      <c r="IVZ129" s="717"/>
      <c r="IWA129" s="717"/>
      <c r="IWB129" s="717"/>
      <c r="IWC129" s="717"/>
      <c r="IWD129" s="717"/>
      <c r="IWE129" s="717"/>
      <c r="IWF129" s="717"/>
      <c r="IWG129" s="717"/>
      <c r="IWH129" s="717"/>
      <c r="IWI129" s="717"/>
      <c r="IWJ129" s="717"/>
      <c r="IWK129" s="717"/>
      <c r="IWL129" s="717"/>
      <c r="IWM129" s="717"/>
      <c r="IWN129" s="717"/>
      <c r="IWO129" s="717"/>
      <c r="IWP129" s="717"/>
      <c r="IWQ129" s="717"/>
      <c r="IWR129" s="717"/>
      <c r="IWS129" s="717"/>
      <c r="IWT129" s="717"/>
      <c r="IWU129" s="717"/>
      <c r="IWV129" s="717"/>
      <c r="IWW129" s="717"/>
      <c r="IWX129" s="717"/>
      <c r="IWY129" s="717"/>
      <c r="IWZ129" s="717"/>
      <c r="IXA129" s="717"/>
      <c r="IXB129" s="717"/>
      <c r="IXC129" s="717"/>
      <c r="IXD129" s="717"/>
      <c r="IXE129" s="717"/>
      <c r="IXF129" s="717"/>
      <c r="IXG129" s="717"/>
      <c r="IXH129" s="717"/>
      <c r="IXI129" s="717"/>
      <c r="IXJ129" s="717"/>
      <c r="IXK129" s="717"/>
      <c r="IXL129" s="717"/>
      <c r="IXM129" s="717"/>
      <c r="IXN129" s="717"/>
      <c r="IXO129" s="717"/>
      <c r="IXP129" s="717"/>
      <c r="IXQ129" s="717"/>
      <c r="IXR129" s="717"/>
      <c r="IXS129" s="717"/>
      <c r="IXT129" s="717"/>
      <c r="IXU129" s="717"/>
      <c r="IXV129" s="717"/>
      <c r="IXW129" s="717"/>
      <c r="IXX129" s="717"/>
      <c r="IXY129" s="717"/>
      <c r="IXZ129" s="717"/>
      <c r="IYA129" s="717"/>
      <c r="IYB129" s="717"/>
      <c r="IYC129" s="717"/>
      <c r="IYD129" s="717"/>
      <c r="IYE129" s="717"/>
      <c r="IYF129" s="717"/>
      <c r="IYG129" s="717"/>
      <c r="IYH129" s="717"/>
      <c r="IYI129" s="717"/>
      <c r="IYJ129" s="717"/>
      <c r="IYK129" s="717"/>
      <c r="IYL129" s="717"/>
      <c r="IYM129" s="717"/>
      <c r="IYN129" s="717"/>
      <c r="IYO129" s="717"/>
      <c r="IYP129" s="717"/>
      <c r="IYQ129" s="717"/>
      <c r="IYR129" s="717"/>
      <c r="IYS129" s="717"/>
      <c r="IYT129" s="717"/>
      <c r="IYU129" s="717"/>
      <c r="IYV129" s="717"/>
      <c r="IYW129" s="717"/>
      <c r="IYX129" s="717"/>
      <c r="IYY129" s="717"/>
      <c r="IYZ129" s="717"/>
      <c r="IZA129" s="717"/>
      <c r="IZB129" s="717"/>
      <c r="IZC129" s="717"/>
      <c r="IZD129" s="717"/>
      <c r="IZE129" s="717"/>
      <c r="IZF129" s="717"/>
      <c r="IZG129" s="717"/>
      <c r="IZH129" s="717"/>
      <c r="IZI129" s="717"/>
      <c r="IZJ129" s="717"/>
      <c r="IZK129" s="717"/>
      <c r="IZL129" s="717"/>
      <c r="IZM129" s="717"/>
      <c r="IZN129" s="717"/>
      <c r="IZO129" s="717"/>
      <c r="IZP129" s="717"/>
      <c r="IZQ129" s="717"/>
      <c r="IZR129" s="717"/>
      <c r="IZS129" s="717"/>
      <c r="IZT129" s="717"/>
      <c r="IZU129" s="717"/>
      <c r="IZV129" s="717"/>
      <c r="IZW129" s="717"/>
      <c r="IZX129" s="717"/>
      <c r="IZY129" s="717"/>
      <c r="IZZ129" s="717"/>
      <c r="JAA129" s="717"/>
      <c r="JAB129" s="717"/>
      <c r="JAC129" s="717"/>
      <c r="JAD129" s="717"/>
      <c r="JAE129" s="717"/>
      <c r="JAF129" s="717"/>
      <c r="JAG129" s="717"/>
      <c r="JAH129" s="717"/>
      <c r="JAI129" s="717"/>
      <c r="JAJ129" s="717"/>
      <c r="JAK129" s="717"/>
      <c r="JAL129" s="717"/>
      <c r="JAM129" s="717"/>
      <c r="JAN129" s="717"/>
      <c r="JAO129" s="717"/>
      <c r="JAP129" s="717"/>
      <c r="JAQ129" s="717"/>
      <c r="JAR129" s="717"/>
      <c r="JAS129" s="717"/>
      <c r="JAT129" s="717"/>
      <c r="JAU129" s="717"/>
      <c r="JAV129" s="717"/>
      <c r="JAW129" s="717"/>
      <c r="JAX129" s="717"/>
      <c r="JAY129" s="717"/>
      <c r="JAZ129" s="717"/>
      <c r="JBA129" s="717"/>
      <c r="JBB129" s="717"/>
      <c r="JBC129" s="717"/>
      <c r="JBD129" s="717"/>
      <c r="JBE129" s="717"/>
      <c r="JBF129" s="717"/>
      <c r="JBG129" s="717"/>
      <c r="JBH129" s="717"/>
      <c r="JBI129" s="717"/>
      <c r="JBJ129" s="717"/>
      <c r="JBK129" s="717"/>
      <c r="JBL129" s="717"/>
      <c r="JBM129" s="717"/>
      <c r="JBN129" s="717"/>
      <c r="JBO129" s="717"/>
      <c r="JBP129" s="717"/>
      <c r="JBQ129" s="717"/>
      <c r="JBR129" s="717"/>
      <c r="JBS129" s="717"/>
      <c r="JBT129" s="717"/>
      <c r="JBU129" s="717"/>
      <c r="JBV129" s="717"/>
      <c r="JBW129" s="717"/>
      <c r="JBX129" s="717"/>
      <c r="JBY129" s="717"/>
      <c r="JBZ129" s="717"/>
      <c r="JCA129" s="717"/>
      <c r="JCB129" s="717"/>
      <c r="JCC129" s="717"/>
      <c r="JCD129" s="717"/>
      <c r="JCE129" s="717"/>
      <c r="JCF129" s="717"/>
      <c r="JCG129" s="717"/>
      <c r="JCH129" s="717"/>
      <c r="JCI129" s="717"/>
      <c r="JCJ129" s="717"/>
      <c r="JCK129" s="717"/>
      <c r="JCL129" s="717"/>
      <c r="JCM129" s="717"/>
      <c r="JCN129" s="717"/>
      <c r="JCO129" s="717"/>
      <c r="JCP129" s="717"/>
      <c r="JCQ129" s="717"/>
      <c r="JCR129" s="717"/>
      <c r="JCS129" s="717"/>
      <c r="JCT129" s="717"/>
      <c r="JCU129" s="717"/>
      <c r="JCV129" s="717"/>
      <c r="JCW129" s="717"/>
      <c r="JCX129" s="717"/>
      <c r="JCY129" s="717"/>
      <c r="JCZ129" s="717"/>
      <c r="JDA129" s="717"/>
      <c r="JDB129" s="717"/>
      <c r="JDC129" s="717"/>
      <c r="JDD129" s="717"/>
      <c r="JDE129" s="717"/>
      <c r="JDF129" s="717"/>
      <c r="JDG129" s="717"/>
      <c r="JDH129" s="717"/>
      <c r="JDI129" s="717"/>
      <c r="JDJ129" s="717"/>
      <c r="JDK129" s="717"/>
      <c r="JDL129" s="717"/>
      <c r="JDM129" s="717"/>
      <c r="JDN129" s="717"/>
      <c r="JDO129" s="717"/>
      <c r="JDP129" s="717"/>
      <c r="JDQ129" s="717"/>
      <c r="JDR129" s="717"/>
      <c r="JDS129" s="717"/>
      <c r="JDT129" s="717"/>
      <c r="JDU129" s="717"/>
      <c r="JDV129" s="717"/>
      <c r="JDW129" s="717"/>
      <c r="JDX129" s="717"/>
      <c r="JDY129" s="717"/>
      <c r="JDZ129" s="717"/>
      <c r="JEA129" s="717"/>
      <c r="JEB129" s="717"/>
      <c r="JEC129" s="717"/>
      <c r="JED129" s="717"/>
      <c r="JEE129" s="717"/>
      <c r="JEF129" s="717"/>
      <c r="JEG129" s="717"/>
      <c r="JEH129" s="717"/>
      <c r="JEI129" s="717"/>
      <c r="JEJ129" s="717"/>
      <c r="JEK129" s="717"/>
      <c r="JEL129" s="717"/>
      <c r="JEM129" s="717"/>
      <c r="JEN129" s="717"/>
      <c r="JEO129" s="717"/>
      <c r="JEP129" s="717"/>
      <c r="JEQ129" s="717"/>
      <c r="JER129" s="717"/>
      <c r="JES129" s="717"/>
      <c r="JET129" s="717"/>
      <c r="JEU129" s="717"/>
      <c r="JEV129" s="717"/>
      <c r="JEW129" s="717"/>
      <c r="JEX129" s="717"/>
      <c r="JEY129" s="717"/>
      <c r="JEZ129" s="717"/>
      <c r="JFA129" s="717"/>
      <c r="JFB129" s="717"/>
      <c r="JFC129" s="717"/>
      <c r="JFD129" s="717"/>
      <c r="JFE129" s="717"/>
      <c r="JFF129" s="717"/>
      <c r="JFG129" s="717"/>
      <c r="JFH129" s="717"/>
      <c r="JFI129" s="717"/>
      <c r="JFJ129" s="717"/>
      <c r="JFK129" s="717"/>
      <c r="JFL129" s="717"/>
      <c r="JFM129" s="717"/>
      <c r="JFN129" s="717"/>
      <c r="JFO129" s="717"/>
      <c r="JFP129" s="717"/>
      <c r="JFQ129" s="717"/>
      <c r="JFR129" s="717"/>
      <c r="JFS129" s="717"/>
      <c r="JFT129" s="717"/>
      <c r="JFU129" s="717"/>
      <c r="JFV129" s="717"/>
      <c r="JFW129" s="717"/>
      <c r="JFX129" s="717"/>
      <c r="JFY129" s="717"/>
      <c r="JFZ129" s="717"/>
      <c r="JGA129" s="717"/>
      <c r="JGB129" s="717"/>
      <c r="JGC129" s="717"/>
      <c r="JGD129" s="717"/>
      <c r="JGE129" s="717"/>
      <c r="JGF129" s="717"/>
      <c r="JGG129" s="717"/>
      <c r="JGH129" s="717"/>
      <c r="JGI129" s="717"/>
      <c r="JGJ129" s="717"/>
      <c r="JGK129" s="717"/>
      <c r="JGL129" s="717"/>
      <c r="JGM129" s="717"/>
      <c r="JGN129" s="717"/>
      <c r="JGO129" s="717"/>
      <c r="JGP129" s="717"/>
      <c r="JGQ129" s="717"/>
      <c r="JGR129" s="717"/>
      <c r="JGS129" s="717"/>
      <c r="JGT129" s="717"/>
      <c r="JGU129" s="717"/>
      <c r="JGV129" s="717"/>
      <c r="JGW129" s="717"/>
      <c r="JGX129" s="717"/>
      <c r="JGY129" s="717"/>
      <c r="JGZ129" s="717"/>
      <c r="JHA129" s="717"/>
      <c r="JHB129" s="717"/>
      <c r="JHC129" s="717"/>
      <c r="JHD129" s="717"/>
      <c r="JHE129" s="717"/>
      <c r="JHF129" s="717"/>
      <c r="JHG129" s="717"/>
      <c r="JHH129" s="717"/>
      <c r="JHI129" s="717"/>
      <c r="JHJ129" s="717"/>
      <c r="JHK129" s="717"/>
      <c r="JHL129" s="717"/>
      <c r="JHM129" s="717"/>
      <c r="JHN129" s="717"/>
      <c r="JHO129" s="717"/>
      <c r="JHP129" s="717"/>
      <c r="JHQ129" s="717"/>
      <c r="JHR129" s="717"/>
      <c r="JHS129" s="717"/>
      <c r="JHT129" s="717"/>
      <c r="JHU129" s="717"/>
      <c r="JHV129" s="717"/>
      <c r="JHW129" s="717"/>
      <c r="JHX129" s="717"/>
      <c r="JHY129" s="717"/>
      <c r="JHZ129" s="717"/>
      <c r="JIA129" s="717"/>
      <c r="JIB129" s="717"/>
      <c r="JIC129" s="717"/>
      <c r="JID129" s="717"/>
      <c r="JIE129" s="717"/>
      <c r="JIF129" s="717"/>
      <c r="JIG129" s="717"/>
      <c r="JIH129" s="717"/>
      <c r="JII129" s="717"/>
      <c r="JIJ129" s="717"/>
      <c r="JIK129" s="717"/>
      <c r="JIL129" s="717"/>
      <c r="JIM129" s="717"/>
      <c r="JIN129" s="717"/>
      <c r="JIO129" s="717"/>
      <c r="JIP129" s="717"/>
      <c r="JIQ129" s="717"/>
      <c r="JIR129" s="717"/>
      <c r="JIS129" s="717"/>
      <c r="JIT129" s="717"/>
      <c r="JIU129" s="717"/>
      <c r="JIV129" s="717"/>
      <c r="JIW129" s="717"/>
      <c r="JIX129" s="717"/>
      <c r="JIY129" s="717"/>
      <c r="JIZ129" s="717"/>
      <c r="JJA129" s="717"/>
      <c r="JJB129" s="717"/>
      <c r="JJC129" s="717"/>
      <c r="JJD129" s="717"/>
      <c r="JJE129" s="717"/>
      <c r="JJF129" s="717"/>
      <c r="JJG129" s="717"/>
      <c r="JJH129" s="717"/>
      <c r="JJI129" s="717"/>
      <c r="JJJ129" s="717"/>
      <c r="JJK129" s="717"/>
      <c r="JJL129" s="717"/>
      <c r="JJM129" s="717"/>
      <c r="JJN129" s="717"/>
      <c r="JJO129" s="717"/>
      <c r="JJP129" s="717"/>
      <c r="JJQ129" s="717"/>
      <c r="JJR129" s="717"/>
      <c r="JJS129" s="717"/>
      <c r="JJT129" s="717"/>
      <c r="JJU129" s="717"/>
      <c r="JJV129" s="717"/>
      <c r="JJW129" s="717"/>
      <c r="JJX129" s="717"/>
      <c r="JJY129" s="717"/>
      <c r="JJZ129" s="717"/>
      <c r="JKA129" s="717"/>
      <c r="JKB129" s="717"/>
      <c r="JKC129" s="717"/>
      <c r="JKD129" s="717"/>
      <c r="JKE129" s="717"/>
      <c r="JKF129" s="717"/>
      <c r="JKG129" s="717"/>
      <c r="JKH129" s="717"/>
      <c r="JKI129" s="717"/>
      <c r="JKJ129" s="717"/>
      <c r="JKK129" s="717"/>
      <c r="JKL129" s="717"/>
      <c r="JKM129" s="717"/>
      <c r="JKN129" s="717"/>
      <c r="JKO129" s="717"/>
      <c r="JKP129" s="717"/>
      <c r="JKQ129" s="717"/>
      <c r="JKR129" s="717"/>
      <c r="JKS129" s="717"/>
      <c r="JKT129" s="717"/>
      <c r="JKU129" s="717"/>
      <c r="JKV129" s="717"/>
      <c r="JKW129" s="717"/>
      <c r="JKX129" s="717"/>
      <c r="JKY129" s="717"/>
      <c r="JKZ129" s="717"/>
      <c r="JLA129" s="717"/>
      <c r="JLB129" s="717"/>
      <c r="JLC129" s="717"/>
      <c r="JLD129" s="717"/>
      <c r="JLE129" s="717"/>
      <c r="JLF129" s="717"/>
      <c r="JLG129" s="717"/>
      <c r="JLH129" s="717"/>
      <c r="JLI129" s="717"/>
      <c r="JLJ129" s="717"/>
      <c r="JLK129" s="717"/>
      <c r="JLL129" s="717"/>
      <c r="JLM129" s="717"/>
      <c r="JLN129" s="717"/>
      <c r="JLO129" s="717"/>
      <c r="JLP129" s="717"/>
      <c r="JLQ129" s="717"/>
      <c r="JLR129" s="717"/>
      <c r="JLS129" s="717"/>
      <c r="JLT129" s="717"/>
      <c r="JLU129" s="717"/>
      <c r="JLV129" s="717"/>
      <c r="JLW129" s="717"/>
      <c r="JLX129" s="717"/>
      <c r="JLY129" s="717"/>
      <c r="JLZ129" s="717"/>
      <c r="JMA129" s="717"/>
      <c r="JMB129" s="717"/>
      <c r="JMC129" s="717"/>
      <c r="JMD129" s="717"/>
      <c r="JME129" s="717"/>
      <c r="JMF129" s="717"/>
      <c r="JMG129" s="717"/>
      <c r="JMH129" s="717"/>
      <c r="JMI129" s="717"/>
      <c r="JMJ129" s="717"/>
      <c r="JMK129" s="717"/>
      <c r="JML129" s="717"/>
      <c r="JMM129" s="717"/>
      <c r="JMN129" s="717"/>
      <c r="JMO129" s="717"/>
      <c r="JMP129" s="717"/>
      <c r="JMQ129" s="717"/>
      <c r="JMR129" s="717"/>
      <c r="JMS129" s="717"/>
      <c r="JMT129" s="717"/>
      <c r="JMU129" s="717"/>
      <c r="JMV129" s="717"/>
      <c r="JMW129" s="717"/>
      <c r="JMX129" s="717"/>
      <c r="JMY129" s="717"/>
      <c r="JMZ129" s="717"/>
      <c r="JNA129" s="717"/>
      <c r="JNB129" s="717"/>
      <c r="JNC129" s="717"/>
      <c r="JND129" s="717"/>
      <c r="JNE129" s="717"/>
      <c r="JNF129" s="717"/>
      <c r="JNG129" s="717"/>
      <c r="JNH129" s="717"/>
      <c r="JNI129" s="717"/>
      <c r="JNJ129" s="717"/>
      <c r="JNK129" s="717"/>
      <c r="JNL129" s="717"/>
      <c r="JNM129" s="717"/>
      <c r="JNN129" s="717"/>
      <c r="JNO129" s="717"/>
      <c r="JNP129" s="717"/>
      <c r="JNQ129" s="717"/>
      <c r="JNR129" s="717"/>
      <c r="JNS129" s="717"/>
      <c r="JNT129" s="717"/>
      <c r="JNU129" s="717"/>
      <c r="JNV129" s="717"/>
      <c r="JNW129" s="717"/>
      <c r="JNX129" s="717"/>
      <c r="JNY129" s="717"/>
      <c r="JNZ129" s="717"/>
      <c r="JOA129" s="717"/>
      <c r="JOB129" s="717"/>
      <c r="JOC129" s="717"/>
      <c r="JOD129" s="717"/>
      <c r="JOE129" s="717"/>
      <c r="JOF129" s="717"/>
      <c r="JOG129" s="717"/>
      <c r="JOH129" s="717"/>
      <c r="JOI129" s="717"/>
      <c r="JOJ129" s="717"/>
      <c r="JOK129" s="717"/>
      <c r="JOL129" s="717"/>
      <c r="JOM129" s="717"/>
      <c r="JON129" s="717"/>
      <c r="JOO129" s="717"/>
      <c r="JOP129" s="717"/>
      <c r="JOQ129" s="717"/>
      <c r="JOR129" s="717"/>
      <c r="JOS129" s="717"/>
      <c r="JOT129" s="717"/>
      <c r="JOU129" s="717"/>
      <c r="JOV129" s="717"/>
      <c r="JOW129" s="717"/>
      <c r="JOX129" s="717"/>
      <c r="JOY129" s="717"/>
      <c r="JOZ129" s="717"/>
      <c r="JPA129" s="717"/>
      <c r="JPB129" s="717"/>
      <c r="JPC129" s="717"/>
      <c r="JPD129" s="717"/>
      <c r="JPE129" s="717"/>
      <c r="JPF129" s="717"/>
      <c r="JPG129" s="717"/>
      <c r="JPH129" s="717"/>
      <c r="JPI129" s="717"/>
      <c r="JPJ129" s="717"/>
      <c r="JPK129" s="717"/>
      <c r="JPL129" s="717"/>
      <c r="JPM129" s="717"/>
      <c r="JPN129" s="717"/>
      <c r="JPO129" s="717"/>
      <c r="JPP129" s="717"/>
      <c r="JPQ129" s="717"/>
      <c r="JPR129" s="717"/>
      <c r="JPS129" s="717"/>
      <c r="JPT129" s="717"/>
      <c r="JPU129" s="717"/>
      <c r="JPV129" s="717"/>
      <c r="JPW129" s="717"/>
      <c r="JPX129" s="717"/>
      <c r="JPY129" s="717"/>
      <c r="JPZ129" s="717"/>
      <c r="JQA129" s="717"/>
      <c r="JQB129" s="717"/>
      <c r="JQC129" s="717"/>
      <c r="JQD129" s="717"/>
      <c r="JQE129" s="717"/>
      <c r="JQF129" s="717"/>
      <c r="JQG129" s="717"/>
      <c r="JQH129" s="717"/>
      <c r="JQI129" s="717"/>
      <c r="JQJ129" s="717"/>
      <c r="JQK129" s="717"/>
      <c r="JQL129" s="717"/>
      <c r="JQM129" s="717"/>
      <c r="JQN129" s="717"/>
      <c r="JQO129" s="717"/>
      <c r="JQP129" s="717"/>
      <c r="JQQ129" s="717"/>
      <c r="JQR129" s="717"/>
      <c r="JQS129" s="717"/>
      <c r="JQT129" s="717"/>
      <c r="JQU129" s="717"/>
      <c r="JQV129" s="717"/>
      <c r="JQW129" s="717"/>
      <c r="JQX129" s="717"/>
      <c r="JQY129" s="717"/>
      <c r="JQZ129" s="717"/>
      <c r="JRA129" s="717"/>
      <c r="JRB129" s="717"/>
      <c r="JRC129" s="717"/>
      <c r="JRD129" s="717"/>
      <c r="JRE129" s="717"/>
      <c r="JRF129" s="717"/>
      <c r="JRG129" s="717"/>
      <c r="JRH129" s="717"/>
      <c r="JRI129" s="717"/>
      <c r="JRJ129" s="717"/>
      <c r="JRK129" s="717"/>
      <c r="JRL129" s="717"/>
      <c r="JRM129" s="717"/>
      <c r="JRN129" s="717"/>
      <c r="JRO129" s="717"/>
      <c r="JRP129" s="717"/>
      <c r="JRQ129" s="717"/>
      <c r="JRR129" s="717"/>
      <c r="JRS129" s="717"/>
      <c r="JRT129" s="717"/>
      <c r="JRU129" s="717"/>
      <c r="JRV129" s="717"/>
      <c r="JRW129" s="717"/>
      <c r="JRX129" s="717"/>
      <c r="JRY129" s="717"/>
      <c r="JRZ129" s="717"/>
      <c r="JSA129" s="717"/>
      <c r="JSB129" s="717"/>
      <c r="JSC129" s="717"/>
      <c r="JSD129" s="717"/>
      <c r="JSE129" s="717"/>
      <c r="JSF129" s="717"/>
      <c r="JSG129" s="717"/>
      <c r="JSH129" s="717"/>
      <c r="JSI129" s="717"/>
      <c r="JSJ129" s="717"/>
      <c r="JSK129" s="717"/>
      <c r="JSL129" s="717"/>
      <c r="JSM129" s="717"/>
      <c r="JSN129" s="717"/>
      <c r="JSO129" s="717"/>
      <c r="JSP129" s="717"/>
      <c r="JSQ129" s="717"/>
      <c r="JSR129" s="717"/>
      <c r="JSS129" s="717"/>
      <c r="JST129" s="717"/>
      <c r="JSU129" s="717"/>
      <c r="JSV129" s="717"/>
      <c r="JSW129" s="717"/>
      <c r="JSX129" s="717"/>
      <c r="JSY129" s="717"/>
      <c r="JSZ129" s="717"/>
      <c r="JTA129" s="717"/>
      <c r="JTB129" s="717"/>
      <c r="JTC129" s="717"/>
      <c r="JTD129" s="717"/>
      <c r="JTE129" s="717"/>
      <c r="JTF129" s="717"/>
      <c r="JTG129" s="717"/>
      <c r="JTH129" s="717"/>
      <c r="JTI129" s="717"/>
      <c r="JTJ129" s="717"/>
      <c r="JTK129" s="717"/>
      <c r="JTL129" s="717"/>
      <c r="JTM129" s="717"/>
      <c r="JTN129" s="717"/>
      <c r="JTO129" s="717"/>
      <c r="JTP129" s="717"/>
      <c r="JTQ129" s="717"/>
      <c r="JTR129" s="717"/>
      <c r="JTS129" s="717"/>
      <c r="JTT129" s="717"/>
      <c r="JTU129" s="717"/>
      <c r="JTV129" s="717"/>
      <c r="JTW129" s="717"/>
      <c r="JTX129" s="717"/>
      <c r="JTY129" s="717"/>
      <c r="JTZ129" s="717"/>
      <c r="JUA129" s="717"/>
      <c r="JUB129" s="717"/>
      <c r="JUC129" s="717"/>
      <c r="JUD129" s="717"/>
      <c r="JUE129" s="717"/>
      <c r="JUF129" s="717"/>
      <c r="JUG129" s="717"/>
      <c r="JUH129" s="717"/>
      <c r="JUI129" s="717"/>
      <c r="JUJ129" s="717"/>
      <c r="JUK129" s="717"/>
      <c r="JUL129" s="717"/>
      <c r="JUM129" s="717"/>
      <c r="JUN129" s="717"/>
      <c r="JUO129" s="717"/>
      <c r="JUP129" s="717"/>
      <c r="JUQ129" s="717"/>
      <c r="JUR129" s="717"/>
      <c r="JUS129" s="717"/>
      <c r="JUT129" s="717"/>
      <c r="JUU129" s="717"/>
      <c r="JUV129" s="717"/>
      <c r="JUW129" s="717"/>
      <c r="JUX129" s="717"/>
      <c r="JUY129" s="717"/>
      <c r="JUZ129" s="717"/>
      <c r="JVA129" s="717"/>
      <c r="JVB129" s="717"/>
      <c r="JVC129" s="717"/>
      <c r="JVD129" s="717"/>
      <c r="JVE129" s="717"/>
      <c r="JVF129" s="717"/>
      <c r="JVG129" s="717"/>
      <c r="JVH129" s="717"/>
      <c r="JVI129" s="717"/>
      <c r="JVJ129" s="717"/>
      <c r="JVK129" s="717"/>
      <c r="JVL129" s="717"/>
      <c r="JVM129" s="717"/>
      <c r="JVN129" s="717"/>
      <c r="JVO129" s="717"/>
      <c r="JVP129" s="717"/>
      <c r="JVQ129" s="717"/>
      <c r="JVR129" s="717"/>
      <c r="JVS129" s="717"/>
      <c r="JVT129" s="717"/>
      <c r="JVU129" s="717"/>
      <c r="JVV129" s="717"/>
      <c r="JVW129" s="717"/>
      <c r="JVX129" s="717"/>
      <c r="JVY129" s="717"/>
      <c r="JVZ129" s="717"/>
      <c r="JWA129" s="717"/>
      <c r="JWB129" s="717"/>
      <c r="JWC129" s="717"/>
      <c r="JWD129" s="717"/>
      <c r="JWE129" s="717"/>
      <c r="JWF129" s="717"/>
      <c r="JWG129" s="717"/>
      <c r="JWH129" s="717"/>
      <c r="JWI129" s="717"/>
      <c r="JWJ129" s="717"/>
      <c r="JWK129" s="717"/>
      <c r="JWL129" s="717"/>
      <c r="JWM129" s="717"/>
      <c r="JWN129" s="717"/>
      <c r="JWO129" s="717"/>
      <c r="JWP129" s="717"/>
      <c r="JWQ129" s="717"/>
      <c r="JWR129" s="717"/>
      <c r="JWS129" s="717"/>
      <c r="JWT129" s="717"/>
      <c r="JWU129" s="717"/>
      <c r="JWV129" s="717"/>
      <c r="JWW129" s="717"/>
      <c r="JWX129" s="717"/>
      <c r="JWY129" s="717"/>
      <c r="JWZ129" s="717"/>
      <c r="JXA129" s="717"/>
      <c r="JXB129" s="717"/>
      <c r="JXC129" s="717"/>
      <c r="JXD129" s="717"/>
      <c r="JXE129" s="717"/>
      <c r="JXF129" s="717"/>
      <c r="JXG129" s="717"/>
      <c r="JXH129" s="717"/>
      <c r="JXI129" s="717"/>
      <c r="JXJ129" s="717"/>
      <c r="JXK129" s="717"/>
      <c r="JXL129" s="717"/>
      <c r="JXM129" s="717"/>
      <c r="JXN129" s="717"/>
      <c r="JXO129" s="717"/>
      <c r="JXP129" s="717"/>
      <c r="JXQ129" s="717"/>
      <c r="JXR129" s="717"/>
      <c r="JXS129" s="717"/>
      <c r="JXT129" s="717"/>
      <c r="JXU129" s="717"/>
      <c r="JXV129" s="717"/>
      <c r="JXW129" s="717"/>
      <c r="JXX129" s="717"/>
      <c r="JXY129" s="717"/>
      <c r="JXZ129" s="717"/>
      <c r="JYA129" s="717"/>
      <c r="JYB129" s="717"/>
      <c r="JYC129" s="717"/>
      <c r="JYD129" s="717"/>
      <c r="JYE129" s="717"/>
      <c r="JYF129" s="717"/>
      <c r="JYG129" s="717"/>
      <c r="JYH129" s="717"/>
      <c r="JYI129" s="717"/>
      <c r="JYJ129" s="717"/>
      <c r="JYK129" s="717"/>
      <c r="JYL129" s="717"/>
      <c r="JYM129" s="717"/>
      <c r="JYN129" s="717"/>
      <c r="JYO129" s="717"/>
      <c r="JYP129" s="717"/>
      <c r="JYQ129" s="717"/>
      <c r="JYR129" s="717"/>
      <c r="JYS129" s="717"/>
      <c r="JYT129" s="717"/>
      <c r="JYU129" s="717"/>
      <c r="JYV129" s="717"/>
      <c r="JYW129" s="717"/>
      <c r="JYX129" s="717"/>
      <c r="JYY129" s="717"/>
      <c r="JYZ129" s="717"/>
      <c r="JZA129" s="717"/>
      <c r="JZB129" s="717"/>
      <c r="JZC129" s="717"/>
      <c r="JZD129" s="717"/>
      <c r="JZE129" s="717"/>
      <c r="JZF129" s="717"/>
      <c r="JZG129" s="717"/>
      <c r="JZH129" s="717"/>
      <c r="JZI129" s="717"/>
      <c r="JZJ129" s="717"/>
      <c r="JZK129" s="717"/>
      <c r="JZL129" s="717"/>
      <c r="JZM129" s="717"/>
      <c r="JZN129" s="717"/>
      <c r="JZO129" s="717"/>
      <c r="JZP129" s="717"/>
      <c r="JZQ129" s="717"/>
      <c r="JZR129" s="717"/>
      <c r="JZS129" s="717"/>
      <c r="JZT129" s="717"/>
      <c r="JZU129" s="717"/>
      <c r="JZV129" s="717"/>
      <c r="JZW129" s="717"/>
      <c r="JZX129" s="717"/>
      <c r="JZY129" s="717"/>
      <c r="JZZ129" s="717"/>
      <c r="KAA129" s="717"/>
      <c r="KAB129" s="717"/>
      <c r="KAC129" s="717"/>
      <c r="KAD129" s="717"/>
      <c r="KAE129" s="717"/>
      <c r="KAF129" s="717"/>
      <c r="KAG129" s="717"/>
      <c r="KAH129" s="717"/>
      <c r="KAI129" s="717"/>
      <c r="KAJ129" s="717"/>
      <c r="KAK129" s="717"/>
      <c r="KAL129" s="717"/>
      <c r="KAM129" s="717"/>
      <c r="KAN129" s="717"/>
      <c r="KAO129" s="717"/>
      <c r="KAP129" s="717"/>
      <c r="KAQ129" s="717"/>
      <c r="KAR129" s="717"/>
      <c r="KAS129" s="717"/>
      <c r="KAT129" s="717"/>
      <c r="KAU129" s="717"/>
      <c r="KAV129" s="717"/>
      <c r="KAW129" s="717"/>
      <c r="KAX129" s="717"/>
      <c r="KAY129" s="717"/>
      <c r="KAZ129" s="717"/>
      <c r="KBA129" s="717"/>
      <c r="KBB129" s="717"/>
      <c r="KBC129" s="717"/>
      <c r="KBD129" s="717"/>
      <c r="KBE129" s="717"/>
      <c r="KBF129" s="717"/>
      <c r="KBG129" s="717"/>
      <c r="KBH129" s="717"/>
      <c r="KBI129" s="717"/>
      <c r="KBJ129" s="717"/>
      <c r="KBK129" s="717"/>
      <c r="KBL129" s="717"/>
      <c r="KBM129" s="717"/>
      <c r="KBN129" s="717"/>
      <c r="KBO129" s="717"/>
      <c r="KBP129" s="717"/>
      <c r="KBQ129" s="717"/>
      <c r="KBR129" s="717"/>
      <c r="KBS129" s="717"/>
      <c r="KBT129" s="717"/>
      <c r="KBU129" s="717"/>
      <c r="KBV129" s="717"/>
      <c r="KBW129" s="717"/>
      <c r="KBX129" s="717"/>
      <c r="KBY129" s="717"/>
      <c r="KBZ129" s="717"/>
      <c r="KCA129" s="717"/>
      <c r="KCB129" s="717"/>
      <c r="KCC129" s="717"/>
      <c r="KCD129" s="717"/>
      <c r="KCE129" s="717"/>
      <c r="KCF129" s="717"/>
      <c r="KCG129" s="717"/>
      <c r="KCH129" s="717"/>
      <c r="KCI129" s="717"/>
      <c r="KCJ129" s="717"/>
      <c r="KCK129" s="717"/>
      <c r="KCL129" s="717"/>
      <c r="KCM129" s="717"/>
      <c r="KCN129" s="717"/>
      <c r="KCO129" s="717"/>
      <c r="KCP129" s="717"/>
      <c r="KCQ129" s="717"/>
      <c r="KCR129" s="717"/>
      <c r="KCS129" s="717"/>
      <c r="KCT129" s="717"/>
      <c r="KCU129" s="717"/>
      <c r="KCV129" s="717"/>
      <c r="KCW129" s="717"/>
      <c r="KCX129" s="717"/>
      <c r="KCY129" s="717"/>
      <c r="KCZ129" s="717"/>
      <c r="KDA129" s="717"/>
      <c r="KDB129" s="717"/>
      <c r="KDC129" s="717"/>
      <c r="KDD129" s="717"/>
      <c r="KDE129" s="717"/>
      <c r="KDF129" s="717"/>
      <c r="KDG129" s="717"/>
      <c r="KDH129" s="717"/>
      <c r="KDI129" s="717"/>
      <c r="KDJ129" s="717"/>
      <c r="KDK129" s="717"/>
      <c r="KDL129" s="717"/>
      <c r="KDM129" s="717"/>
      <c r="KDN129" s="717"/>
      <c r="KDO129" s="717"/>
      <c r="KDP129" s="717"/>
      <c r="KDQ129" s="717"/>
      <c r="KDR129" s="717"/>
      <c r="KDS129" s="717"/>
      <c r="KDT129" s="717"/>
      <c r="KDU129" s="717"/>
      <c r="KDV129" s="717"/>
      <c r="KDW129" s="717"/>
      <c r="KDX129" s="717"/>
      <c r="KDY129" s="717"/>
      <c r="KDZ129" s="717"/>
      <c r="KEA129" s="717"/>
      <c r="KEB129" s="717"/>
      <c r="KEC129" s="717"/>
      <c r="KED129" s="717"/>
      <c r="KEE129" s="717"/>
      <c r="KEF129" s="717"/>
      <c r="KEG129" s="717"/>
      <c r="KEH129" s="717"/>
      <c r="KEI129" s="717"/>
      <c r="KEJ129" s="717"/>
      <c r="KEK129" s="717"/>
      <c r="KEL129" s="717"/>
      <c r="KEM129" s="717"/>
      <c r="KEN129" s="717"/>
      <c r="KEO129" s="717"/>
      <c r="KEP129" s="717"/>
      <c r="KEQ129" s="717"/>
      <c r="KER129" s="717"/>
      <c r="KES129" s="717"/>
      <c r="KET129" s="717"/>
      <c r="KEU129" s="717"/>
      <c r="KEV129" s="717"/>
      <c r="KEW129" s="717"/>
      <c r="KEX129" s="717"/>
      <c r="KEY129" s="717"/>
      <c r="KEZ129" s="717"/>
      <c r="KFA129" s="717"/>
      <c r="KFB129" s="717"/>
      <c r="KFC129" s="717"/>
      <c r="KFD129" s="717"/>
      <c r="KFE129" s="717"/>
      <c r="KFF129" s="717"/>
      <c r="KFG129" s="717"/>
      <c r="KFH129" s="717"/>
      <c r="KFI129" s="717"/>
      <c r="KFJ129" s="717"/>
      <c r="KFK129" s="717"/>
      <c r="KFL129" s="717"/>
      <c r="KFM129" s="717"/>
      <c r="KFN129" s="717"/>
      <c r="KFO129" s="717"/>
      <c r="KFP129" s="717"/>
      <c r="KFQ129" s="717"/>
      <c r="KFR129" s="717"/>
      <c r="KFS129" s="717"/>
      <c r="KFT129" s="717"/>
      <c r="KFU129" s="717"/>
      <c r="KFV129" s="717"/>
      <c r="KFW129" s="717"/>
      <c r="KFX129" s="717"/>
      <c r="KFY129" s="717"/>
      <c r="KFZ129" s="717"/>
      <c r="KGA129" s="717"/>
      <c r="KGB129" s="717"/>
      <c r="KGC129" s="717"/>
      <c r="KGD129" s="717"/>
      <c r="KGE129" s="717"/>
      <c r="KGF129" s="717"/>
      <c r="KGG129" s="717"/>
      <c r="KGH129" s="717"/>
      <c r="KGI129" s="717"/>
      <c r="KGJ129" s="717"/>
      <c r="KGK129" s="717"/>
      <c r="KGL129" s="717"/>
      <c r="KGM129" s="717"/>
      <c r="KGN129" s="717"/>
      <c r="KGO129" s="717"/>
      <c r="KGP129" s="717"/>
      <c r="KGQ129" s="717"/>
      <c r="KGR129" s="717"/>
      <c r="KGS129" s="717"/>
      <c r="KGT129" s="717"/>
      <c r="KGU129" s="717"/>
      <c r="KGV129" s="717"/>
      <c r="KGW129" s="717"/>
      <c r="KGX129" s="717"/>
      <c r="KGY129" s="717"/>
      <c r="KGZ129" s="717"/>
      <c r="KHA129" s="717"/>
      <c r="KHB129" s="717"/>
      <c r="KHC129" s="717"/>
      <c r="KHD129" s="717"/>
      <c r="KHE129" s="717"/>
      <c r="KHF129" s="717"/>
      <c r="KHG129" s="717"/>
      <c r="KHH129" s="717"/>
      <c r="KHI129" s="717"/>
      <c r="KHJ129" s="717"/>
      <c r="KHK129" s="717"/>
      <c r="KHL129" s="717"/>
      <c r="KHM129" s="717"/>
      <c r="KHN129" s="717"/>
      <c r="KHO129" s="717"/>
      <c r="KHP129" s="717"/>
      <c r="KHQ129" s="717"/>
      <c r="KHR129" s="717"/>
      <c r="KHS129" s="717"/>
      <c r="KHT129" s="717"/>
      <c r="KHU129" s="717"/>
      <c r="KHV129" s="717"/>
      <c r="KHW129" s="717"/>
      <c r="KHX129" s="717"/>
      <c r="KHY129" s="717"/>
      <c r="KHZ129" s="717"/>
      <c r="KIA129" s="717"/>
      <c r="KIB129" s="717"/>
      <c r="KIC129" s="717"/>
      <c r="KID129" s="717"/>
      <c r="KIE129" s="717"/>
      <c r="KIF129" s="717"/>
      <c r="KIG129" s="717"/>
      <c r="KIH129" s="717"/>
      <c r="KII129" s="717"/>
      <c r="KIJ129" s="717"/>
      <c r="KIK129" s="717"/>
      <c r="KIL129" s="717"/>
      <c r="KIM129" s="717"/>
      <c r="KIN129" s="717"/>
      <c r="KIO129" s="717"/>
      <c r="KIP129" s="717"/>
      <c r="KIQ129" s="717"/>
      <c r="KIR129" s="717"/>
      <c r="KIS129" s="717"/>
      <c r="KIT129" s="717"/>
      <c r="KIU129" s="717"/>
      <c r="KIV129" s="717"/>
      <c r="KIW129" s="717"/>
      <c r="KIX129" s="717"/>
      <c r="KIY129" s="717"/>
      <c r="KIZ129" s="717"/>
      <c r="KJA129" s="717"/>
      <c r="KJB129" s="717"/>
      <c r="KJC129" s="717"/>
      <c r="KJD129" s="717"/>
      <c r="KJE129" s="717"/>
      <c r="KJF129" s="717"/>
      <c r="KJG129" s="717"/>
      <c r="KJH129" s="717"/>
      <c r="KJI129" s="717"/>
      <c r="KJJ129" s="717"/>
      <c r="KJK129" s="717"/>
      <c r="KJL129" s="717"/>
      <c r="KJM129" s="717"/>
      <c r="KJN129" s="717"/>
      <c r="KJO129" s="717"/>
      <c r="KJP129" s="717"/>
      <c r="KJQ129" s="717"/>
      <c r="KJR129" s="717"/>
      <c r="KJS129" s="717"/>
      <c r="KJT129" s="717"/>
      <c r="KJU129" s="717"/>
      <c r="KJV129" s="717"/>
      <c r="KJW129" s="717"/>
      <c r="KJX129" s="717"/>
      <c r="KJY129" s="717"/>
      <c r="KJZ129" s="717"/>
      <c r="KKA129" s="717"/>
      <c r="KKB129" s="717"/>
      <c r="KKC129" s="717"/>
      <c r="KKD129" s="717"/>
      <c r="KKE129" s="717"/>
      <c r="KKF129" s="717"/>
      <c r="KKG129" s="717"/>
      <c r="KKH129" s="717"/>
      <c r="KKI129" s="717"/>
      <c r="KKJ129" s="717"/>
      <c r="KKK129" s="717"/>
      <c r="KKL129" s="717"/>
      <c r="KKM129" s="717"/>
      <c r="KKN129" s="717"/>
      <c r="KKO129" s="717"/>
      <c r="KKP129" s="717"/>
      <c r="KKQ129" s="717"/>
      <c r="KKR129" s="717"/>
      <c r="KKS129" s="717"/>
      <c r="KKT129" s="717"/>
      <c r="KKU129" s="717"/>
      <c r="KKV129" s="717"/>
      <c r="KKW129" s="717"/>
      <c r="KKX129" s="717"/>
      <c r="KKY129" s="717"/>
      <c r="KKZ129" s="717"/>
      <c r="KLA129" s="717"/>
      <c r="KLB129" s="717"/>
      <c r="KLC129" s="717"/>
      <c r="KLD129" s="717"/>
      <c r="KLE129" s="717"/>
      <c r="KLF129" s="717"/>
      <c r="KLG129" s="717"/>
      <c r="KLH129" s="717"/>
      <c r="KLI129" s="717"/>
      <c r="KLJ129" s="717"/>
      <c r="KLK129" s="717"/>
      <c r="KLL129" s="717"/>
      <c r="KLM129" s="717"/>
      <c r="KLN129" s="717"/>
      <c r="KLO129" s="717"/>
      <c r="KLP129" s="717"/>
      <c r="KLQ129" s="717"/>
      <c r="KLR129" s="717"/>
      <c r="KLS129" s="717"/>
      <c r="KLT129" s="717"/>
      <c r="KLU129" s="717"/>
      <c r="KLV129" s="717"/>
      <c r="KLW129" s="717"/>
      <c r="KLX129" s="717"/>
      <c r="KLY129" s="717"/>
      <c r="KLZ129" s="717"/>
      <c r="KMA129" s="717"/>
      <c r="KMB129" s="717"/>
      <c r="KMC129" s="717"/>
      <c r="KMD129" s="717"/>
      <c r="KME129" s="717"/>
      <c r="KMF129" s="717"/>
      <c r="KMG129" s="717"/>
      <c r="KMH129" s="717"/>
      <c r="KMI129" s="717"/>
      <c r="KMJ129" s="717"/>
      <c r="KMK129" s="717"/>
      <c r="KML129" s="717"/>
      <c r="KMM129" s="717"/>
      <c r="KMN129" s="717"/>
      <c r="KMO129" s="717"/>
      <c r="KMP129" s="717"/>
      <c r="KMQ129" s="717"/>
      <c r="KMR129" s="717"/>
      <c r="KMS129" s="717"/>
      <c r="KMT129" s="717"/>
      <c r="KMU129" s="717"/>
      <c r="KMV129" s="717"/>
      <c r="KMW129" s="717"/>
      <c r="KMX129" s="717"/>
      <c r="KMY129" s="717"/>
      <c r="KMZ129" s="717"/>
      <c r="KNA129" s="717"/>
      <c r="KNB129" s="717"/>
      <c r="KNC129" s="717"/>
      <c r="KND129" s="717"/>
      <c r="KNE129" s="717"/>
      <c r="KNF129" s="717"/>
      <c r="KNG129" s="717"/>
      <c r="KNH129" s="717"/>
      <c r="KNI129" s="717"/>
      <c r="KNJ129" s="717"/>
      <c r="KNK129" s="717"/>
      <c r="KNL129" s="717"/>
      <c r="KNM129" s="717"/>
      <c r="KNN129" s="717"/>
      <c r="KNO129" s="717"/>
      <c r="KNP129" s="717"/>
      <c r="KNQ129" s="717"/>
      <c r="KNR129" s="717"/>
      <c r="KNS129" s="717"/>
      <c r="KNT129" s="717"/>
      <c r="KNU129" s="717"/>
      <c r="KNV129" s="717"/>
      <c r="KNW129" s="717"/>
      <c r="KNX129" s="717"/>
      <c r="KNY129" s="717"/>
      <c r="KNZ129" s="717"/>
      <c r="KOA129" s="717"/>
      <c r="KOB129" s="717"/>
      <c r="KOC129" s="717"/>
      <c r="KOD129" s="717"/>
      <c r="KOE129" s="717"/>
      <c r="KOF129" s="717"/>
      <c r="KOG129" s="717"/>
      <c r="KOH129" s="717"/>
      <c r="KOI129" s="717"/>
      <c r="KOJ129" s="717"/>
      <c r="KOK129" s="717"/>
      <c r="KOL129" s="717"/>
      <c r="KOM129" s="717"/>
      <c r="KON129" s="717"/>
      <c r="KOO129" s="717"/>
      <c r="KOP129" s="717"/>
      <c r="KOQ129" s="717"/>
      <c r="KOR129" s="717"/>
      <c r="KOS129" s="717"/>
      <c r="KOT129" s="717"/>
      <c r="KOU129" s="717"/>
      <c r="KOV129" s="717"/>
      <c r="KOW129" s="717"/>
      <c r="KOX129" s="717"/>
      <c r="KOY129" s="717"/>
      <c r="KOZ129" s="717"/>
      <c r="KPA129" s="717"/>
      <c r="KPB129" s="717"/>
      <c r="KPC129" s="717"/>
      <c r="KPD129" s="717"/>
      <c r="KPE129" s="717"/>
      <c r="KPF129" s="717"/>
      <c r="KPG129" s="717"/>
      <c r="KPH129" s="717"/>
      <c r="KPI129" s="717"/>
      <c r="KPJ129" s="717"/>
      <c r="KPK129" s="717"/>
      <c r="KPL129" s="717"/>
      <c r="KPM129" s="717"/>
      <c r="KPN129" s="717"/>
      <c r="KPO129" s="717"/>
      <c r="KPP129" s="717"/>
      <c r="KPQ129" s="717"/>
      <c r="KPR129" s="717"/>
      <c r="KPS129" s="717"/>
      <c r="KPT129" s="717"/>
      <c r="KPU129" s="717"/>
      <c r="KPV129" s="717"/>
      <c r="KPW129" s="717"/>
      <c r="KPX129" s="717"/>
      <c r="KPY129" s="717"/>
      <c r="KPZ129" s="717"/>
      <c r="KQA129" s="717"/>
      <c r="KQB129" s="717"/>
      <c r="KQC129" s="717"/>
      <c r="KQD129" s="717"/>
      <c r="KQE129" s="717"/>
      <c r="KQF129" s="717"/>
      <c r="KQG129" s="717"/>
      <c r="KQH129" s="717"/>
      <c r="KQI129" s="717"/>
      <c r="KQJ129" s="717"/>
      <c r="KQK129" s="717"/>
      <c r="KQL129" s="717"/>
      <c r="KQM129" s="717"/>
      <c r="KQN129" s="717"/>
      <c r="KQO129" s="717"/>
      <c r="KQP129" s="717"/>
      <c r="KQQ129" s="717"/>
      <c r="KQR129" s="717"/>
      <c r="KQS129" s="717"/>
      <c r="KQT129" s="717"/>
      <c r="KQU129" s="717"/>
      <c r="KQV129" s="717"/>
      <c r="KQW129" s="717"/>
      <c r="KQX129" s="717"/>
      <c r="KQY129" s="717"/>
      <c r="KQZ129" s="717"/>
      <c r="KRA129" s="717"/>
      <c r="KRB129" s="717"/>
      <c r="KRC129" s="717"/>
      <c r="KRD129" s="717"/>
      <c r="KRE129" s="717"/>
      <c r="KRF129" s="717"/>
      <c r="KRG129" s="717"/>
      <c r="KRH129" s="717"/>
      <c r="KRI129" s="717"/>
      <c r="KRJ129" s="717"/>
      <c r="KRK129" s="717"/>
      <c r="KRL129" s="717"/>
      <c r="KRM129" s="717"/>
      <c r="KRN129" s="717"/>
      <c r="KRO129" s="717"/>
      <c r="KRP129" s="717"/>
      <c r="KRQ129" s="717"/>
      <c r="KRR129" s="717"/>
      <c r="KRS129" s="717"/>
      <c r="KRT129" s="717"/>
      <c r="KRU129" s="717"/>
      <c r="KRV129" s="717"/>
      <c r="KRW129" s="717"/>
      <c r="KRX129" s="717"/>
      <c r="KRY129" s="717"/>
      <c r="KRZ129" s="717"/>
      <c r="KSA129" s="717"/>
      <c r="KSB129" s="717"/>
      <c r="KSC129" s="717"/>
      <c r="KSD129" s="717"/>
      <c r="KSE129" s="717"/>
      <c r="KSF129" s="717"/>
      <c r="KSG129" s="717"/>
      <c r="KSH129" s="717"/>
      <c r="KSI129" s="717"/>
      <c r="KSJ129" s="717"/>
      <c r="KSK129" s="717"/>
      <c r="KSL129" s="717"/>
      <c r="KSM129" s="717"/>
      <c r="KSN129" s="717"/>
      <c r="KSO129" s="717"/>
      <c r="KSP129" s="717"/>
      <c r="KSQ129" s="717"/>
      <c r="KSR129" s="717"/>
      <c r="KSS129" s="717"/>
      <c r="KST129" s="717"/>
      <c r="KSU129" s="717"/>
      <c r="KSV129" s="717"/>
      <c r="KSW129" s="717"/>
      <c r="KSX129" s="717"/>
      <c r="KSY129" s="717"/>
      <c r="KSZ129" s="717"/>
      <c r="KTA129" s="717"/>
      <c r="KTB129" s="717"/>
      <c r="KTC129" s="717"/>
      <c r="KTD129" s="717"/>
      <c r="KTE129" s="717"/>
      <c r="KTF129" s="717"/>
      <c r="KTG129" s="717"/>
      <c r="KTH129" s="717"/>
      <c r="KTI129" s="717"/>
      <c r="KTJ129" s="717"/>
      <c r="KTK129" s="717"/>
      <c r="KTL129" s="717"/>
      <c r="KTM129" s="717"/>
      <c r="KTN129" s="717"/>
      <c r="KTO129" s="717"/>
      <c r="KTP129" s="717"/>
      <c r="KTQ129" s="717"/>
      <c r="KTR129" s="717"/>
      <c r="KTS129" s="717"/>
      <c r="KTT129" s="717"/>
      <c r="KTU129" s="717"/>
      <c r="KTV129" s="717"/>
      <c r="KTW129" s="717"/>
      <c r="KTX129" s="717"/>
      <c r="KTY129" s="717"/>
      <c r="KTZ129" s="717"/>
      <c r="KUA129" s="717"/>
      <c r="KUB129" s="717"/>
      <c r="KUC129" s="717"/>
      <c r="KUD129" s="717"/>
      <c r="KUE129" s="717"/>
      <c r="KUF129" s="717"/>
      <c r="KUG129" s="717"/>
      <c r="KUH129" s="717"/>
      <c r="KUI129" s="717"/>
      <c r="KUJ129" s="717"/>
      <c r="KUK129" s="717"/>
      <c r="KUL129" s="717"/>
      <c r="KUM129" s="717"/>
      <c r="KUN129" s="717"/>
      <c r="KUO129" s="717"/>
      <c r="KUP129" s="717"/>
      <c r="KUQ129" s="717"/>
      <c r="KUR129" s="717"/>
      <c r="KUS129" s="717"/>
      <c r="KUT129" s="717"/>
      <c r="KUU129" s="717"/>
      <c r="KUV129" s="717"/>
      <c r="KUW129" s="717"/>
      <c r="KUX129" s="717"/>
      <c r="KUY129" s="717"/>
      <c r="KUZ129" s="717"/>
      <c r="KVA129" s="717"/>
      <c r="KVB129" s="717"/>
      <c r="KVC129" s="717"/>
      <c r="KVD129" s="717"/>
      <c r="KVE129" s="717"/>
      <c r="KVF129" s="717"/>
      <c r="KVG129" s="717"/>
      <c r="KVH129" s="717"/>
      <c r="KVI129" s="717"/>
      <c r="KVJ129" s="717"/>
      <c r="KVK129" s="717"/>
      <c r="KVL129" s="717"/>
      <c r="KVM129" s="717"/>
      <c r="KVN129" s="717"/>
      <c r="KVO129" s="717"/>
      <c r="KVP129" s="717"/>
      <c r="KVQ129" s="717"/>
      <c r="KVR129" s="717"/>
      <c r="KVS129" s="717"/>
      <c r="KVT129" s="717"/>
      <c r="KVU129" s="717"/>
      <c r="KVV129" s="717"/>
      <c r="KVW129" s="717"/>
      <c r="KVX129" s="717"/>
      <c r="KVY129" s="717"/>
      <c r="KVZ129" s="717"/>
      <c r="KWA129" s="717"/>
      <c r="KWB129" s="717"/>
      <c r="KWC129" s="717"/>
      <c r="KWD129" s="717"/>
      <c r="KWE129" s="717"/>
      <c r="KWF129" s="717"/>
      <c r="KWG129" s="717"/>
      <c r="KWH129" s="717"/>
      <c r="KWI129" s="717"/>
      <c r="KWJ129" s="717"/>
      <c r="KWK129" s="717"/>
      <c r="KWL129" s="717"/>
      <c r="KWM129" s="717"/>
      <c r="KWN129" s="717"/>
      <c r="KWO129" s="717"/>
      <c r="KWP129" s="717"/>
      <c r="KWQ129" s="717"/>
      <c r="KWR129" s="717"/>
      <c r="KWS129" s="717"/>
      <c r="KWT129" s="717"/>
      <c r="KWU129" s="717"/>
      <c r="KWV129" s="717"/>
      <c r="KWW129" s="717"/>
      <c r="KWX129" s="717"/>
      <c r="KWY129" s="717"/>
      <c r="KWZ129" s="717"/>
      <c r="KXA129" s="717"/>
      <c r="KXB129" s="717"/>
      <c r="KXC129" s="717"/>
      <c r="KXD129" s="717"/>
      <c r="KXE129" s="717"/>
      <c r="KXF129" s="717"/>
      <c r="KXG129" s="717"/>
      <c r="KXH129" s="717"/>
      <c r="KXI129" s="717"/>
      <c r="KXJ129" s="717"/>
      <c r="KXK129" s="717"/>
      <c r="KXL129" s="717"/>
      <c r="KXM129" s="717"/>
      <c r="KXN129" s="717"/>
      <c r="KXO129" s="717"/>
      <c r="KXP129" s="717"/>
      <c r="KXQ129" s="717"/>
      <c r="KXR129" s="717"/>
      <c r="KXS129" s="717"/>
      <c r="KXT129" s="717"/>
      <c r="KXU129" s="717"/>
      <c r="KXV129" s="717"/>
      <c r="KXW129" s="717"/>
      <c r="KXX129" s="717"/>
      <c r="KXY129" s="717"/>
      <c r="KXZ129" s="717"/>
      <c r="KYA129" s="717"/>
      <c r="KYB129" s="717"/>
      <c r="KYC129" s="717"/>
      <c r="KYD129" s="717"/>
      <c r="KYE129" s="717"/>
      <c r="KYF129" s="717"/>
      <c r="KYG129" s="717"/>
      <c r="KYH129" s="717"/>
      <c r="KYI129" s="717"/>
      <c r="KYJ129" s="717"/>
      <c r="KYK129" s="717"/>
      <c r="KYL129" s="717"/>
      <c r="KYM129" s="717"/>
      <c r="KYN129" s="717"/>
      <c r="KYO129" s="717"/>
      <c r="KYP129" s="717"/>
      <c r="KYQ129" s="717"/>
      <c r="KYR129" s="717"/>
      <c r="KYS129" s="717"/>
      <c r="KYT129" s="717"/>
      <c r="KYU129" s="717"/>
      <c r="KYV129" s="717"/>
      <c r="KYW129" s="717"/>
      <c r="KYX129" s="717"/>
      <c r="KYY129" s="717"/>
      <c r="KYZ129" s="717"/>
      <c r="KZA129" s="717"/>
      <c r="KZB129" s="717"/>
      <c r="KZC129" s="717"/>
      <c r="KZD129" s="717"/>
      <c r="KZE129" s="717"/>
      <c r="KZF129" s="717"/>
      <c r="KZG129" s="717"/>
      <c r="KZH129" s="717"/>
      <c r="KZI129" s="717"/>
      <c r="KZJ129" s="717"/>
      <c r="KZK129" s="717"/>
      <c r="KZL129" s="717"/>
      <c r="KZM129" s="717"/>
      <c r="KZN129" s="717"/>
      <c r="KZO129" s="717"/>
      <c r="KZP129" s="717"/>
      <c r="KZQ129" s="717"/>
      <c r="KZR129" s="717"/>
      <c r="KZS129" s="717"/>
      <c r="KZT129" s="717"/>
      <c r="KZU129" s="717"/>
      <c r="KZV129" s="717"/>
      <c r="KZW129" s="717"/>
      <c r="KZX129" s="717"/>
      <c r="KZY129" s="717"/>
      <c r="KZZ129" s="717"/>
      <c r="LAA129" s="717"/>
      <c r="LAB129" s="717"/>
      <c r="LAC129" s="717"/>
      <c r="LAD129" s="717"/>
      <c r="LAE129" s="717"/>
      <c r="LAF129" s="717"/>
      <c r="LAG129" s="717"/>
      <c r="LAH129" s="717"/>
      <c r="LAI129" s="717"/>
      <c r="LAJ129" s="717"/>
      <c r="LAK129" s="717"/>
      <c r="LAL129" s="717"/>
      <c r="LAM129" s="717"/>
      <c r="LAN129" s="717"/>
      <c r="LAO129" s="717"/>
      <c r="LAP129" s="717"/>
      <c r="LAQ129" s="717"/>
      <c r="LAR129" s="717"/>
      <c r="LAS129" s="717"/>
      <c r="LAT129" s="717"/>
      <c r="LAU129" s="717"/>
      <c r="LAV129" s="717"/>
      <c r="LAW129" s="717"/>
      <c r="LAX129" s="717"/>
      <c r="LAY129" s="717"/>
      <c r="LAZ129" s="717"/>
      <c r="LBA129" s="717"/>
      <c r="LBB129" s="717"/>
      <c r="LBC129" s="717"/>
      <c r="LBD129" s="717"/>
      <c r="LBE129" s="717"/>
      <c r="LBF129" s="717"/>
      <c r="LBG129" s="717"/>
      <c r="LBH129" s="717"/>
      <c r="LBI129" s="717"/>
      <c r="LBJ129" s="717"/>
      <c r="LBK129" s="717"/>
      <c r="LBL129" s="717"/>
      <c r="LBM129" s="717"/>
      <c r="LBN129" s="717"/>
      <c r="LBO129" s="717"/>
      <c r="LBP129" s="717"/>
      <c r="LBQ129" s="717"/>
      <c r="LBR129" s="717"/>
      <c r="LBS129" s="717"/>
      <c r="LBT129" s="717"/>
      <c r="LBU129" s="717"/>
      <c r="LBV129" s="717"/>
      <c r="LBW129" s="717"/>
      <c r="LBX129" s="717"/>
      <c r="LBY129" s="717"/>
      <c r="LBZ129" s="717"/>
      <c r="LCA129" s="717"/>
      <c r="LCB129" s="717"/>
      <c r="LCC129" s="717"/>
      <c r="LCD129" s="717"/>
      <c r="LCE129" s="717"/>
      <c r="LCF129" s="717"/>
      <c r="LCG129" s="717"/>
      <c r="LCH129" s="717"/>
      <c r="LCI129" s="717"/>
      <c r="LCJ129" s="717"/>
      <c r="LCK129" s="717"/>
      <c r="LCL129" s="717"/>
      <c r="LCM129" s="717"/>
      <c r="LCN129" s="717"/>
      <c r="LCO129" s="717"/>
      <c r="LCP129" s="717"/>
      <c r="LCQ129" s="717"/>
      <c r="LCR129" s="717"/>
      <c r="LCS129" s="717"/>
      <c r="LCT129" s="717"/>
      <c r="LCU129" s="717"/>
      <c r="LCV129" s="717"/>
      <c r="LCW129" s="717"/>
      <c r="LCX129" s="717"/>
      <c r="LCY129" s="717"/>
      <c r="LCZ129" s="717"/>
      <c r="LDA129" s="717"/>
      <c r="LDB129" s="717"/>
      <c r="LDC129" s="717"/>
      <c r="LDD129" s="717"/>
      <c r="LDE129" s="717"/>
      <c r="LDF129" s="717"/>
      <c r="LDG129" s="717"/>
      <c r="LDH129" s="717"/>
      <c r="LDI129" s="717"/>
      <c r="LDJ129" s="717"/>
      <c r="LDK129" s="717"/>
      <c r="LDL129" s="717"/>
      <c r="LDM129" s="717"/>
      <c r="LDN129" s="717"/>
      <c r="LDO129" s="717"/>
      <c r="LDP129" s="717"/>
      <c r="LDQ129" s="717"/>
      <c r="LDR129" s="717"/>
      <c r="LDS129" s="717"/>
      <c r="LDT129" s="717"/>
      <c r="LDU129" s="717"/>
      <c r="LDV129" s="717"/>
      <c r="LDW129" s="717"/>
      <c r="LDX129" s="717"/>
      <c r="LDY129" s="717"/>
      <c r="LDZ129" s="717"/>
      <c r="LEA129" s="717"/>
      <c r="LEB129" s="717"/>
      <c r="LEC129" s="717"/>
      <c r="LED129" s="717"/>
      <c r="LEE129" s="717"/>
      <c r="LEF129" s="717"/>
      <c r="LEG129" s="717"/>
      <c r="LEH129" s="717"/>
      <c r="LEI129" s="717"/>
      <c r="LEJ129" s="717"/>
      <c r="LEK129" s="717"/>
      <c r="LEL129" s="717"/>
      <c r="LEM129" s="717"/>
      <c r="LEN129" s="717"/>
      <c r="LEO129" s="717"/>
      <c r="LEP129" s="717"/>
      <c r="LEQ129" s="717"/>
      <c r="LER129" s="717"/>
      <c r="LES129" s="717"/>
      <c r="LET129" s="717"/>
      <c r="LEU129" s="717"/>
      <c r="LEV129" s="717"/>
      <c r="LEW129" s="717"/>
      <c r="LEX129" s="717"/>
      <c r="LEY129" s="717"/>
      <c r="LEZ129" s="717"/>
      <c r="LFA129" s="717"/>
      <c r="LFB129" s="717"/>
      <c r="LFC129" s="717"/>
      <c r="LFD129" s="717"/>
      <c r="LFE129" s="717"/>
      <c r="LFF129" s="717"/>
      <c r="LFG129" s="717"/>
      <c r="LFH129" s="717"/>
      <c r="LFI129" s="717"/>
      <c r="LFJ129" s="717"/>
      <c r="LFK129" s="717"/>
      <c r="LFL129" s="717"/>
      <c r="LFM129" s="717"/>
      <c r="LFN129" s="717"/>
      <c r="LFO129" s="717"/>
      <c r="LFP129" s="717"/>
      <c r="LFQ129" s="717"/>
      <c r="LFR129" s="717"/>
      <c r="LFS129" s="717"/>
      <c r="LFT129" s="717"/>
      <c r="LFU129" s="717"/>
      <c r="LFV129" s="717"/>
      <c r="LFW129" s="717"/>
      <c r="LFX129" s="717"/>
      <c r="LFY129" s="717"/>
      <c r="LFZ129" s="717"/>
      <c r="LGA129" s="717"/>
      <c r="LGB129" s="717"/>
      <c r="LGC129" s="717"/>
      <c r="LGD129" s="717"/>
      <c r="LGE129" s="717"/>
      <c r="LGF129" s="717"/>
      <c r="LGG129" s="717"/>
      <c r="LGH129" s="717"/>
      <c r="LGI129" s="717"/>
      <c r="LGJ129" s="717"/>
      <c r="LGK129" s="717"/>
      <c r="LGL129" s="717"/>
      <c r="LGM129" s="717"/>
      <c r="LGN129" s="717"/>
      <c r="LGO129" s="717"/>
      <c r="LGP129" s="717"/>
      <c r="LGQ129" s="717"/>
      <c r="LGR129" s="717"/>
      <c r="LGS129" s="717"/>
      <c r="LGT129" s="717"/>
      <c r="LGU129" s="717"/>
      <c r="LGV129" s="717"/>
      <c r="LGW129" s="717"/>
      <c r="LGX129" s="717"/>
      <c r="LGY129" s="717"/>
      <c r="LGZ129" s="717"/>
      <c r="LHA129" s="717"/>
      <c r="LHB129" s="717"/>
      <c r="LHC129" s="717"/>
      <c r="LHD129" s="717"/>
      <c r="LHE129" s="717"/>
      <c r="LHF129" s="717"/>
      <c r="LHG129" s="717"/>
      <c r="LHH129" s="717"/>
      <c r="LHI129" s="717"/>
      <c r="LHJ129" s="717"/>
      <c r="LHK129" s="717"/>
      <c r="LHL129" s="717"/>
      <c r="LHM129" s="717"/>
      <c r="LHN129" s="717"/>
      <c r="LHO129" s="717"/>
      <c r="LHP129" s="717"/>
      <c r="LHQ129" s="717"/>
      <c r="LHR129" s="717"/>
      <c r="LHS129" s="717"/>
      <c r="LHT129" s="717"/>
      <c r="LHU129" s="717"/>
      <c r="LHV129" s="717"/>
      <c r="LHW129" s="717"/>
      <c r="LHX129" s="717"/>
      <c r="LHY129" s="717"/>
      <c r="LHZ129" s="717"/>
      <c r="LIA129" s="717"/>
      <c r="LIB129" s="717"/>
      <c r="LIC129" s="717"/>
      <c r="LID129" s="717"/>
      <c r="LIE129" s="717"/>
      <c r="LIF129" s="717"/>
      <c r="LIG129" s="717"/>
      <c r="LIH129" s="717"/>
      <c r="LII129" s="717"/>
      <c r="LIJ129" s="717"/>
      <c r="LIK129" s="717"/>
      <c r="LIL129" s="717"/>
      <c r="LIM129" s="717"/>
      <c r="LIN129" s="717"/>
      <c r="LIO129" s="717"/>
      <c r="LIP129" s="717"/>
      <c r="LIQ129" s="717"/>
      <c r="LIR129" s="717"/>
      <c r="LIS129" s="717"/>
      <c r="LIT129" s="717"/>
      <c r="LIU129" s="717"/>
      <c r="LIV129" s="717"/>
      <c r="LIW129" s="717"/>
      <c r="LIX129" s="717"/>
      <c r="LIY129" s="717"/>
      <c r="LIZ129" s="717"/>
      <c r="LJA129" s="717"/>
      <c r="LJB129" s="717"/>
      <c r="LJC129" s="717"/>
      <c r="LJD129" s="717"/>
      <c r="LJE129" s="717"/>
      <c r="LJF129" s="717"/>
      <c r="LJG129" s="717"/>
      <c r="LJH129" s="717"/>
      <c r="LJI129" s="717"/>
      <c r="LJJ129" s="717"/>
      <c r="LJK129" s="717"/>
      <c r="LJL129" s="717"/>
      <c r="LJM129" s="717"/>
      <c r="LJN129" s="717"/>
      <c r="LJO129" s="717"/>
      <c r="LJP129" s="717"/>
      <c r="LJQ129" s="717"/>
      <c r="LJR129" s="717"/>
      <c r="LJS129" s="717"/>
      <c r="LJT129" s="717"/>
      <c r="LJU129" s="717"/>
      <c r="LJV129" s="717"/>
      <c r="LJW129" s="717"/>
      <c r="LJX129" s="717"/>
      <c r="LJY129" s="717"/>
      <c r="LJZ129" s="717"/>
      <c r="LKA129" s="717"/>
      <c r="LKB129" s="717"/>
      <c r="LKC129" s="717"/>
      <c r="LKD129" s="717"/>
      <c r="LKE129" s="717"/>
      <c r="LKF129" s="717"/>
      <c r="LKG129" s="717"/>
      <c r="LKH129" s="717"/>
      <c r="LKI129" s="717"/>
      <c r="LKJ129" s="717"/>
      <c r="LKK129" s="717"/>
      <c r="LKL129" s="717"/>
      <c r="LKM129" s="717"/>
      <c r="LKN129" s="717"/>
      <c r="LKO129" s="717"/>
      <c r="LKP129" s="717"/>
      <c r="LKQ129" s="717"/>
      <c r="LKR129" s="717"/>
      <c r="LKS129" s="717"/>
      <c r="LKT129" s="717"/>
      <c r="LKU129" s="717"/>
      <c r="LKV129" s="717"/>
      <c r="LKW129" s="717"/>
      <c r="LKX129" s="717"/>
      <c r="LKY129" s="717"/>
      <c r="LKZ129" s="717"/>
      <c r="LLA129" s="717"/>
      <c r="LLB129" s="717"/>
      <c r="LLC129" s="717"/>
      <c r="LLD129" s="717"/>
      <c r="LLE129" s="717"/>
      <c r="LLF129" s="717"/>
      <c r="LLG129" s="717"/>
      <c r="LLH129" s="717"/>
      <c r="LLI129" s="717"/>
      <c r="LLJ129" s="717"/>
      <c r="LLK129" s="717"/>
      <c r="LLL129" s="717"/>
      <c r="LLM129" s="717"/>
      <c r="LLN129" s="717"/>
      <c r="LLO129" s="717"/>
      <c r="LLP129" s="717"/>
      <c r="LLQ129" s="717"/>
      <c r="LLR129" s="717"/>
      <c r="LLS129" s="717"/>
      <c r="LLT129" s="717"/>
      <c r="LLU129" s="717"/>
      <c r="LLV129" s="717"/>
      <c r="LLW129" s="717"/>
      <c r="LLX129" s="717"/>
      <c r="LLY129" s="717"/>
      <c r="LLZ129" s="717"/>
      <c r="LMA129" s="717"/>
      <c r="LMB129" s="717"/>
      <c r="LMC129" s="717"/>
      <c r="LMD129" s="717"/>
      <c r="LME129" s="717"/>
      <c r="LMF129" s="717"/>
      <c r="LMG129" s="717"/>
      <c r="LMH129" s="717"/>
      <c r="LMI129" s="717"/>
      <c r="LMJ129" s="717"/>
      <c r="LMK129" s="717"/>
      <c r="LML129" s="717"/>
      <c r="LMM129" s="717"/>
      <c r="LMN129" s="717"/>
      <c r="LMO129" s="717"/>
      <c r="LMP129" s="717"/>
      <c r="LMQ129" s="717"/>
      <c r="LMR129" s="717"/>
      <c r="LMS129" s="717"/>
      <c r="LMT129" s="717"/>
      <c r="LMU129" s="717"/>
      <c r="LMV129" s="717"/>
      <c r="LMW129" s="717"/>
      <c r="LMX129" s="717"/>
      <c r="LMY129" s="717"/>
      <c r="LMZ129" s="717"/>
      <c r="LNA129" s="717"/>
      <c r="LNB129" s="717"/>
      <c r="LNC129" s="717"/>
      <c r="LND129" s="717"/>
      <c r="LNE129" s="717"/>
      <c r="LNF129" s="717"/>
      <c r="LNG129" s="717"/>
      <c r="LNH129" s="717"/>
      <c r="LNI129" s="717"/>
      <c r="LNJ129" s="717"/>
      <c r="LNK129" s="717"/>
      <c r="LNL129" s="717"/>
      <c r="LNM129" s="717"/>
      <c r="LNN129" s="717"/>
      <c r="LNO129" s="717"/>
      <c r="LNP129" s="717"/>
      <c r="LNQ129" s="717"/>
      <c r="LNR129" s="717"/>
      <c r="LNS129" s="717"/>
      <c r="LNT129" s="717"/>
      <c r="LNU129" s="717"/>
      <c r="LNV129" s="717"/>
      <c r="LNW129" s="717"/>
      <c r="LNX129" s="717"/>
      <c r="LNY129" s="717"/>
      <c r="LNZ129" s="717"/>
      <c r="LOA129" s="717"/>
      <c r="LOB129" s="717"/>
      <c r="LOC129" s="717"/>
      <c r="LOD129" s="717"/>
      <c r="LOE129" s="717"/>
      <c r="LOF129" s="717"/>
      <c r="LOG129" s="717"/>
      <c r="LOH129" s="717"/>
      <c r="LOI129" s="717"/>
      <c r="LOJ129" s="717"/>
      <c r="LOK129" s="717"/>
      <c r="LOL129" s="717"/>
      <c r="LOM129" s="717"/>
      <c r="LON129" s="717"/>
      <c r="LOO129" s="717"/>
      <c r="LOP129" s="717"/>
      <c r="LOQ129" s="717"/>
      <c r="LOR129" s="717"/>
      <c r="LOS129" s="717"/>
      <c r="LOT129" s="717"/>
      <c r="LOU129" s="717"/>
      <c r="LOV129" s="717"/>
      <c r="LOW129" s="717"/>
      <c r="LOX129" s="717"/>
      <c r="LOY129" s="717"/>
      <c r="LOZ129" s="717"/>
      <c r="LPA129" s="717"/>
      <c r="LPB129" s="717"/>
      <c r="LPC129" s="717"/>
      <c r="LPD129" s="717"/>
      <c r="LPE129" s="717"/>
      <c r="LPF129" s="717"/>
      <c r="LPG129" s="717"/>
      <c r="LPH129" s="717"/>
      <c r="LPI129" s="717"/>
      <c r="LPJ129" s="717"/>
      <c r="LPK129" s="717"/>
      <c r="LPL129" s="717"/>
      <c r="LPM129" s="717"/>
      <c r="LPN129" s="717"/>
      <c r="LPO129" s="717"/>
      <c r="LPP129" s="717"/>
      <c r="LPQ129" s="717"/>
      <c r="LPR129" s="717"/>
      <c r="LPS129" s="717"/>
      <c r="LPT129" s="717"/>
      <c r="LPU129" s="717"/>
      <c r="LPV129" s="717"/>
      <c r="LPW129" s="717"/>
      <c r="LPX129" s="717"/>
      <c r="LPY129" s="717"/>
      <c r="LPZ129" s="717"/>
      <c r="LQA129" s="717"/>
      <c r="LQB129" s="717"/>
      <c r="LQC129" s="717"/>
      <c r="LQD129" s="717"/>
      <c r="LQE129" s="717"/>
      <c r="LQF129" s="717"/>
      <c r="LQG129" s="717"/>
      <c r="LQH129" s="717"/>
      <c r="LQI129" s="717"/>
      <c r="LQJ129" s="717"/>
      <c r="LQK129" s="717"/>
      <c r="LQL129" s="717"/>
      <c r="LQM129" s="717"/>
      <c r="LQN129" s="717"/>
      <c r="LQO129" s="717"/>
      <c r="LQP129" s="717"/>
      <c r="LQQ129" s="717"/>
      <c r="LQR129" s="717"/>
      <c r="LQS129" s="717"/>
      <c r="LQT129" s="717"/>
      <c r="LQU129" s="717"/>
      <c r="LQV129" s="717"/>
      <c r="LQW129" s="717"/>
      <c r="LQX129" s="717"/>
      <c r="LQY129" s="717"/>
      <c r="LQZ129" s="717"/>
      <c r="LRA129" s="717"/>
      <c r="LRB129" s="717"/>
      <c r="LRC129" s="717"/>
      <c r="LRD129" s="717"/>
      <c r="LRE129" s="717"/>
      <c r="LRF129" s="717"/>
      <c r="LRG129" s="717"/>
      <c r="LRH129" s="717"/>
      <c r="LRI129" s="717"/>
      <c r="LRJ129" s="717"/>
      <c r="LRK129" s="717"/>
      <c r="LRL129" s="717"/>
      <c r="LRM129" s="717"/>
      <c r="LRN129" s="717"/>
      <c r="LRO129" s="717"/>
      <c r="LRP129" s="717"/>
      <c r="LRQ129" s="717"/>
      <c r="LRR129" s="717"/>
      <c r="LRS129" s="717"/>
      <c r="LRT129" s="717"/>
      <c r="LRU129" s="717"/>
      <c r="LRV129" s="717"/>
      <c r="LRW129" s="717"/>
      <c r="LRX129" s="717"/>
      <c r="LRY129" s="717"/>
      <c r="LRZ129" s="717"/>
      <c r="LSA129" s="717"/>
      <c r="LSB129" s="717"/>
      <c r="LSC129" s="717"/>
      <c r="LSD129" s="717"/>
      <c r="LSE129" s="717"/>
      <c r="LSF129" s="717"/>
      <c r="LSG129" s="717"/>
      <c r="LSH129" s="717"/>
      <c r="LSI129" s="717"/>
      <c r="LSJ129" s="717"/>
      <c r="LSK129" s="717"/>
      <c r="LSL129" s="717"/>
      <c r="LSM129" s="717"/>
      <c r="LSN129" s="717"/>
      <c r="LSO129" s="717"/>
      <c r="LSP129" s="717"/>
      <c r="LSQ129" s="717"/>
      <c r="LSR129" s="717"/>
      <c r="LSS129" s="717"/>
      <c r="LST129" s="717"/>
      <c r="LSU129" s="717"/>
      <c r="LSV129" s="717"/>
      <c r="LSW129" s="717"/>
      <c r="LSX129" s="717"/>
      <c r="LSY129" s="717"/>
      <c r="LSZ129" s="717"/>
      <c r="LTA129" s="717"/>
      <c r="LTB129" s="717"/>
      <c r="LTC129" s="717"/>
      <c r="LTD129" s="717"/>
      <c r="LTE129" s="717"/>
      <c r="LTF129" s="717"/>
      <c r="LTG129" s="717"/>
      <c r="LTH129" s="717"/>
      <c r="LTI129" s="717"/>
      <c r="LTJ129" s="717"/>
      <c r="LTK129" s="717"/>
      <c r="LTL129" s="717"/>
      <c r="LTM129" s="717"/>
      <c r="LTN129" s="717"/>
      <c r="LTO129" s="717"/>
      <c r="LTP129" s="717"/>
      <c r="LTQ129" s="717"/>
      <c r="LTR129" s="717"/>
      <c r="LTS129" s="717"/>
      <c r="LTT129" s="717"/>
      <c r="LTU129" s="717"/>
      <c r="LTV129" s="717"/>
      <c r="LTW129" s="717"/>
      <c r="LTX129" s="717"/>
      <c r="LTY129" s="717"/>
      <c r="LTZ129" s="717"/>
      <c r="LUA129" s="717"/>
      <c r="LUB129" s="717"/>
      <c r="LUC129" s="717"/>
      <c r="LUD129" s="717"/>
      <c r="LUE129" s="717"/>
      <c r="LUF129" s="717"/>
      <c r="LUG129" s="717"/>
      <c r="LUH129" s="717"/>
      <c r="LUI129" s="717"/>
      <c r="LUJ129" s="717"/>
      <c r="LUK129" s="717"/>
      <c r="LUL129" s="717"/>
      <c r="LUM129" s="717"/>
      <c r="LUN129" s="717"/>
      <c r="LUO129" s="717"/>
      <c r="LUP129" s="717"/>
      <c r="LUQ129" s="717"/>
      <c r="LUR129" s="717"/>
      <c r="LUS129" s="717"/>
      <c r="LUT129" s="717"/>
      <c r="LUU129" s="717"/>
      <c r="LUV129" s="717"/>
      <c r="LUW129" s="717"/>
      <c r="LUX129" s="717"/>
      <c r="LUY129" s="717"/>
      <c r="LUZ129" s="717"/>
      <c r="LVA129" s="717"/>
      <c r="LVB129" s="717"/>
      <c r="LVC129" s="717"/>
      <c r="LVD129" s="717"/>
      <c r="LVE129" s="717"/>
      <c r="LVF129" s="717"/>
      <c r="LVG129" s="717"/>
      <c r="LVH129" s="717"/>
      <c r="LVI129" s="717"/>
      <c r="LVJ129" s="717"/>
      <c r="LVK129" s="717"/>
      <c r="LVL129" s="717"/>
      <c r="LVM129" s="717"/>
      <c r="LVN129" s="717"/>
      <c r="LVO129" s="717"/>
      <c r="LVP129" s="717"/>
      <c r="LVQ129" s="717"/>
      <c r="LVR129" s="717"/>
      <c r="LVS129" s="717"/>
      <c r="LVT129" s="717"/>
      <c r="LVU129" s="717"/>
      <c r="LVV129" s="717"/>
      <c r="LVW129" s="717"/>
      <c r="LVX129" s="717"/>
      <c r="LVY129" s="717"/>
      <c r="LVZ129" s="717"/>
      <c r="LWA129" s="717"/>
      <c r="LWB129" s="717"/>
      <c r="LWC129" s="717"/>
      <c r="LWD129" s="717"/>
      <c r="LWE129" s="717"/>
      <c r="LWF129" s="717"/>
      <c r="LWG129" s="717"/>
      <c r="LWH129" s="717"/>
      <c r="LWI129" s="717"/>
      <c r="LWJ129" s="717"/>
      <c r="LWK129" s="717"/>
      <c r="LWL129" s="717"/>
      <c r="LWM129" s="717"/>
      <c r="LWN129" s="717"/>
      <c r="LWO129" s="717"/>
      <c r="LWP129" s="717"/>
      <c r="LWQ129" s="717"/>
      <c r="LWR129" s="717"/>
      <c r="LWS129" s="717"/>
      <c r="LWT129" s="717"/>
      <c r="LWU129" s="717"/>
      <c r="LWV129" s="717"/>
      <c r="LWW129" s="717"/>
      <c r="LWX129" s="717"/>
      <c r="LWY129" s="717"/>
      <c r="LWZ129" s="717"/>
      <c r="LXA129" s="717"/>
      <c r="LXB129" s="717"/>
      <c r="LXC129" s="717"/>
      <c r="LXD129" s="717"/>
      <c r="LXE129" s="717"/>
      <c r="LXF129" s="717"/>
      <c r="LXG129" s="717"/>
      <c r="LXH129" s="717"/>
      <c r="LXI129" s="717"/>
      <c r="LXJ129" s="717"/>
      <c r="LXK129" s="717"/>
      <c r="LXL129" s="717"/>
      <c r="LXM129" s="717"/>
      <c r="LXN129" s="717"/>
      <c r="LXO129" s="717"/>
      <c r="LXP129" s="717"/>
      <c r="LXQ129" s="717"/>
      <c r="LXR129" s="717"/>
      <c r="LXS129" s="717"/>
      <c r="LXT129" s="717"/>
      <c r="LXU129" s="717"/>
      <c r="LXV129" s="717"/>
      <c r="LXW129" s="717"/>
      <c r="LXX129" s="717"/>
      <c r="LXY129" s="717"/>
      <c r="LXZ129" s="717"/>
      <c r="LYA129" s="717"/>
      <c r="LYB129" s="717"/>
      <c r="LYC129" s="717"/>
      <c r="LYD129" s="717"/>
      <c r="LYE129" s="717"/>
      <c r="LYF129" s="717"/>
      <c r="LYG129" s="717"/>
      <c r="LYH129" s="717"/>
      <c r="LYI129" s="717"/>
      <c r="LYJ129" s="717"/>
      <c r="LYK129" s="717"/>
      <c r="LYL129" s="717"/>
      <c r="LYM129" s="717"/>
      <c r="LYN129" s="717"/>
      <c r="LYO129" s="717"/>
      <c r="LYP129" s="717"/>
      <c r="LYQ129" s="717"/>
      <c r="LYR129" s="717"/>
      <c r="LYS129" s="717"/>
      <c r="LYT129" s="717"/>
      <c r="LYU129" s="717"/>
      <c r="LYV129" s="717"/>
      <c r="LYW129" s="717"/>
      <c r="LYX129" s="717"/>
      <c r="LYY129" s="717"/>
      <c r="LYZ129" s="717"/>
      <c r="LZA129" s="717"/>
      <c r="LZB129" s="717"/>
      <c r="LZC129" s="717"/>
      <c r="LZD129" s="717"/>
      <c r="LZE129" s="717"/>
      <c r="LZF129" s="717"/>
      <c r="LZG129" s="717"/>
      <c r="LZH129" s="717"/>
      <c r="LZI129" s="717"/>
      <c r="LZJ129" s="717"/>
      <c r="LZK129" s="717"/>
      <c r="LZL129" s="717"/>
      <c r="LZM129" s="717"/>
      <c r="LZN129" s="717"/>
      <c r="LZO129" s="717"/>
      <c r="LZP129" s="717"/>
      <c r="LZQ129" s="717"/>
      <c r="LZR129" s="717"/>
      <c r="LZS129" s="717"/>
      <c r="LZT129" s="717"/>
      <c r="LZU129" s="717"/>
      <c r="LZV129" s="717"/>
      <c r="LZW129" s="717"/>
      <c r="LZX129" s="717"/>
      <c r="LZY129" s="717"/>
      <c r="LZZ129" s="717"/>
      <c r="MAA129" s="717"/>
      <c r="MAB129" s="717"/>
      <c r="MAC129" s="717"/>
      <c r="MAD129" s="717"/>
      <c r="MAE129" s="717"/>
      <c r="MAF129" s="717"/>
      <c r="MAG129" s="717"/>
      <c r="MAH129" s="717"/>
      <c r="MAI129" s="717"/>
      <c r="MAJ129" s="717"/>
      <c r="MAK129" s="717"/>
      <c r="MAL129" s="717"/>
      <c r="MAM129" s="717"/>
      <c r="MAN129" s="717"/>
      <c r="MAO129" s="717"/>
      <c r="MAP129" s="717"/>
      <c r="MAQ129" s="717"/>
      <c r="MAR129" s="717"/>
      <c r="MAS129" s="717"/>
      <c r="MAT129" s="717"/>
      <c r="MAU129" s="717"/>
      <c r="MAV129" s="717"/>
      <c r="MAW129" s="717"/>
      <c r="MAX129" s="717"/>
      <c r="MAY129" s="717"/>
      <c r="MAZ129" s="717"/>
      <c r="MBA129" s="717"/>
      <c r="MBB129" s="717"/>
      <c r="MBC129" s="717"/>
      <c r="MBD129" s="717"/>
      <c r="MBE129" s="717"/>
      <c r="MBF129" s="717"/>
      <c r="MBG129" s="717"/>
      <c r="MBH129" s="717"/>
      <c r="MBI129" s="717"/>
      <c r="MBJ129" s="717"/>
      <c r="MBK129" s="717"/>
      <c r="MBL129" s="717"/>
      <c r="MBM129" s="717"/>
      <c r="MBN129" s="717"/>
      <c r="MBO129" s="717"/>
      <c r="MBP129" s="717"/>
      <c r="MBQ129" s="717"/>
      <c r="MBR129" s="717"/>
      <c r="MBS129" s="717"/>
      <c r="MBT129" s="717"/>
      <c r="MBU129" s="717"/>
      <c r="MBV129" s="717"/>
      <c r="MBW129" s="717"/>
      <c r="MBX129" s="717"/>
      <c r="MBY129" s="717"/>
      <c r="MBZ129" s="717"/>
      <c r="MCA129" s="717"/>
      <c r="MCB129" s="717"/>
      <c r="MCC129" s="717"/>
      <c r="MCD129" s="717"/>
      <c r="MCE129" s="717"/>
      <c r="MCF129" s="717"/>
      <c r="MCG129" s="717"/>
      <c r="MCH129" s="717"/>
      <c r="MCI129" s="717"/>
      <c r="MCJ129" s="717"/>
      <c r="MCK129" s="717"/>
      <c r="MCL129" s="717"/>
      <c r="MCM129" s="717"/>
      <c r="MCN129" s="717"/>
      <c r="MCO129" s="717"/>
      <c r="MCP129" s="717"/>
      <c r="MCQ129" s="717"/>
      <c r="MCR129" s="717"/>
      <c r="MCS129" s="717"/>
      <c r="MCT129" s="717"/>
      <c r="MCU129" s="717"/>
      <c r="MCV129" s="717"/>
      <c r="MCW129" s="717"/>
      <c r="MCX129" s="717"/>
      <c r="MCY129" s="717"/>
      <c r="MCZ129" s="717"/>
      <c r="MDA129" s="717"/>
      <c r="MDB129" s="717"/>
      <c r="MDC129" s="717"/>
      <c r="MDD129" s="717"/>
      <c r="MDE129" s="717"/>
      <c r="MDF129" s="717"/>
      <c r="MDG129" s="717"/>
      <c r="MDH129" s="717"/>
      <c r="MDI129" s="717"/>
      <c r="MDJ129" s="717"/>
      <c r="MDK129" s="717"/>
      <c r="MDL129" s="717"/>
      <c r="MDM129" s="717"/>
      <c r="MDN129" s="717"/>
      <c r="MDO129" s="717"/>
      <c r="MDP129" s="717"/>
      <c r="MDQ129" s="717"/>
      <c r="MDR129" s="717"/>
      <c r="MDS129" s="717"/>
      <c r="MDT129" s="717"/>
      <c r="MDU129" s="717"/>
      <c r="MDV129" s="717"/>
      <c r="MDW129" s="717"/>
      <c r="MDX129" s="717"/>
      <c r="MDY129" s="717"/>
      <c r="MDZ129" s="717"/>
      <c r="MEA129" s="717"/>
      <c r="MEB129" s="717"/>
      <c r="MEC129" s="717"/>
      <c r="MED129" s="717"/>
      <c r="MEE129" s="717"/>
      <c r="MEF129" s="717"/>
      <c r="MEG129" s="717"/>
      <c r="MEH129" s="717"/>
      <c r="MEI129" s="717"/>
      <c r="MEJ129" s="717"/>
      <c r="MEK129" s="717"/>
      <c r="MEL129" s="717"/>
      <c r="MEM129" s="717"/>
      <c r="MEN129" s="717"/>
      <c r="MEO129" s="717"/>
      <c r="MEP129" s="717"/>
      <c r="MEQ129" s="717"/>
      <c r="MER129" s="717"/>
      <c r="MES129" s="717"/>
      <c r="MET129" s="717"/>
      <c r="MEU129" s="717"/>
      <c r="MEV129" s="717"/>
      <c r="MEW129" s="717"/>
      <c r="MEX129" s="717"/>
      <c r="MEY129" s="717"/>
      <c r="MEZ129" s="717"/>
      <c r="MFA129" s="717"/>
      <c r="MFB129" s="717"/>
      <c r="MFC129" s="717"/>
      <c r="MFD129" s="717"/>
      <c r="MFE129" s="717"/>
      <c r="MFF129" s="717"/>
      <c r="MFG129" s="717"/>
      <c r="MFH129" s="717"/>
      <c r="MFI129" s="717"/>
      <c r="MFJ129" s="717"/>
      <c r="MFK129" s="717"/>
      <c r="MFL129" s="717"/>
      <c r="MFM129" s="717"/>
      <c r="MFN129" s="717"/>
      <c r="MFO129" s="717"/>
      <c r="MFP129" s="717"/>
      <c r="MFQ129" s="717"/>
      <c r="MFR129" s="717"/>
      <c r="MFS129" s="717"/>
      <c r="MFT129" s="717"/>
      <c r="MFU129" s="717"/>
      <c r="MFV129" s="717"/>
      <c r="MFW129" s="717"/>
      <c r="MFX129" s="717"/>
      <c r="MFY129" s="717"/>
      <c r="MFZ129" s="717"/>
      <c r="MGA129" s="717"/>
      <c r="MGB129" s="717"/>
      <c r="MGC129" s="717"/>
      <c r="MGD129" s="717"/>
      <c r="MGE129" s="717"/>
      <c r="MGF129" s="717"/>
      <c r="MGG129" s="717"/>
      <c r="MGH129" s="717"/>
      <c r="MGI129" s="717"/>
      <c r="MGJ129" s="717"/>
      <c r="MGK129" s="717"/>
      <c r="MGL129" s="717"/>
      <c r="MGM129" s="717"/>
      <c r="MGN129" s="717"/>
      <c r="MGO129" s="717"/>
      <c r="MGP129" s="717"/>
      <c r="MGQ129" s="717"/>
      <c r="MGR129" s="717"/>
      <c r="MGS129" s="717"/>
      <c r="MGT129" s="717"/>
      <c r="MGU129" s="717"/>
      <c r="MGV129" s="717"/>
      <c r="MGW129" s="717"/>
      <c r="MGX129" s="717"/>
      <c r="MGY129" s="717"/>
      <c r="MGZ129" s="717"/>
      <c r="MHA129" s="717"/>
      <c r="MHB129" s="717"/>
      <c r="MHC129" s="717"/>
      <c r="MHD129" s="717"/>
      <c r="MHE129" s="717"/>
      <c r="MHF129" s="717"/>
      <c r="MHG129" s="717"/>
      <c r="MHH129" s="717"/>
      <c r="MHI129" s="717"/>
      <c r="MHJ129" s="717"/>
      <c r="MHK129" s="717"/>
      <c r="MHL129" s="717"/>
      <c r="MHM129" s="717"/>
      <c r="MHN129" s="717"/>
      <c r="MHO129" s="717"/>
      <c r="MHP129" s="717"/>
      <c r="MHQ129" s="717"/>
      <c r="MHR129" s="717"/>
      <c r="MHS129" s="717"/>
      <c r="MHT129" s="717"/>
      <c r="MHU129" s="717"/>
      <c r="MHV129" s="717"/>
      <c r="MHW129" s="717"/>
      <c r="MHX129" s="717"/>
      <c r="MHY129" s="717"/>
      <c r="MHZ129" s="717"/>
      <c r="MIA129" s="717"/>
      <c r="MIB129" s="717"/>
      <c r="MIC129" s="717"/>
      <c r="MID129" s="717"/>
      <c r="MIE129" s="717"/>
      <c r="MIF129" s="717"/>
      <c r="MIG129" s="717"/>
      <c r="MIH129" s="717"/>
      <c r="MII129" s="717"/>
      <c r="MIJ129" s="717"/>
      <c r="MIK129" s="717"/>
      <c r="MIL129" s="717"/>
      <c r="MIM129" s="717"/>
      <c r="MIN129" s="717"/>
      <c r="MIO129" s="717"/>
      <c r="MIP129" s="717"/>
      <c r="MIQ129" s="717"/>
      <c r="MIR129" s="717"/>
      <c r="MIS129" s="717"/>
      <c r="MIT129" s="717"/>
      <c r="MIU129" s="717"/>
      <c r="MIV129" s="717"/>
      <c r="MIW129" s="717"/>
      <c r="MIX129" s="717"/>
      <c r="MIY129" s="717"/>
      <c r="MIZ129" s="717"/>
      <c r="MJA129" s="717"/>
      <c r="MJB129" s="717"/>
      <c r="MJC129" s="717"/>
      <c r="MJD129" s="717"/>
      <c r="MJE129" s="717"/>
      <c r="MJF129" s="717"/>
      <c r="MJG129" s="717"/>
      <c r="MJH129" s="717"/>
      <c r="MJI129" s="717"/>
      <c r="MJJ129" s="717"/>
      <c r="MJK129" s="717"/>
      <c r="MJL129" s="717"/>
      <c r="MJM129" s="717"/>
      <c r="MJN129" s="717"/>
      <c r="MJO129" s="717"/>
      <c r="MJP129" s="717"/>
      <c r="MJQ129" s="717"/>
      <c r="MJR129" s="717"/>
      <c r="MJS129" s="717"/>
      <c r="MJT129" s="717"/>
      <c r="MJU129" s="717"/>
      <c r="MJV129" s="717"/>
      <c r="MJW129" s="717"/>
      <c r="MJX129" s="717"/>
      <c r="MJY129" s="717"/>
      <c r="MJZ129" s="717"/>
      <c r="MKA129" s="717"/>
      <c r="MKB129" s="717"/>
      <c r="MKC129" s="717"/>
      <c r="MKD129" s="717"/>
      <c r="MKE129" s="717"/>
      <c r="MKF129" s="717"/>
      <c r="MKG129" s="717"/>
      <c r="MKH129" s="717"/>
      <c r="MKI129" s="717"/>
      <c r="MKJ129" s="717"/>
      <c r="MKK129" s="717"/>
      <c r="MKL129" s="717"/>
      <c r="MKM129" s="717"/>
      <c r="MKN129" s="717"/>
      <c r="MKO129" s="717"/>
      <c r="MKP129" s="717"/>
      <c r="MKQ129" s="717"/>
      <c r="MKR129" s="717"/>
      <c r="MKS129" s="717"/>
      <c r="MKT129" s="717"/>
      <c r="MKU129" s="717"/>
      <c r="MKV129" s="717"/>
      <c r="MKW129" s="717"/>
      <c r="MKX129" s="717"/>
      <c r="MKY129" s="717"/>
      <c r="MKZ129" s="717"/>
      <c r="MLA129" s="717"/>
      <c r="MLB129" s="717"/>
      <c r="MLC129" s="717"/>
      <c r="MLD129" s="717"/>
      <c r="MLE129" s="717"/>
      <c r="MLF129" s="717"/>
      <c r="MLG129" s="717"/>
      <c r="MLH129" s="717"/>
      <c r="MLI129" s="717"/>
      <c r="MLJ129" s="717"/>
      <c r="MLK129" s="717"/>
      <c r="MLL129" s="717"/>
      <c r="MLM129" s="717"/>
      <c r="MLN129" s="717"/>
      <c r="MLO129" s="717"/>
      <c r="MLP129" s="717"/>
      <c r="MLQ129" s="717"/>
      <c r="MLR129" s="717"/>
      <c r="MLS129" s="717"/>
      <c r="MLT129" s="717"/>
      <c r="MLU129" s="717"/>
      <c r="MLV129" s="717"/>
      <c r="MLW129" s="717"/>
      <c r="MLX129" s="717"/>
      <c r="MLY129" s="717"/>
      <c r="MLZ129" s="717"/>
      <c r="MMA129" s="717"/>
      <c r="MMB129" s="717"/>
      <c r="MMC129" s="717"/>
      <c r="MMD129" s="717"/>
      <c r="MME129" s="717"/>
      <c r="MMF129" s="717"/>
      <c r="MMG129" s="717"/>
      <c r="MMH129" s="717"/>
      <c r="MMI129" s="717"/>
      <c r="MMJ129" s="717"/>
      <c r="MMK129" s="717"/>
      <c r="MML129" s="717"/>
      <c r="MMM129" s="717"/>
      <c r="MMN129" s="717"/>
      <c r="MMO129" s="717"/>
      <c r="MMP129" s="717"/>
      <c r="MMQ129" s="717"/>
      <c r="MMR129" s="717"/>
      <c r="MMS129" s="717"/>
      <c r="MMT129" s="717"/>
      <c r="MMU129" s="717"/>
      <c r="MMV129" s="717"/>
      <c r="MMW129" s="717"/>
      <c r="MMX129" s="717"/>
      <c r="MMY129" s="717"/>
      <c r="MMZ129" s="717"/>
      <c r="MNA129" s="717"/>
      <c r="MNB129" s="717"/>
      <c r="MNC129" s="717"/>
      <c r="MND129" s="717"/>
      <c r="MNE129" s="717"/>
      <c r="MNF129" s="717"/>
      <c r="MNG129" s="717"/>
      <c r="MNH129" s="717"/>
      <c r="MNI129" s="717"/>
      <c r="MNJ129" s="717"/>
      <c r="MNK129" s="717"/>
      <c r="MNL129" s="717"/>
      <c r="MNM129" s="717"/>
      <c r="MNN129" s="717"/>
      <c r="MNO129" s="717"/>
      <c r="MNP129" s="717"/>
      <c r="MNQ129" s="717"/>
      <c r="MNR129" s="717"/>
      <c r="MNS129" s="717"/>
      <c r="MNT129" s="717"/>
      <c r="MNU129" s="717"/>
      <c r="MNV129" s="717"/>
      <c r="MNW129" s="717"/>
      <c r="MNX129" s="717"/>
      <c r="MNY129" s="717"/>
      <c r="MNZ129" s="717"/>
      <c r="MOA129" s="717"/>
      <c r="MOB129" s="717"/>
      <c r="MOC129" s="717"/>
      <c r="MOD129" s="717"/>
      <c r="MOE129" s="717"/>
      <c r="MOF129" s="717"/>
      <c r="MOG129" s="717"/>
      <c r="MOH129" s="717"/>
      <c r="MOI129" s="717"/>
      <c r="MOJ129" s="717"/>
      <c r="MOK129" s="717"/>
      <c r="MOL129" s="717"/>
      <c r="MOM129" s="717"/>
      <c r="MON129" s="717"/>
      <c r="MOO129" s="717"/>
      <c r="MOP129" s="717"/>
      <c r="MOQ129" s="717"/>
      <c r="MOR129" s="717"/>
      <c r="MOS129" s="717"/>
      <c r="MOT129" s="717"/>
      <c r="MOU129" s="717"/>
      <c r="MOV129" s="717"/>
      <c r="MOW129" s="717"/>
      <c r="MOX129" s="717"/>
      <c r="MOY129" s="717"/>
      <c r="MOZ129" s="717"/>
      <c r="MPA129" s="717"/>
      <c r="MPB129" s="717"/>
      <c r="MPC129" s="717"/>
      <c r="MPD129" s="717"/>
      <c r="MPE129" s="717"/>
      <c r="MPF129" s="717"/>
      <c r="MPG129" s="717"/>
      <c r="MPH129" s="717"/>
      <c r="MPI129" s="717"/>
      <c r="MPJ129" s="717"/>
      <c r="MPK129" s="717"/>
      <c r="MPL129" s="717"/>
      <c r="MPM129" s="717"/>
      <c r="MPN129" s="717"/>
      <c r="MPO129" s="717"/>
      <c r="MPP129" s="717"/>
      <c r="MPQ129" s="717"/>
      <c r="MPR129" s="717"/>
      <c r="MPS129" s="717"/>
      <c r="MPT129" s="717"/>
      <c r="MPU129" s="717"/>
      <c r="MPV129" s="717"/>
      <c r="MPW129" s="717"/>
      <c r="MPX129" s="717"/>
      <c r="MPY129" s="717"/>
      <c r="MPZ129" s="717"/>
      <c r="MQA129" s="717"/>
      <c r="MQB129" s="717"/>
      <c r="MQC129" s="717"/>
      <c r="MQD129" s="717"/>
      <c r="MQE129" s="717"/>
      <c r="MQF129" s="717"/>
      <c r="MQG129" s="717"/>
      <c r="MQH129" s="717"/>
      <c r="MQI129" s="717"/>
      <c r="MQJ129" s="717"/>
      <c r="MQK129" s="717"/>
      <c r="MQL129" s="717"/>
      <c r="MQM129" s="717"/>
      <c r="MQN129" s="717"/>
      <c r="MQO129" s="717"/>
      <c r="MQP129" s="717"/>
      <c r="MQQ129" s="717"/>
      <c r="MQR129" s="717"/>
      <c r="MQS129" s="717"/>
      <c r="MQT129" s="717"/>
      <c r="MQU129" s="717"/>
      <c r="MQV129" s="717"/>
      <c r="MQW129" s="717"/>
      <c r="MQX129" s="717"/>
      <c r="MQY129" s="717"/>
      <c r="MQZ129" s="717"/>
      <c r="MRA129" s="717"/>
      <c r="MRB129" s="717"/>
      <c r="MRC129" s="717"/>
      <c r="MRD129" s="717"/>
      <c r="MRE129" s="717"/>
      <c r="MRF129" s="717"/>
      <c r="MRG129" s="717"/>
      <c r="MRH129" s="717"/>
      <c r="MRI129" s="717"/>
      <c r="MRJ129" s="717"/>
      <c r="MRK129" s="717"/>
      <c r="MRL129" s="717"/>
      <c r="MRM129" s="717"/>
      <c r="MRN129" s="717"/>
      <c r="MRO129" s="717"/>
      <c r="MRP129" s="717"/>
      <c r="MRQ129" s="717"/>
      <c r="MRR129" s="717"/>
      <c r="MRS129" s="717"/>
      <c r="MRT129" s="717"/>
      <c r="MRU129" s="717"/>
      <c r="MRV129" s="717"/>
      <c r="MRW129" s="717"/>
      <c r="MRX129" s="717"/>
      <c r="MRY129" s="717"/>
      <c r="MRZ129" s="717"/>
      <c r="MSA129" s="717"/>
      <c r="MSB129" s="717"/>
      <c r="MSC129" s="717"/>
      <c r="MSD129" s="717"/>
      <c r="MSE129" s="717"/>
      <c r="MSF129" s="717"/>
      <c r="MSG129" s="717"/>
      <c r="MSH129" s="717"/>
      <c r="MSI129" s="717"/>
      <c r="MSJ129" s="717"/>
      <c r="MSK129" s="717"/>
      <c r="MSL129" s="717"/>
      <c r="MSM129" s="717"/>
      <c r="MSN129" s="717"/>
      <c r="MSO129" s="717"/>
      <c r="MSP129" s="717"/>
      <c r="MSQ129" s="717"/>
      <c r="MSR129" s="717"/>
      <c r="MSS129" s="717"/>
      <c r="MST129" s="717"/>
      <c r="MSU129" s="717"/>
      <c r="MSV129" s="717"/>
      <c r="MSW129" s="717"/>
      <c r="MSX129" s="717"/>
      <c r="MSY129" s="717"/>
      <c r="MSZ129" s="717"/>
      <c r="MTA129" s="717"/>
      <c r="MTB129" s="717"/>
      <c r="MTC129" s="717"/>
      <c r="MTD129" s="717"/>
      <c r="MTE129" s="717"/>
      <c r="MTF129" s="717"/>
      <c r="MTG129" s="717"/>
      <c r="MTH129" s="717"/>
      <c r="MTI129" s="717"/>
      <c r="MTJ129" s="717"/>
      <c r="MTK129" s="717"/>
      <c r="MTL129" s="717"/>
      <c r="MTM129" s="717"/>
      <c r="MTN129" s="717"/>
      <c r="MTO129" s="717"/>
      <c r="MTP129" s="717"/>
      <c r="MTQ129" s="717"/>
      <c r="MTR129" s="717"/>
      <c r="MTS129" s="717"/>
      <c r="MTT129" s="717"/>
      <c r="MTU129" s="717"/>
      <c r="MTV129" s="717"/>
      <c r="MTW129" s="717"/>
      <c r="MTX129" s="717"/>
      <c r="MTY129" s="717"/>
      <c r="MTZ129" s="717"/>
      <c r="MUA129" s="717"/>
      <c r="MUB129" s="717"/>
      <c r="MUC129" s="717"/>
      <c r="MUD129" s="717"/>
      <c r="MUE129" s="717"/>
      <c r="MUF129" s="717"/>
      <c r="MUG129" s="717"/>
      <c r="MUH129" s="717"/>
      <c r="MUI129" s="717"/>
      <c r="MUJ129" s="717"/>
      <c r="MUK129" s="717"/>
      <c r="MUL129" s="717"/>
      <c r="MUM129" s="717"/>
      <c r="MUN129" s="717"/>
      <c r="MUO129" s="717"/>
      <c r="MUP129" s="717"/>
      <c r="MUQ129" s="717"/>
      <c r="MUR129" s="717"/>
      <c r="MUS129" s="717"/>
      <c r="MUT129" s="717"/>
      <c r="MUU129" s="717"/>
      <c r="MUV129" s="717"/>
      <c r="MUW129" s="717"/>
      <c r="MUX129" s="717"/>
      <c r="MUY129" s="717"/>
      <c r="MUZ129" s="717"/>
      <c r="MVA129" s="717"/>
      <c r="MVB129" s="717"/>
      <c r="MVC129" s="717"/>
      <c r="MVD129" s="717"/>
      <c r="MVE129" s="717"/>
      <c r="MVF129" s="717"/>
      <c r="MVG129" s="717"/>
      <c r="MVH129" s="717"/>
      <c r="MVI129" s="717"/>
      <c r="MVJ129" s="717"/>
      <c r="MVK129" s="717"/>
      <c r="MVL129" s="717"/>
      <c r="MVM129" s="717"/>
      <c r="MVN129" s="717"/>
      <c r="MVO129" s="717"/>
      <c r="MVP129" s="717"/>
      <c r="MVQ129" s="717"/>
      <c r="MVR129" s="717"/>
      <c r="MVS129" s="717"/>
      <c r="MVT129" s="717"/>
      <c r="MVU129" s="717"/>
      <c r="MVV129" s="717"/>
      <c r="MVW129" s="717"/>
      <c r="MVX129" s="717"/>
      <c r="MVY129" s="717"/>
      <c r="MVZ129" s="717"/>
      <c r="MWA129" s="717"/>
      <c r="MWB129" s="717"/>
      <c r="MWC129" s="717"/>
      <c r="MWD129" s="717"/>
      <c r="MWE129" s="717"/>
      <c r="MWF129" s="717"/>
      <c r="MWG129" s="717"/>
      <c r="MWH129" s="717"/>
      <c r="MWI129" s="717"/>
      <c r="MWJ129" s="717"/>
      <c r="MWK129" s="717"/>
      <c r="MWL129" s="717"/>
      <c r="MWM129" s="717"/>
      <c r="MWN129" s="717"/>
      <c r="MWO129" s="717"/>
      <c r="MWP129" s="717"/>
      <c r="MWQ129" s="717"/>
      <c r="MWR129" s="717"/>
      <c r="MWS129" s="717"/>
      <c r="MWT129" s="717"/>
      <c r="MWU129" s="717"/>
      <c r="MWV129" s="717"/>
      <c r="MWW129" s="717"/>
      <c r="MWX129" s="717"/>
      <c r="MWY129" s="717"/>
      <c r="MWZ129" s="717"/>
      <c r="MXA129" s="717"/>
      <c r="MXB129" s="717"/>
      <c r="MXC129" s="717"/>
      <c r="MXD129" s="717"/>
      <c r="MXE129" s="717"/>
      <c r="MXF129" s="717"/>
      <c r="MXG129" s="717"/>
      <c r="MXH129" s="717"/>
      <c r="MXI129" s="717"/>
      <c r="MXJ129" s="717"/>
      <c r="MXK129" s="717"/>
      <c r="MXL129" s="717"/>
      <c r="MXM129" s="717"/>
      <c r="MXN129" s="717"/>
      <c r="MXO129" s="717"/>
      <c r="MXP129" s="717"/>
      <c r="MXQ129" s="717"/>
      <c r="MXR129" s="717"/>
      <c r="MXS129" s="717"/>
      <c r="MXT129" s="717"/>
      <c r="MXU129" s="717"/>
      <c r="MXV129" s="717"/>
      <c r="MXW129" s="717"/>
      <c r="MXX129" s="717"/>
      <c r="MXY129" s="717"/>
      <c r="MXZ129" s="717"/>
      <c r="MYA129" s="717"/>
      <c r="MYB129" s="717"/>
      <c r="MYC129" s="717"/>
      <c r="MYD129" s="717"/>
      <c r="MYE129" s="717"/>
      <c r="MYF129" s="717"/>
      <c r="MYG129" s="717"/>
      <c r="MYH129" s="717"/>
      <c r="MYI129" s="717"/>
      <c r="MYJ129" s="717"/>
      <c r="MYK129" s="717"/>
      <c r="MYL129" s="717"/>
      <c r="MYM129" s="717"/>
      <c r="MYN129" s="717"/>
      <c r="MYO129" s="717"/>
      <c r="MYP129" s="717"/>
      <c r="MYQ129" s="717"/>
      <c r="MYR129" s="717"/>
      <c r="MYS129" s="717"/>
      <c r="MYT129" s="717"/>
      <c r="MYU129" s="717"/>
      <c r="MYV129" s="717"/>
      <c r="MYW129" s="717"/>
      <c r="MYX129" s="717"/>
      <c r="MYY129" s="717"/>
      <c r="MYZ129" s="717"/>
      <c r="MZA129" s="717"/>
      <c r="MZB129" s="717"/>
      <c r="MZC129" s="717"/>
      <c r="MZD129" s="717"/>
      <c r="MZE129" s="717"/>
      <c r="MZF129" s="717"/>
      <c r="MZG129" s="717"/>
      <c r="MZH129" s="717"/>
      <c r="MZI129" s="717"/>
      <c r="MZJ129" s="717"/>
      <c r="MZK129" s="717"/>
      <c r="MZL129" s="717"/>
      <c r="MZM129" s="717"/>
      <c r="MZN129" s="717"/>
      <c r="MZO129" s="717"/>
      <c r="MZP129" s="717"/>
      <c r="MZQ129" s="717"/>
      <c r="MZR129" s="717"/>
      <c r="MZS129" s="717"/>
      <c r="MZT129" s="717"/>
      <c r="MZU129" s="717"/>
      <c r="MZV129" s="717"/>
      <c r="MZW129" s="717"/>
      <c r="MZX129" s="717"/>
      <c r="MZY129" s="717"/>
      <c r="MZZ129" s="717"/>
      <c r="NAA129" s="717"/>
      <c r="NAB129" s="717"/>
      <c r="NAC129" s="717"/>
      <c r="NAD129" s="717"/>
      <c r="NAE129" s="717"/>
      <c r="NAF129" s="717"/>
      <c r="NAG129" s="717"/>
      <c r="NAH129" s="717"/>
      <c r="NAI129" s="717"/>
      <c r="NAJ129" s="717"/>
      <c r="NAK129" s="717"/>
      <c r="NAL129" s="717"/>
      <c r="NAM129" s="717"/>
      <c r="NAN129" s="717"/>
      <c r="NAO129" s="717"/>
      <c r="NAP129" s="717"/>
      <c r="NAQ129" s="717"/>
      <c r="NAR129" s="717"/>
      <c r="NAS129" s="717"/>
      <c r="NAT129" s="717"/>
      <c r="NAU129" s="717"/>
      <c r="NAV129" s="717"/>
      <c r="NAW129" s="717"/>
      <c r="NAX129" s="717"/>
      <c r="NAY129" s="717"/>
      <c r="NAZ129" s="717"/>
      <c r="NBA129" s="717"/>
      <c r="NBB129" s="717"/>
      <c r="NBC129" s="717"/>
      <c r="NBD129" s="717"/>
      <c r="NBE129" s="717"/>
      <c r="NBF129" s="717"/>
      <c r="NBG129" s="717"/>
      <c r="NBH129" s="717"/>
      <c r="NBI129" s="717"/>
      <c r="NBJ129" s="717"/>
      <c r="NBK129" s="717"/>
      <c r="NBL129" s="717"/>
      <c r="NBM129" s="717"/>
      <c r="NBN129" s="717"/>
      <c r="NBO129" s="717"/>
      <c r="NBP129" s="717"/>
      <c r="NBQ129" s="717"/>
      <c r="NBR129" s="717"/>
      <c r="NBS129" s="717"/>
      <c r="NBT129" s="717"/>
      <c r="NBU129" s="717"/>
      <c r="NBV129" s="717"/>
      <c r="NBW129" s="717"/>
      <c r="NBX129" s="717"/>
      <c r="NBY129" s="717"/>
      <c r="NBZ129" s="717"/>
      <c r="NCA129" s="717"/>
      <c r="NCB129" s="717"/>
      <c r="NCC129" s="717"/>
      <c r="NCD129" s="717"/>
      <c r="NCE129" s="717"/>
      <c r="NCF129" s="717"/>
      <c r="NCG129" s="717"/>
      <c r="NCH129" s="717"/>
      <c r="NCI129" s="717"/>
      <c r="NCJ129" s="717"/>
      <c r="NCK129" s="717"/>
      <c r="NCL129" s="717"/>
      <c r="NCM129" s="717"/>
      <c r="NCN129" s="717"/>
      <c r="NCO129" s="717"/>
      <c r="NCP129" s="717"/>
      <c r="NCQ129" s="717"/>
      <c r="NCR129" s="717"/>
      <c r="NCS129" s="717"/>
      <c r="NCT129" s="717"/>
      <c r="NCU129" s="717"/>
      <c r="NCV129" s="717"/>
      <c r="NCW129" s="717"/>
      <c r="NCX129" s="717"/>
      <c r="NCY129" s="717"/>
      <c r="NCZ129" s="717"/>
      <c r="NDA129" s="717"/>
      <c r="NDB129" s="717"/>
      <c r="NDC129" s="717"/>
      <c r="NDD129" s="717"/>
      <c r="NDE129" s="717"/>
      <c r="NDF129" s="717"/>
      <c r="NDG129" s="717"/>
      <c r="NDH129" s="717"/>
      <c r="NDI129" s="717"/>
      <c r="NDJ129" s="717"/>
      <c r="NDK129" s="717"/>
      <c r="NDL129" s="717"/>
      <c r="NDM129" s="717"/>
      <c r="NDN129" s="717"/>
      <c r="NDO129" s="717"/>
      <c r="NDP129" s="717"/>
      <c r="NDQ129" s="717"/>
      <c r="NDR129" s="717"/>
      <c r="NDS129" s="717"/>
      <c r="NDT129" s="717"/>
      <c r="NDU129" s="717"/>
      <c r="NDV129" s="717"/>
      <c r="NDW129" s="717"/>
      <c r="NDX129" s="717"/>
      <c r="NDY129" s="717"/>
      <c r="NDZ129" s="717"/>
      <c r="NEA129" s="717"/>
      <c r="NEB129" s="717"/>
      <c r="NEC129" s="717"/>
      <c r="NED129" s="717"/>
      <c r="NEE129" s="717"/>
      <c r="NEF129" s="717"/>
      <c r="NEG129" s="717"/>
      <c r="NEH129" s="717"/>
      <c r="NEI129" s="717"/>
      <c r="NEJ129" s="717"/>
      <c r="NEK129" s="717"/>
      <c r="NEL129" s="717"/>
      <c r="NEM129" s="717"/>
      <c r="NEN129" s="717"/>
      <c r="NEO129" s="717"/>
      <c r="NEP129" s="717"/>
      <c r="NEQ129" s="717"/>
      <c r="NER129" s="717"/>
      <c r="NES129" s="717"/>
      <c r="NET129" s="717"/>
      <c r="NEU129" s="717"/>
      <c r="NEV129" s="717"/>
      <c r="NEW129" s="717"/>
      <c r="NEX129" s="717"/>
      <c r="NEY129" s="717"/>
      <c r="NEZ129" s="717"/>
      <c r="NFA129" s="717"/>
      <c r="NFB129" s="717"/>
      <c r="NFC129" s="717"/>
      <c r="NFD129" s="717"/>
      <c r="NFE129" s="717"/>
      <c r="NFF129" s="717"/>
      <c r="NFG129" s="717"/>
      <c r="NFH129" s="717"/>
      <c r="NFI129" s="717"/>
      <c r="NFJ129" s="717"/>
      <c r="NFK129" s="717"/>
      <c r="NFL129" s="717"/>
      <c r="NFM129" s="717"/>
      <c r="NFN129" s="717"/>
      <c r="NFO129" s="717"/>
      <c r="NFP129" s="717"/>
      <c r="NFQ129" s="717"/>
      <c r="NFR129" s="717"/>
      <c r="NFS129" s="717"/>
      <c r="NFT129" s="717"/>
      <c r="NFU129" s="717"/>
      <c r="NFV129" s="717"/>
      <c r="NFW129" s="717"/>
      <c r="NFX129" s="717"/>
      <c r="NFY129" s="717"/>
      <c r="NFZ129" s="717"/>
      <c r="NGA129" s="717"/>
      <c r="NGB129" s="717"/>
      <c r="NGC129" s="717"/>
      <c r="NGD129" s="717"/>
      <c r="NGE129" s="717"/>
      <c r="NGF129" s="717"/>
      <c r="NGG129" s="717"/>
      <c r="NGH129" s="717"/>
      <c r="NGI129" s="717"/>
      <c r="NGJ129" s="717"/>
      <c r="NGK129" s="717"/>
      <c r="NGL129" s="717"/>
      <c r="NGM129" s="717"/>
      <c r="NGN129" s="717"/>
      <c r="NGO129" s="717"/>
      <c r="NGP129" s="717"/>
      <c r="NGQ129" s="717"/>
      <c r="NGR129" s="717"/>
      <c r="NGS129" s="717"/>
      <c r="NGT129" s="717"/>
      <c r="NGU129" s="717"/>
      <c r="NGV129" s="717"/>
      <c r="NGW129" s="717"/>
      <c r="NGX129" s="717"/>
      <c r="NGY129" s="717"/>
      <c r="NGZ129" s="717"/>
      <c r="NHA129" s="717"/>
      <c r="NHB129" s="717"/>
      <c r="NHC129" s="717"/>
      <c r="NHD129" s="717"/>
      <c r="NHE129" s="717"/>
      <c r="NHF129" s="717"/>
      <c r="NHG129" s="717"/>
      <c r="NHH129" s="717"/>
      <c r="NHI129" s="717"/>
      <c r="NHJ129" s="717"/>
      <c r="NHK129" s="717"/>
      <c r="NHL129" s="717"/>
      <c r="NHM129" s="717"/>
      <c r="NHN129" s="717"/>
      <c r="NHO129" s="717"/>
      <c r="NHP129" s="717"/>
      <c r="NHQ129" s="717"/>
      <c r="NHR129" s="717"/>
      <c r="NHS129" s="717"/>
      <c r="NHT129" s="717"/>
      <c r="NHU129" s="717"/>
      <c r="NHV129" s="717"/>
      <c r="NHW129" s="717"/>
      <c r="NHX129" s="717"/>
      <c r="NHY129" s="717"/>
      <c r="NHZ129" s="717"/>
      <c r="NIA129" s="717"/>
      <c r="NIB129" s="717"/>
      <c r="NIC129" s="717"/>
      <c r="NID129" s="717"/>
      <c r="NIE129" s="717"/>
      <c r="NIF129" s="717"/>
      <c r="NIG129" s="717"/>
      <c r="NIH129" s="717"/>
      <c r="NII129" s="717"/>
      <c r="NIJ129" s="717"/>
      <c r="NIK129" s="717"/>
      <c r="NIL129" s="717"/>
      <c r="NIM129" s="717"/>
      <c r="NIN129" s="717"/>
      <c r="NIO129" s="717"/>
      <c r="NIP129" s="717"/>
      <c r="NIQ129" s="717"/>
      <c r="NIR129" s="717"/>
      <c r="NIS129" s="717"/>
      <c r="NIT129" s="717"/>
      <c r="NIU129" s="717"/>
      <c r="NIV129" s="717"/>
      <c r="NIW129" s="717"/>
      <c r="NIX129" s="717"/>
      <c r="NIY129" s="717"/>
      <c r="NIZ129" s="717"/>
      <c r="NJA129" s="717"/>
      <c r="NJB129" s="717"/>
      <c r="NJC129" s="717"/>
      <c r="NJD129" s="717"/>
      <c r="NJE129" s="717"/>
      <c r="NJF129" s="717"/>
      <c r="NJG129" s="717"/>
      <c r="NJH129" s="717"/>
      <c r="NJI129" s="717"/>
      <c r="NJJ129" s="717"/>
      <c r="NJK129" s="717"/>
      <c r="NJL129" s="717"/>
      <c r="NJM129" s="717"/>
      <c r="NJN129" s="717"/>
      <c r="NJO129" s="717"/>
      <c r="NJP129" s="717"/>
      <c r="NJQ129" s="717"/>
      <c r="NJR129" s="717"/>
      <c r="NJS129" s="717"/>
      <c r="NJT129" s="717"/>
      <c r="NJU129" s="717"/>
      <c r="NJV129" s="717"/>
      <c r="NJW129" s="717"/>
      <c r="NJX129" s="717"/>
      <c r="NJY129" s="717"/>
      <c r="NJZ129" s="717"/>
      <c r="NKA129" s="717"/>
      <c r="NKB129" s="717"/>
      <c r="NKC129" s="717"/>
      <c r="NKD129" s="717"/>
      <c r="NKE129" s="717"/>
      <c r="NKF129" s="717"/>
      <c r="NKG129" s="717"/>
      <c r="NKH129" s="717"/>
      <c r="NKI129" s="717"/>
      <c r="NKJ129" s="717"/>
      <c r="NKK129" s="717"/>
      <c r="NKL129" s="717"/>
      <c r="NKM129" s="717"/>
      <c r="NKN129" s="717"/>
      <c r="NKO129" s="717"/>
      <c r="NKP129" s="717"/>
      <c r="NKQ129" s="717"/>
      <c r="NKR129" s="717"/>
      <c r="NKS129" s="717"/>
      <c r="NKT129" s="717"/>
      <c r="NKU129" s="717"/>
      <c r="NKV129" s="717"/>
      <c r="NKW129" s="717"/>
      <c r="NKX129" s="717"/>
      <c r="NKY129" s="717"/>
      <c r="NKZ129" s="717"/>
      <c r="NLA129" s="717"/>
      <c r="NLB129" s="717"/>
      <c r="NLC129" s="717"/>
      <c r="NLD129" s="717"/>
      <c r="NLE129" s="717"/>
      <c r="NLF129" s="717"/>
      <c r="NLG129" s="717"/>
      <c r="NLH129" s="717"/>
      <c r="NLI129" s="717"/>
      <c r="NLJ129" s="717"/>
      <c r="NLK129" s="717"/>
      <c r="NLL129" s="717"/>
      <c r="NLM129" s="717"/>
      <c r="NLN129" s="717"/>
      <c r="NLO129" s="717"/>
      <c r="NLP129" s="717"/>
      <c r="NLQ129" s="717"/>
      <c r="NLR129" s="717"/>
      <c r="NLS129" s="717"/>
      <c r="NLT129" s="717"/>
      <c r="NLU129" s="717"/>
      <c r="NLV129" s="717"/>
      <c r="NLW129" s="717"/>
      <c r="NLX129" s="717"/>
      <c r="NLY129" s="717"/>
      <c r="NLZ129" s="717"/>
      <c r="NMA129" s="717"/>
      <c r="NMB129" s="717"/>
      <c r="NMC129" s="717"/>
      <c r="NMD129" s="717"/>
      <c r="NME129" s="717"/>
      <c r="NMF129" s="717"/>
      <c r="NMG129" s="717"/>
      <c r="NMH129" s="717"/>
      <c r="NMI129" s="717"/>
      <c r="NMJ129" s="717"/>
      <c r="NMK129" s="717"/>
      <c r="NML129" s="717"/>
      <c r="NMM129" s="717"/>
      <c r="NMN129" s="717"/>
      <c r="NMO129" s="717"/>
      <c r="NMP129" s="717"/>
      <c r="NMQ129" s="717"/>
      <c r="NMR129" s="717"/>
      <c r="NMS129" s="717"/>
      <c r="NMT129" s="717"/>
      <c r="NMU129" s="717"/>
      <c r="NMV129" s="717"/>
      <c r="NMW129" s="717"/>
      <c r="NMX129" s="717"/>
      <c r="NMY129" s="717"/>
      <c r="NMZ129" s="717"/>
      <c r="NNA129" s="717"/>
      <c r="NNB129" s="717"/>
      <c r="NNC129" s="717"/>
      <c r="NND129" s="717"/>
      <c r="NNE129" s="717"/>
      <c r="NNF129" s="717"/>
      <c r="NNG129" s="717"/>
      <c r="NNH129" s="717"/>
      <c r="NNI129" s="717"/>
      <c r="NNJ129" s="717"/>
      <c r="NNK129" s="717"/>
      <c r="NNL129" s="717"/>
      <c r="NNM129" s="717"/>
      <c r="NNN129" s="717"/>
      <c r="NNO129" s="717"/>
      <c r="NNP129" s="717"/>
      <c r="NNQ129" s="717"/>
      <c r="NNR129" s="717"/>
      <c r="NNS129" s="717"/>
      <c r="NNT129" s="717"/>
      <c r="NNU129" s="717"/>
      <c r="NNV129" s="717"/>
      <c r="NNW129" s="717"/>
      <c r="NNX129" s="717"/>
      <c r="NNY129" s="717"/>
      <c r="NNZ129" s="717"/>
      <c r="NOA129" s="717"/>
      <c r="NOB129" s="717"/>
      <c r="NOC129" s="717"/>
      <c r="NOD129" s="717"/>
      <c r="NOE129" s="717"/>
      <c r="NOF129" s="717"/>
      <c r="NOG129" s="717"/>
      <c r="NOH129" s="717"/>
      <c r="NOI129" s="717"/>
      <c r="NOJ129" s="717"/>
      <c r="NOK129" s="717"/>
      <c r="NOL129" s="717"/>
      <c r="NOM129" s="717"/>
      <c r="NON129" s="717"/>
      <c r="NOO129" s="717"/>
      <c r="NOP129" s="717"/>
      <c r="NOQ129" s="717"/>
      <c r="NOR129" s="717"/>
      <c r="NOS129" s="717"/>
      <c r="NOT129" s="717"/>
      <c r="NOU129" s="717"/>
      <c r="NOV129" s="717"/>
      <c r="NOW129" s="717"/>
      <c r="NOX129" s="717"/>
      <c r="NOY129" s="717"/>
      <c r="NOZ129" s="717"/>
      <c r="NPA129" s="717"/>
      <c r="NPB129" s="717"/>
      <c r="NPC129" s="717"/>
      <c r="NPD129" s="717"/>
      <c r="NPE129" s="717"/>
      <c r="NPF129" s="717"/>
      <c r="NPG129" s="717"/>
      <c r="NPH129" s="717"/>
      <c r="NPI129" s="717"/>
      <c r="NPJ129" s="717"/>
      <c r="NPK129" s="717"/>
      <c r="NPL129" s="717"/>
      <c r="NPM129" s="717"/>
      <c r="NPN129" s="717"/>
      <c r="NPO129" s="717"/>
      <c r="NPP129" s="717"/>
      <c r="NPQ129" s="717"/>
      <c r="NPR129" s="717"/>
      <c r="NPS129" s="717"/>
      <c r="NPT129" s="717"/>
      <c r="NPU129" s="717"/>
      <c r="NPV129" s="717"/>
      <c r="NPW129" s="717"/>
      <c r="NPX129" s="717"/>
      <c r="NPY129" s="717"/>
      <c r="NPZ129" s="717"/>
      <c r="NQA129" s="717"/>
      <c r="NQB129" s="717"/>
      <c r="NQC129" s="717"/>
      <c r="NQD129" s="717"/>
      <c r="NQE129" s="717"/>
      <c r="NQF129" s="717"/>
      <c r="NQG129" s="717"/>
      <c r="NQH129" s="717"/>
      <c r="NQI129" s="717"/>
      <c r="NQJ129" s="717"/>
      <c r="NQK129" s="717"/>
      <c r="NQL129" s="717"/>
      <c r="NQM129" s="717"/>
      <c r="NQN129" s="717"/>
      <c r="NQO129" s="717"/>
      <c r="NQP129" s="717"/>
      <c r="NQQ129" s="717"/>
      <c r="NQR129" s="717"/>
      <c r="NQS129" s="717"/>
      <c r="NQT129" s="717"/>
      <c r="NQU129" s="717"/>
      <c r="NQV129" s="717"/>
      <c r="NQW129" s="717"/>
      <c r="NQX129" s="717"/>
      <c r="NQY129" s="717"/>
      <c r="NQZ129" s="717"/>
      <c r="NRA129" s="717"/>
      <c r="NRB129" s="717"/>
      <c r="NRC129" s="717"/>
      <c r="NRD129" s="717"/>
      <c r="NRE129" s="717"/>
      <c r="NRF129" s="717"/>
      <c r="NRG129" s="717"/>
      <c r="NRH129" s="717"/>
      <c r="NRI129" s="717"/>
      <c r="NRJ129" s="717"/>
      <c r="NRK129" s="717"/>
      <c r="NRL129" s="717"/>
      <c r="NRM129" s="717"/>
      <c r="NRN129" s="717"/>
      <c r="NRO129" s="717"/>
      <c r="NRP129" s="717"/>
      <c r="NRQ129" s="717"/>
      <c r="NRR129" s="717"/>
      <c r="NRS129" s="717"/>
      <c r="NRT129" s="717"/>
      <c r="NRU129" s="717"/>
      <c r="NRV129" s="717"/>
      <c r="NRW129" s="717"/>
      <c r="NRX129" s="717"/>
      <c r="NRY129" s="717"/>
      <c r="NRZ129" s="717"/>
      <c r="NSA129" s="717"/>
      <c r="NSB129" s="717"/>
      <c r="NSC129" s="717"/>
      <c r="NSD129" s="717"/>
      <c r="NSE129" s="717"/>
      <c r="NSF129" s="717"/>
      <c r="NSG129" s="717"/>
      <c r="NSH129" s="717"/>
      <c r="NSI129" s="717"/>
      <c r="NSJ129" s="717"/>
      <c r="NSK129" s="717"/>
      <c r="NSL129" s="717"/>
      <c r="NSM129" s="717"/>
      <c r="NSN129" s="717"/>
      <c r="NSO129" s="717"/>
      <c r="NSP129" s="717"/>
      <c r="NSQ129" s="717"/>
      <c r="NSR129" s="717"/>
      <c r="NSS129" s="717"/>
      <c r="NST129" s="717"/>
      <c r="NSU129" s="717"/>
      <c r="NSV129" s="717"/>
      <c r="NSW129" s="717"/>
      <c r="NSX129" s="717"/>
      <c r="NSY129" s="717"/>
      <c r="NSZ129" s="717"/>
      <c r="NTA129" s="717"/>
      <c r="NTB129" s="717"/>
      <c r="NTC129" s="717"/>
      <c r="NTD129" s="717"/>
      <c r="NTE129" s="717"/>
      <c r="NTF129" s="717"/>
      <c r="NTG129" s="717"/>
      <c r="NTH129" s="717"/>
      <c r="NTI129" s="717"/>
      <c r="NTJ129" s="717"/>
      <c r="NTK129" s="717"/>
      <c r="NTL129" s="717"/>
      <c r="NTM129" s="717"/>
      <c r="NTN129" s="717"/>
      <c r="NTO129" s="717"/>
      <c r="NTP129" s="717"/>
      <c r="NTQ129" s="717"/>
      <c r="NTR129" s="717"/>
      <c r="NTS129" s="717"/>
      <c r="NTT129" s="717"/>
      <c r="NTU129" s="717"/>
      <c r="NTV129" s="717"/>
      <c r="NTW129" s="717"/>
      <c r="NTX129" s="717"/>
      <c r="NTY129" s="717"/>
      <c r="NTZ129" s="717"/>
      <c r="NUA129" s="717"/>
      <c r="NUB129" s="717"/>
      <c r="NUC129" s="717"/>
      <c r="NUD129" s="717"/>
      <c r="NUE129" s="717"/>
      <c r="NUF129" s="717"/>
      <c r="NUG129" s="717"/>
      <c r="NUH129" s="717"/>
      <c r="NUI129" s="717"/>
      <c r="NUJ129" s="717"/>
      <c r="NUK129" s="717"/>
      <c r="NUL129" s="717"/>
      <c r="NUM129" s="717"/>
      <c r="NUN129" s="717"/>
      <c r="NUO129" s="717"/>
      <c r="NUP129" s="717"/>
      <c r="NUQ129" s="717"/>
      <c r="NUR129" s="717"/>
      <c r="NUS129" s="717"/>
      <c r="NUT129" s="717"/>
      <c r="NUU129" s="717"/>
      <c r="NUV129" s="717"/>
      <c r="NUW129" s="717"/>
      <c r="NUX129" s="717"/>
      <c r="NUY129" s="717"/>
      <c r="NUZ129" s="717"/>
      <c r="NVA129" s="717"/>
      <c r="NVB129" s="717"/>
      <c r="NVC129" s="717"/>
      <c r="NVD129" s="717"/>
      <c r="NVE129" s="717"/>
      <c r="NVF129" s="717"/>
      <c r="NVG129" s="717"/>
      <c r="NVH129" s="717"/>
      <c r="NVI129" s="717"/>
      <c r="NVJ129" s="717"/>
      <c r="NVK129" s="717"/>
      <c r="NVL129" s="717"/>
      <c r="NVM129" s="717"/>
      <c r="NVN129" s="717"/>
      <c r="NVO129" s="717"/>
      <c r="NVP129" s="717"/>
      <c r="NVQ129" s="717"/>
      <c r="NVR129" s="717"/>
      <c r="NVS129" s="717"/>
      <c r="NVT129" s="717"/>
      <c r="NVU129" s="717"/>
      <c r="NVV129" s="717"/>
      <c r="NVW129" s="717"/>
      <c r="NVX129" s="717"/>
      <c r="NVY129" s="717"/>
      <c r="NVZ129" s="717"/>
      <c r="NWA129" s="717"/>
      <c r="NWB129" s="717"/>
      <c r="NWC129" s="717"/>
      <c r="NWD129" s="717"/>
      <c r="NWE129" s="717"/>
      <c r="NWF129" s="717"/>
      <c r="NWG129" s="717"/>
      <c r="NWH129" s="717"/>
      <c r="NWI129" s="717"/>
      <c r="NWJ129" s="717"/>
      <c r="NWK129" s="717"/>
      <c r="NWL129" s="717"/>
      <c r="NWM129" s="717"/>
      <c r="NWN129" s="717"/>
      <c r="NWO129" s="717"/>
      <c r="NWP129" s="717"/>
      <c r="NWQ129" s="717"/>
      <c r="NWR129" s="717"/>
      <c r="NWS129" s="717"/>
      <c r="NWT129" s="717"/>
      <c r="NWU129" s="717"/>
      <c r="NWV129" s="717"/>
      <c r="NWW129" s="717"/>
      <c r="NWX129" s="717"/>
      <c r="NWY129" s="717"/>
      <c r="NWZ129" s="717"/>
      <c r="NXA129" s="717"/>
      <c r="NXB129" s="717"/>
      <c r="NXC129" s="717"/>
      <c r="NXD129" s="717"/>
      <c r="NXE129" s="717"/>
      <c r="NXF129" s="717"/>
      <c r="NXG129" s="717"/>
      <c r="NXH129" s="717"/>
      <c r="NXI129" s="717"/>
      <c r="NXJ129" s="717"/>
      <c r="NXK129" s="717"/>
      <c r="NXL129" s="717"/>
      <c r="NXM129" s="717"/>
      <c r="NXN129" s="717"/>
      <c r="NXO129" s="717"/>
      <c r="NXP129" s="717"/>
      <c r="NXQ129" s="717"/>
      <c r="NXR129" s="717"/>
      <c r="NXS129" s="717"/>
      <c r="NXT129" s="717"/>
      <c r="NXU129" s="717"/>
      <c r="NXV129" s="717"/>
      <c r="NXW129" s="717"/>
      <c r="NXX129" s="717"/>
      <c r="NXY129" s="717"/>
      <c r="NXZ129" s="717"/>
      <c r="NYA129" s="717"/>
      <c r="NYB129" s="717"/>
      <c r="NYC129" s="717"/>
      <c r="NYD129" s="717"/>
      <c r="NYE129" s="717"/>
      <c r="NYF129" s="717"/>
      <c r="NYG129" s="717"/>
      <c r="NYH129" s="717"/>
      <c r="NYI129" s="717"/>
      <c r="NYJ129" s="717"/>
      <c r="NYK129" s="717"/>
      <c r="NYL129" s="717"/>
      <c r="NYM129" s="717"/>
      <c r="NYN129" s="717"/>
      <c r="NYO129" s="717"/>
      <c r="NYP129" s="717"/>
      <c r="NYQ129" s="717"/>
      <c r="NYR129" s="717"/>
      <c r="NYS129" s="717"/>
      <c r="NYT129" s="717"/>
      <c r="NYU129" s="717"/>
      <c r="NYV129" s="717"/>
      <c r="NYW129" s="717"/>
      <c r="NYX129" s="717"/>
      <c r="NYY129" s="717"/>
      <c r="NYZ129" s="717"/>
      <c r="NZA129" s="717"/>
      <c r="NZB129" s="717"/>
      <c r="NZC129" s="717"/>
      <c r="NZD129" s="717"/>
      <c r="NZE129" s="717"/>
      <c r="NZF129" s="717"/>
      <c r="NZG129" s="717"/>
      <c r="NZH129" s="717"/>
      <c r="NZI129" s="717"/>
      <c r="NZJ129" s="717"/>
      <c r="NZK129" s="717"/>
      <c r="NZL129" s="717"/>
      <c r="NZM129" s="717"/>
      <c r="NZN129" s="717"/>
      <c r="NZO129" s="717"/>
      <c r="NZP129" s="717"/>
      <c r="NZQ129" s="717"/>
      <c r="NZR129" s="717"/>
      <c r="NZS129" s="717"/>
      <c r="NZT129" s="717"/>
      <c r="NZU129" s="717"/>
      <c r="NZV129" s="717"/>
      <c r="NZW129" s="717"/>
      <c r="NZX129" s="717"/>
      <c r="NZY129" s="717"/>
      <c r="NZZ129" s="717"/>
      <c r="OAA129" s="717"/>
      <c r="OAB129" s="717"/>
      <c r="OAC129" s="717"/>
      <c r="OAD129" s="717"/>
      <c r="OAE129" s="717"/>
      <c r="OAF129" s="717"/>
      <c r="OAG129" s="717"/>
      <c r="OAH129" s="717"/>
      <c r="OAI129" s="717"/>
      <c r="OAJ129" s="717"/>
      <c r="OAK129" s="717"/>
      <c r="OAL129" s="717"/>
      <c r="OAM129" s="717"/>
      <c r="OAN129" s="717"/>
      <c r="OAO129" s="717"/>
      <c r="OAP129" s="717"/>
      <c r="OAQ129" s="717"/>
      <c r="OAR129" s="717"/>
      <c r="OAS129" s="717"/>
      <c r="OAT129" s="717"/>
      <c r="OAU129" s="717"/>
      <c r="OAV129" s="717"/>
      <c r="OAW129" s="717"/>
      <c r="OAX129" s="717"/>
      <c r="OAY129" s="717"/>
      <c r="OAZ129" s="717"/>
      <c r="OBA129" s="717"/>
      <c r="OBB129" s="717"/>
      <c r="OBC129" s="717"/>
      <c r="OBD129" s="717"/>
      <c r="OBE129" s="717"/>
      <c r="OBF129" s="717"/>
      <c r="OBG129" s="717"/>
      <c r="OBH129" s="717"/>
      <c r="OBI129" s="717"/>
      <c r="OBJ129" s="717"/>
      <c r="OBK129" s="717"/>
      <c r="OBL129" s="717"/>
      <c r="OBM129" s="717"/>
      <c r="OBN129" s="717"/>
      <c r="OBO129" s="717"/>
      <c r="OBP129" s="717"/>
      <c r="OBQ129" s="717"/>
      <c r="OBR129" s="717"/>
      <c r="OBS129" s="717"/>
      <c r="OBT129" s="717"/>
      <c r="OBU129" s="717"/>
      <c r="OBV129" s="717"/>
      <c r="OBW129" s="717"/>
      <c r="OBX129" s="717"/>
      <c r="OBY129" s="717"/>
      <c r="OBZ129" s="717"/>
      <c r="OCA129" s="717"/>
      <c r="OCB129" s="717"/>
      <c r="OCC129" s="717"/>
      <c r="OCD129" s="717"/>
      <c r="OCE129" s="717"/>
      <c r="OCF129" s="717"/>
      <c r="OCG129" s="717"/>
      <c r="OCH129" s="717"/>
      <c r="OCI129" s="717"/>
      <c r="OCJ129" s="717"/>
      <c r="OCK129" s="717"/>
      <c r="OCL129" s="717"/>
      <c r="OCM129" s="717"/>
      <c r="OCN129" s="717"/>
      <c r="OCO129" s="717"/>
      <c r="OCP129" s="717"/>
      <c r="OCQ129" s="717"/>
      <c r="OCR129" s="717"/>
      <c r="OCS129" s="717"/>
      <c r="OCT129" s="717"/>
      <c r="OCU129" s="717"/>
      <c r="OCV129" s="717"/>
      <c r="OCW129" s="717"/>
      <c r="OCX129" s="717"/>
      <c r="OCY129" s="717"/>
      <c r="OCZ129" s="717"/>
      <c r="ODA129" s="717"/>
      <c r="ODB129" s="717"/>
      <c r="ODC129" s="717"/>
      <c r="ODD129" s="717"/>
      <c r="ODE129" s="717"/>
      <c r="ODF129" s="717"/>
      <c r="ODG129" s="717"/>
      <c r="ODH129" s="717"/>
      <c r="ODI129" s="717"/>
      <c r="ODJ129" s="717"/>
      <c r="ODK129" s="717"/>
      <c r="ODL129" s="717"/>
      <c r="ODM129" s="717"/>
      <c r="ODN129" s="717"/>
      <c r="ODO129" s="717"/>
      <c r="ODP129" s="717"/>
      <c r="ODQ129" s="717"/>
      <c r="ODR129" s="717"/>
      <c r="ODS129" s="717"/>
      <c r="ODT129" s="717"/>
      <c r="ODU129" s="717"/>
      <c r="ODV129" s="717"/>
      <c r="ODW129" s="717"/>
      <c r="ODX129" s="717"/>
      <c r="ODY129" s="717"/>
      <c r="ODZ129" s="717"/>
      <c r="OEA129" s="717"/>
      <c r="OEB129" s="717"/>
      <c r="OEC129" s="717"/>
      <c r="OED129" s="717"/>
      <c r="OEE129" s="717"/>
      <c r="OEF129" s="717"/>
      <c r="OEG129" s="717"/>
      <c r="OEH129" s="717"/>
      <c r="OEI129" s="717"/>
      <c r="OEJ129" s="717"/>
      <c r="OEK129" s="717"/>
      <c r="OEL129" s="717"/>
      <c r="OEM129" s="717"/>
      <c r="OEN129" s="717"/>
      <c r="OEO129" s="717"/>
      <c r="OEP129" s="717"/>
      <c r="OEQ129" s="717"/>
      <c r="OER129" s="717"/>
      <c r="OES129" s="717"/>
      <c r="OET129" s="717"/>
      <c r="OEU129" s="717"/>
      <c r="OEV129" s="717"/>
      <c r="OEW129" s="717"/>
      <c r="OEX129" s="717"/>
      <c r="OEY129" s="717"/>
      <c r="OEZ129" s="717"/>
      <c r="OFA129" s="717"/>
      <c r="OFB129" s="717"/>
      <c r="OFC129" s="717"/>
      <c r="OFD129" s="717"/>
      <c r="OFE129" s="717"/>
      <c r="OFF129" s="717"/>
      <c r="OFG129" s="717"/>
      <c r="OFH129" s="717"/>
      <c r="OFI129" s="717"/>
      <c r="OFJ129" s="717"/>
      <c r="OFK129" s="717"/>
      <c r="OFL129" s="717"/>
      <c r="OFM129" s="717"/>
      <c r="OFN129" s="717"/>
      <c r="OFO129" s="717"/>
      <c r="OFP129" s="717"/>
      <c r="OFQ129" s="717"/>
      <c r="OFR129" s="717"/>
      <c r="OFS129" s="717"/>
      <c r="OFT129" s="717"/>
      <c r="OFU129" s="717"/>
      <c r="OFV129" s="717"/>
      <c r="OFW129" s="717"/>
      <c r="OFX129" s="717"/>
      <c r="OFY129" s="717"/>
      <c r="OFZ129" s="717"/>
      <c r="OGA129" s="717"/>
      <c r="OGB129" s="717"/>
      <c r="OGC129" s="717"/>
      <c r="OGD129" s="717"/>
      <c r="OGE129" s="717"/>
      <c r="OGF129" s="717"/>
      <c r="OGG129" s="717"/>
      <c r="OGH129" s="717"/>
      <c r="OGI129" s="717"/>
      <c r="OGJ129" s="717"/>
      <c r="OGK129" s="717"/>
      <c r="OGL129" s="717"/>
      <c r="OGM129" s="717"/>
      <c r="OGN129" s="717"/>
      <c r="OGO129" s="717"/>
      <c r="OGP129" s="717"/>
      <c r="OGQ129" s="717"/>
      <c r="OGR129" s="717"/>
      <c r="OGS129" s="717"/>
      <c r="OGT129" s="717"/>
      <c r="OGU129" s="717"/>
      <c r="OGV129" s="717"/>
      <c r="OGW129" s="717"/>
      <c r="OGX129" s="717"/>
      <c r="OGY129" s="717"/>
      <c r="OGZ129" s="717"/>
      <c r="OHA129" s="717"/>
      <c r="OHB129" s="717"/>
      <c r="OHC129" s="717"/>
      <c r="OHD129" s="717"/>
      <c r="OHE129" s="717"/>
      <c r="OHF129" s="717"/>
      <c r="OHG129" s="717"/>
      <c r="OHH129" s="717"/>
      <c r="OHI129" s="717"/>
      <c r="OHJ129" s="717"/>
      <c r="OHK129" s="717"/>
      <c r="OHL129" s="717"/>
      <c r="OHM129" s="717"/>
      <c r="OHN129" s="717"/>
      <c r="OHO129" s="717"/>
      <c r="OHP129" s="717"/>
      <c r="OHQ129" s="717"/>
      <c r="OHR129" s="717"/>
      <c r="OHS129" s="717"/>
      <c r="OHT129" s="717"/>
      <c r="OHU129" s="717"/>
      <c r="OHV129" s="717"/>
      <c r="OHW129" s="717"/>
      <c r="OHX129" s="717"/>
      <c r="OHY129" s="717"/>
      <c r="OHZ129" s="717"/>
      <c r="OIA129" s="717"/>
      <c r="OIB129" s="717"/>
      <c r="OIC129" s="717"/>
      <c r="OID129" s="717"/>
      <c r="OIE129" s="717"/>
      <c r="OIF129" s="717"/>
      <c r="OIG129" s="717"/>
      <c r="OIH129" s="717"/>
      <c r="OII129" s="717"/>
      <c r="OIJ129" s="717"/>
      <c r="OIK129" s="717"/>
      <c r="OIL129" s="717"/>
      <c r="OIM129" s="717"/>
      <c r="OIN129" s="717"/>
      <c r="OIO129" s="717"/>
      <c r="OIP129" s="717"/>
      <c r="OIQ129" s="717"/>
      <c r="OIR129" s="717"/>
      <c r="OIS129" s="717"/>
      <c r="OIT129" s="717"/>
      <c r="OIU129" s="717"/>
      <c r="OIV129" s="717"/>
      <c r="OIW129" s="717"/>
      <c r="OIX129" s="717"/>
      <c r="OIY129" s="717"/>
      <c r="OIZ129" s="717"/>
      <c r="OJA129" s="717"/>
      <c r="OJB129" s="717"/>
      <c r="OJC129" s="717"/>
      <c r="OJD129" s="717"/>
      <c r="OJE129" s="717"/>
      <c r="OJF129" s="717"/>
      <c r="OJG129" s="717"/>
      <c r="OJH129" s="717"/>
      <c r="OJI129" s="717"/>
      <c r="OJJ129" s="717"/>
      <c r="OJK129" s="717"/>
      <c r="OJL129" s="717"/>
      <c r="OJM129" s="717"/>
      <c r="OJN129" s="717"/>
      <c r="OJO129" s="717"/>
      <c r="OJP129" s="717"/>
      <c r="OJQ129" s="717"/>
      <c r="OJR129" s="717"/>
      <c r="OJS129" s="717"/>
      <c r="OJT129" s="717"/>
      <c r="OJU129" s="717"/>
      <c r="OJV129" s="717"/>
      <c r="OJW129" s="717"/>
      <c r="OJX129" s="717"/>
      <c r="OJY129" s="717"/>
      <c r="OJZ129" s="717"/>
      <c r="OKA129" s="717"/>
      <c r="OKB129" s="717"/>
      <c r="OKC129" s="717"/>
      <c r="OKD129" s="717"/>
      <c r="OKE129" s="717"/>
      <c r="OKF129" s="717"/>
      <c r="OKG129" s="717"/>
      <c r="OKH129" s="717"/>
      <c r="OKI129" s="717"/>
      <c r="OKJ129" s="717"/>
      <c r="OKK129" s="717"/>
      <c r="OKL129" s="717"/>
      <c r="OKM129" s="717"/>
      <c r="OKN129" s="717"/>
      <c r="OKO129" s="717"/>
      <c r="OKP129" s="717"/>
      <c r="OKQ129" s="717"/>
      <c r="OKR129" s="717"/>
      <c r="OKS129" s="717"/>
      <c r="OKT129" s="717"/>
      <c r="OKU129" s="717"/>
      <c r="OKV129" s="717"/>
      <c r="OKW129" s="717"/>
      <c r="OKX129" s="717"/>
      <c r="OKY129" s="717"/>
      <c r="OKZ129" s="717"/>
      <c r="OLA129" s="717"/>
      <c r="OLB129" s="717"/>
      <c r="OLC129" s="717"/>
      <c r="OLD129" s="717"/>
      <c r="OLE129" s="717"/>
      <c r="OLF129" s="717"/>
      <c r="OLG129" s="717"/>
      <c r="OLH129" s="717"/>
      <c r="OLI129" s="717"/>
      <c r="OLJ129" s="717"/>
      <c r="OLK129" s="717"/>
      <c r="OLL129" s="717"/>
      <c r="OLM129" s="717"/>
      <c r="OLN129" s="717"/>
      <c r="OLO129" s="717"/>
      <c r="OLP129" s="717"/>
      <c r="OLQ129" s="717"/>
      <c r="OLR129" s="717"/>
      <c r="OLS129" s="717"/>
      <c r="OLT129" s="717"/>
      <c r="OLU129" s="717"/>
      <c r="OLV129" s="717"/>
      <c r="OLW129" s="717"/>
      <c r="OLX129" s="717"/>
      <c r="OLY129" s="717"/>
      <c r="OLZ129" s="717"/>
      <c r="OMA129" s="717"/>
      <c r="OMB129" s="717"/>
      <c r="OMC129" s="717"/>
      <c r="OMD129" s="717"/>
      <c r="OME129" s="717"/>
      <c r="OMF129" s="717"/>
      <c r="OMG129" s="717"/>
      <c r="OMH129" s="717"/>
      <c r="OMI129" s="717"/>
      <c r="OMJ129" s="717"/>
      <c r="OMK129" s="717"/>
      <c r="OML129" s="717"/>
      <c r="OMM129" s="717"/>
      <c r="OMN129" s="717"/>
      <c r="OMO129" s="717"/>
      <c r="OMP129" s="717"/>
      <c r="OMQ129" s="717"/>
      <c r="OMR129" s="717"/>
      <c r="OMS129" s="717"/>
      <c r="OMT129" s="717"/>
      <c r="OMU129" s="717"/>
      <c r="OMV129" s="717"/>
      <c r="OMW129" s="717"/>
      <c r="OMX129" s="717"/>
      <c r="OMY129" s="717"/>
      <c r="OMZ129" s="717"/>
      <c r="ONA129" s="717"/>
      <c r="ONB129" s="717"/>
      <c r="ONC129" s="717"/>
      <c r="OND129" s="717"/>
      <c r="ONE129" s="717"/>
      <c r="ONF129" s="717"/>
      <c r="ONG129" s="717"/>
      <c r="ONH129" s="717"/>
      <c r="ONI129" s="717"/>
      <c r="ONJ129" s="717"/>
      <c r="ONK129" s="717"/>
      <c r="ONL129" s="717"/>
      <c r="ONM129" s="717"/>
      <c r="ONN129" s="717"/>
      <c r="ONO129" s="717"/>
      <c r="ONP129" s="717"/>
      <c r="ONQ129" s="717"/>
      <c r="ONR129" s="717"/>
      <c r="ONS129" s="717"/>
      <c r="ONT129" s="717"/>
      <c r="ONU129" s="717"/>
      <c r="ONV129" s="717"/>
      <c r="ONW129" s="717"/>
      <c r="ONX129" s="717"/>
      <c r="ONY129" s="717"/>
      <c r="ONZ129" s="717"/>
      <c r="OOA129" s="717"/>
      <c r="OOB129" s="717"/>
      <c r="OOC129" s="717"/>
      <c r="OOD129" s="717"/>
      <c r="OOE129" s="717"/>
      <c r="OOF129" s="717"/>
      <c r="OOG129" s="717"/>
      <c r="OOH129" s="717"/>
      <c r="OOI129" s="717"/>
      <c r="OOJ129" s="717"/>
      <c r="OOK129" s="717"/>
      <c r="OOL129" s="717"/>
      <c r="OOM129" s="717"/>
      <c r="OON129" s="717"/>
      <c r="OOO129" s="717"/>
      <c r="OOP129" s="717"/>
      <c r="OOQ129" s="717"/>
      <c r="OOR129" s="717"/>
      <c r="OOS129" s="717"/>
      <c r="OOT129" s="717"/>
      <c r="OOU129" s="717"/>
      <c r="OOV129" s="717"/>
      <c r="OOW129" s="717"/>
      <c r="OOX129" s="717"/>
      <c r="OOY129" s="717"/>
      <c r="OOZ129" s="717"/>
      <c r="OPA129" s="717"/>
      <c r="OPB129" s="717"/>
      <c r="OPC129" s="717"/>
      <c r="OPD129" s="717"/>
      <c r="OPE129" s="717"/>
      <c r="OPF129" s="717"/>
      <c r="OPG129" s="717"/>
      <c r="OPH129" s="717"/>
      <c r="OPI129" s="717"/>
      <c r="OPJ129" s="717"/>
      <c r="OPK129" s="717"/>
      <c r="OPL129" s="717"/>
      <c r="OPM129" s="717"/>
      <c r="OPN129" s="717"/>
      <c r="OPO129" s="717"/>
      <c r="OPP129" s="717"/>
      <c r="OPQ129" s="717"/>
      <c r="OPR129" s="717"/>
      <c r="OPS129" s="717"/>
      <c r="OPT129" s="717"/>
      <c r="OPU129" s="717"/>
      <c r="OPV129" s="717"/>
      <c r="OPW129" s="717"/>
      <c r="OPX129" s="717"/>
      <c r="OPY129" s="717"/>
      <c r="OPZ129" s="717"/>
      <c r="OQA129" s="717"/>
      <c r="OQB129" s="717"/>
      <c r="OQC129" s="717"/>
      <c r="OQD129" s="717"/>
      <c r="OQE129" s="717"/>
      <c r="OQF129" s="717"/>
      <c r="OQG129" s="717"/>
      <c r="OQH129" s="717"/>
      <c r="OQI129" s="717"/>
      <c r="OQJ129" s="717"/>
      <c r="OQK129" s="717"/>
      <c r="OQL129" s="717"/>
      <c r="OQM129" s="717"/>
      <c r="OQN129" s="717"/>
      <c r="OQO129" s="717"/>
      <c r="OQP129" s="717"/>
      <c r="OQQ129" s="717"/>
      <c r="OQR129" s="717"/>
      <c r="OQS129" s="717"/>
      <c r="OQT129" s="717"/>
      <c r="OQU129" s="717"/>
      <c r="OQV129" s="717"/>
      <c r="OQW129" s="717"/>
      <c r="OQX129" s="717"/>
      <c r="OQY129" s="717"/>
      <c r="OQZ129" s="717"/>
      <c r="ORA129" s="717"/>
      <c r="ORB129" s="717"/>
      <c r="ORC129" s="717"/>
      <c r="ORD129" s="717"/>
      <c r="ORE129" s="717"/>
      <c r="ORF129" s="717"/>
      <c r="ORG129" s="717"/>
      <c r="ORH129" s="717"/>
      <c r="ORI129" s="717"/>
      <c r="ORJ129" s="717"/>
      <c r="ORK129" s="717"/>
      <c r="ORL129" s="717"/>
      <c r="ORM129" s="717"/>
      <c r="ORN129" s="717"/>
      <c r="ORO129" s="717"/>
      <c r="ORP129" s="717"/>
      <c r="ORQ129" s="717"/>
      <c r="ORR129" s="717"/>
      <c r="ORS129" s="717"/>
      <c r="ORT129" s="717"/>
      <c r="ORU129" s="717"/>
      <c r="ORV129" s="717"/>
      <c r="ORW129" s="717"/>
      <c r="ORX129" s="717"/>
      <c r="ORY129" s="717"/>
      <c r="ORZ129" s="717"/>
      <c r="OSA129" s="717"/>
      <c r="OSB129" s="717"/>
      <c r="OSC129" s="717"/>
      <c r="OSD129" s="717"/>
      <c r="OSE129" s="717"/>
      <c r="OSF129" s="717"/>
      <c r="OSG129" s="717"/>
      <c r="OSH129" s="717"/>
      <c r="OSI129" s="717"/>
      <c r="OSJ129" s="717"/>
      <c r="OSK129" s="717"/>
      <c r="OSL129" s="717"/>
      <c r="OSM129" s="717"/>
      <c r="OSN129" s="717"/>
      <c r="OSO129" s="717"/>
      <c r="OSP129" s="717"/>
      <c r="OSQ129" s="717"/>
      <c r="OSR129" s="717"/>
      <c r="OSS129" s="717"/>
      <c r="OST129" s="717"/>
      <c r="OSU129" s="717"/>
      <c r="OSV129" s="717"/>
      <c r="OSW129" s="717"/>
      <c r="OSX129" s="717"/>
      <c r="OSY129" s="717"/>
      <c r="OSZ129" s="717"/>
      <c r="OTA129" s="717"/>
      <c r="OTB129" s="717"/>
      <c r="OTC129" s="717"/>
      <c r="OTD129" s="717"/>
      <c r="OTE129" s="717"/>
      <c r="OTF129" s="717"/>
      <c r="OTG129" s="717"/>
      <c r="OTH129" s="717"/>
      <c r="OTI129" s="717"/>
      <c r="OTJ129" s="717"/>
      <c r="OTK129" s="717"/>
      <c r="OTL129" s="717"/>
      <c r="OTM129" s="717"/>
      <c r="OTN129" s="717"/>
      <c r="OTO129" s="717"/>
      <c r="OTP129" s="717"/>
      <c r="OTQ129" s="717"/>
      <c r="OTR129" s="717"/>
      <c r="OTS129" s="717"/>
      <c r="OTT129" s="717"/>
      <c r="OTU129" s="717"/>
      <c r="OTV129" s="717"/>
      <c r="OTW129" s="717"/>
      <c r="OTX129" s="717"/>
      <c r="OTY129" s="717"/>
      <c r="OTZ129" s="717"/>
      <c r="OUA129" s="717"/>
      <c r="OUB129" s="717"/>
      <c r="OUC129" s="717"/>
      <c r="OUD129" s="717"/>
      <c r="OUE129" s="717"/>
      <c r="OUF129" s="717"/>
      <c r="OUG129" s="717"/>
      <c r="OUH129" s="717"/>
      <c r="OUI129" s="717"/>
      <c r="OUJ129" s="717"/>
      <c r="OUK129" s="717"/>
      <c r="OUL129" s="717"/>
      <c r="OUM129" s="717"/>
      <c r="OUN129" s="717"/>
      <c r="OUO129" s="717"/>
      <c r="OUP129" s="717"/>
      <c r="OUQ129" s="717"/>
      <c r="OUR129" s="717"/>
      <c r="OUS129" s="717"/>
      <c r="OUT129" s="717"/>
      <c r="OUU129" s="717"/>
      <c r="OUV129" s="717"/>
      <c r="OUW129" s="717"/>
      <c r="OUX129" s="717"/>
      <c r="OUY129" s="717"/>
      <c r="OUZ129" s="717"/>
      <c r="OVA129" s="717"/>
      <c r="OVB129" s="717"/>
      <c r="OVC129" s="717"/>
      <c r="OVD129" s="717"/>
      <c r="OVE129" s="717"/>
      <c r="OVF129" s="717"/>
      <c r="OVG129" s="717"/>
      <c r="OVH129" s="717"/>
      <c r="OVI129" s="717"/>
      <c r="OVJ129" s="717"/>
      <c r="OVK129" s="717"/>
      <c r="OVL129" s="717"/>
      <c r="OVM129" s="717"/>
      <c r="OVN129" s="717"/>
      <c r="OVO129" s="717"/>
      <c r="OVP129" s="717"/>
      <c r="OVQ129" s="717"/>
      <c r="OVR129" s="717"/>
      <c r="OVS129" s="717"/>
      <c r="OVT129" s="717"/>
      <c r="OVU129" s="717"/>
      <c r="OVV129" s="717"/>
      <c r="OVW129" s="717"/>
      <c r="OVX129" s="717"/>
      <c r="OVY129" s="717"/>
      <c r="OVZ129" s="717"/>
      <c r="OWA129" s="717"/>
      <c r="OWB129" s="717"/>
      <c r="OWC129" s="717"/>
      <c r="OWD129" s="717"/>
      <c r="OWE129" s="717"/>
      <c r="OWF129" s="717"/>
      <c r="OWG129" s="717"/>
      <c r="OWH129" s="717"/>
      <c r="OWI129" s="717"/>
      <c r="OWJ129" s="717"/>
      <c r="OWK129" s="717"/>
      <c r="OWL129" s="717"/>
      <c r="OWM129" s="717"/>
      <c r="OWN129" s="717"/>
      <c r="OWO129" s="717"/>
      <c r="OWP129" s="717"/>
      <c r="OWQ129" s="717"/>
      <c r="OWR129" s="717"/>
      <c r="OWS129" s="717"/>
      <c r="OWT129" s="717"/>
      <c r="OWU129" s="717"/>
      <c r="OWV129" s="717"/>
      <c r="OWW129" s="717"/>
      <c r="OWX129" s="717"/>
      <c r="OWY129" s="717"/>
      <c r="OWZ129" s="717"/>
      <c r="OXA129" s="717"/>
      <c r="OXB129" s="717"/>
      <c r="OXC129" s="717"/>
      <c r="OXD129" s="717"/>
      <c r="OXE129" s="717"/>
      <c r="OXF129" s="717"/>
      <c r="OXG129" s="717"/>
      <c r="OXH129" s="717"/>
      <c r="OXI129" s="717"/>
      <c r="OXJ129" s="717"/>
      <c r="OXK129" s="717"/>
      <c r="OXL129" s="717"/>
      <c r="OXM129" s="717"/>
      <c r="OXN129" s="717"/>
      <c r="OXO129" s="717"/>
      <c r="OXP129" s="717"/>
      <c r="OXQ129" s="717"/>
      <c r="OXR129" s="717"/>
      <c r="OXS129" s="717"/>
      <c r="OXT129" s="717"/>
      <c r="OXU129" s="717"/>
      <c r="OXV129" s="717"/>
      <c r="OXW129" s="717"/>
      <c r="OXX129" s="717"/>
      <c r="OXY129" s="717"/>
      <c r="OXZ129" s="717"/>
      <c r="OYA129" s="717"/>
      <c r="OYB129" s="717"/>
      <c r="OYC129" s="717"/>
      <c r="OYD129" s="717"/>
      <c r="OYE129" s="717"/>
      <c r="OYF129" s="717"/>
      <c r="OYG129" s="717"/>
      <c r="OYH129" s="717"/>
      <c r="OYI129" s="717"/>
      <c r="OYJ129" s="717"/>
      <c r="OYK129" s="717"/>
      <c r="OYL129" s="717"/>
      <c r="OYM129" s="717"/>
      <c r="OYN129" s="717"/>
      <c r="OYO129" s="717"/>
      <c r="OYP129" s="717"/>
      <c r="OYQ129" s="717"/>
      <c r="OYR129" s="717"/>
      <c r="OYS129" s="717"/>
      <c r="OYT129" s="717"/>
      <c r="OYU129" s="717"/>
      <c r="OYV129" s="717"/>
      <c r="OYW129" s="717"/>
      <c r="OYX129" s="717"/>
      <c r="OYY129" s="717"/>
      <c r="OYZ129" s="717"/>
      <c r="OZA129" s="717"/>
      <c r="OZB129" s="717"/>
      <c r="OZC129" s="717"/>
      <c r="OZD129" s="717"/>
      <c r="OZE129" s="717"/>
      <c r="OZF129" s="717"/>
      <c r="OZG129" s="717"/>
      <c r="OZH129" s="717"/>
      <c r="OZI129" s="717"/>
      <c r="OZJ129" s="717"/>
      <c r="OZK129" s="717"/>
      <c r="OZL129" s="717"/>
      <c r="OZM129" s="717"/>
      <c r="OZN129" s="717"/>
      <c r="OZO129" s="717"/>
      <c r="OZP129" s="717"/>
      <c r="OZQ129" s="717"/>
      <c r="OZR129" s="717"/>
      <c r="OZS129" s="717"/>
      <c r="OZT129" s="717"/>
      <c r="OZU129" s="717"/>
      <c r="OZV129" s="717"/>
      <c r="OZW129" s="717"/>
      <c r="OZX129" s="717"/>
      <c r="OZY129" s="717"/>
      <c r="OZZ129" s="717"/>
      <c r="PAA129" s="717"/>
      <c r="PAB129" s="717"/>
      <c r="PAC129" s="717"/>
      <c r="PAD129" s="717"/>
      <c r="PAE129" s="717"/>
      <c r="PAF129" s="717"/>
      <c r="PAG129" s="717"/>
      <c r="PAH129" s="717"/>
      <c r="PAI129" s="717"/>
      <c r="PAJ129" s="717"/>
      <c r="PAK129" s="717"/>
      <c r="PAL129" s="717"/>
      <c r="PAM129" s="717"/>
      <c r="PAN129" s="717"/>
      <c r="PAO129" s="717"/>
      <c r="PAP129" s="717"/>
      <c r="PAQ129" s="717"/>
      <c r="PAR129" s="717"/>
      <c r="PAS129" s="717"/>
      <c r="PAT129" s="717"/>
      <c r="PAU129" s="717"/>
      <c r="PAV129" s="717"/>
      <c r="PAW129" s="717"/>
      <c r="PAX129" s="717"/>
      <c r="PAY129" s="717"/>
      <c r="PAZ129" s="717"/>
      <c r="PBA129" s="717"/>
      <c r="PBB129" s="717"/>
      <c r="PBC129" s="717"/>
      <c r="PBD129" s="717"/>
      <c r="PBE129" s="717"/>
      <c r="PBF129" s="717"/>
      <c r="PBG129" s="717"/>
      <c r="PBH129" s="717"/>
      <c r="PBI129" s="717"/>
      <c r="PBJ129" s="717"/>
      <c r="PBK129" s="717"/>
      <c r="PBL129" s="717"/>
      <c r="PBM129" s="717"/>
      <c r="PBN129" s="717"/>
      <c r="PBO129" s="717"/>
      <c r="PBP129" s="717"/>
      <c r="PBQ129" s="717"/>
      <c r="PBR129" s="717"/>
      <c r="PBS129" s="717"/>
      <c r="PBT129" s="717"/>
      <c r="PBU129" s="717"/>
      <c r="PBV129" s="717"/>
      <c r="PBW129" s="717"/>
      <c r="PBX129" s="717"/>
      <c r="PBY129" s="717"/>
      <c r="PBZ129" s="717"/>
      <c r="PCA129" s="717"/>
      <c r="PCB129" s="717"/>
      <c r="PCC129" s="717"/>
      <c r="PCD129" s="717"/>
      <c r="PCE129" s="717"/>
      <c r="PCF129" s="717"/>
      <c r="PCG129" s="717"/>
      <c r="PCH129" s="717"/>
      <c r="PCI129" s="717"/>
      <c r="PCJ129" s="717"/>
      <c r="PCK129" s="717"/>
      <c r="PCL129" s="717"/>
      <c r="PCM129" s="717"/>
      <c r="PCN129" s="717"/>
      <c r="PCO129" s="717"/>
      <c r="PCP129" s="717"/>
      <c r="PCQ129" s="717"/>
      <c r="PCR129" s="717"/>
      <c r="PCS129" s="717"/>
      <c r="PCT129" s="717"/>
      <c r="PCU129" s="717"/>
      <c r="PCV129" s="717"/>
      <c r="PCW129" s="717"/>
      <c r="PCX129" s="717"/>
      <c r="PCY129" s="717"/>
      <c r="PCZ129" s="717"/>
      <c r="PDA129" s="717"/>
      <c r="PDB129" s="717"/>
      <c r="PDC129" s="717"/>
      <c r="PDD129" s="717"/>
      <c r="PDE129" s="717"/>
      <c r="PDF129" s="717"/>
      <c r="PDG129" s="717"/>
      <c r="PDH129" s="717"/>
      <c r="PDI129" s="717"/>
      <c r="PDJ129" s="717"/>
      <c r="PDK129" s="717"/>
      <c r="PDL129" s="717"/>
      <c r="PDM129" s="717"/>
      <c r="PDN129" s="717"/>
      <c r="PDO129" s="717"/>
      <c r="PDP129" s="717"/>
      <c r="PDQ129" s="717"/>
      <c r="PDR129" s="717"/>
      <c r="PDS129" s="717"/>
      <c r="PDT129" s="717"/>
      <c r="PDU129" s="717"/>
      <c r="PDV129" s="717"/>
      <c r="PDW129" s="717"/>
      <c r="PDX129" s="717"/>
      <c r="PDY129" s="717"/>
      <c r="PDZ129" s="717"/>
      <c r="PEA129" s="717"/>
      <c r="PEB129" s="717"/>
      <c r="PEC129" s="717"/>
      <c r="PED129" s="717"/>
      <c r="PEE129" s="717"/>
      <c r="PEF129" s="717"/>
      <c r="PEG129" s="717"/>
      <c r="PEH129" s="717"/>
      <c r="PEI129" s="717"/>
      <c r="PEJ129" s="717"/>
      <c r="PEK129" s="717"/>
      <c r="PEL129" s="717"/>
      <c r="PEM129" s="717"/>
      <c r="PEN129" s="717"/>
      <c r="PEO129" s="717"/>
      <c r="PEP129" s="717"/>
      <c r="PEQ129" s="717"/>
      <c r="PER129" s="717"/>
      <c r="PES129" s="717"/>
      <c r="PET129" s="717"/>
      <c r="PEU129" s="717"/>
      <c r="PEV129" s="717"/>
      <c r="PEW129" s="717"/>
      <c r="PEX129" s="717"/>
      <c r="PEY129" s="717"/>
      <c r="PEZ129" s="717"/>
      <c r="PFA129" s="717"/>
      <c r="PFB129" s="717"/>
      <c r="PFC129" s="717"/>
      <c r="PFD129" s="717"/>
      <c r="PFE129" s="717"/>
      <c r="PFF129" s="717"/>
      <c r="PFG129" s="717"/>
      <c r="PFH129" s="717"/>
      <c r="PFI129" s="717"/>
      <c r="PFJ129" s="717"/>
      <c r="PFK129" s="717"/>
      <c r="PFL129" s="717"/>
      <c r="PFM129" s="717"/>
      <c r="PFN129" s="717"/>
      <c r="PFO129" s="717"/>
      <c r="PFP129" s="717"/>
      <c r="PFQ129" s="717"/>
      <c r="PFR129" s="717"/>
      <c r="PFS129" s="717"/>
      <c r="PFT129" s="717"/>
      <c r="PFU129" s="717"/>
      <c r="PFV129" s="717"/>
      <c r="PFW129" s="717"/>
      <c r="PFX129" s="717"/>
      <c r="PFY129" s="717"/>
      <c r="PFZ129" s="717"/>
      <c r="PGA129" s="717"/>
      <c r="PGB129" s="717"/>
      <c r="PGC129" s="717"/>
      <c r="PGD129" s="717"/>
      <c r="PGE129" s="717"/>
      <c r="PGF129" s="717"/>
      <c r="PGG129" s="717"/>
      <c r="PGH129" s="717"/>
      <c r="PGI129" s="717"/>
      <c r="PGJ129" s="717"/>
      <c r="PGK129" s="717"/>
      <c r="PGL129" s="717"/>
      <c r="PGM129" s="717"/>
      <c r="PGN129" s="717"/>
      <c r="PGO129" s="717"/>
      <c r="PGP129" s="717"/>
      <c r="PGQ129" s="717"/>
      <c r="PGR129" s="717"/>
      <c r="PGS129" s="717"/>
      <c r="PGT129" s="717"/>
      <c r="PGU129" s="717"/>
      <c r="PGV129" s="717"/>
      <c r="PGW129" s="717"/>
      <c r="PGX129" s="717"/>
      <c r="PGY129" s="717"/>
      <c r="PGZ129" s="717"/>
      <c r="PHA129" s="717"/>
      <c r="PHB129" s="717"/>
      <c r="PHC129" s="717"/>
      <c r="PHD129" s="717"/>
      <c r="PHE129" s="717"/>
      <c r="PHF129" s="717"/>
      <c r="PHG129" s="717"/>
      <c r="PHH129" s="717"/>
      <c r="PHI129" s="717"/>
      <c r="PHJ129" s="717"/>
      <c r="PHK129" s="717"/>
      <c r="PHL129" s="717"/>
      <c r="PHM129" s="717"/>
      <c r="PHN129" s="717"/>
      <c r="PHO129" s="717"/>
      <c r="PHP129" s="717"/>
      <c r="PHQ129" s="717"/>
      <c r="PHR129" s="717"/>
      <c r="PHS129" s="717"/>
      <c r="PHT129" s="717"/>
      <c r="PHU129" s="717"/>
      <c r="PHV129" s="717"/>
      <c r="PHW129" s="717"/>
      <c r="PHX129" s="717"/>
      <c r="PHY129" s="717"/>
      <c r="PHZ129" s="717"/>
      <c r="PIA129" s="717"/>
      <c r="PIB129" s="717"/>
      <c r="PIC129" s="717"/>
      <c r="PID129" s="717"/>
      <c r="PIE129" s="717"/>
      <c r="PIF129" s="717"/>
      <c r="PIG129" s="717"/>
      <c r="PIH129" s="717"/>
      <c r="PII129" s="717"/>
      <c r="PIJ129" s="717"/>
      <c r="PIK129" s="717"/>
      <c r="PIL129" s="717"/>
      <c r="PIM129" s="717"/>
      <c r="PIN129" s="717"/>
      <c r="PIO129" s="717"/>
      <c r="PIP129" s="717"/>
      <c r="PIQ129" s="717"/>
      <c r="PIR129" s="717"/>
      <c r="PIS129" s="717"/>
      <c r="PIT129" s="717"/>
      <c r="PIU129" s="717"/>
      <c r="PIV129" s="717"/>
      <c r="PIW129" s="717"/>
      <c r="PIX129" s="717"/>
      <c r="PIY129" s="717"/>
      <c r="PIZ129" s="717"/>
      <c r="PJA129" s="717"/>
      <c r="PJB129" s="717"/>
      <c r="PJC129" s="717"/>
      <c r="PJD129" s="717"/>
      <c r="PJE129" s="717"/>
      <c r="PJF129" s="717"/>
      <c r="PJG129" s="717"/>
      <c r="PJH129" s="717"/>
      <c r="PJI129" s="717"/>
      <c r="PJJ129" s="717"/>
      <c r="PJK129" s="717"/>
      <c r="PJL129" s="717"/>
      <c r="PJM129" s="717"/>
      <c r="PJN129" s="717"/>
      <c r="PJO129" s="717"/>
      <c r="PJP129" s="717"/>
      <c r="PJQ129" s="717"/>
      <c r="PJR129" s="717"/>
      <c r="PJS129" s="717"/>
      <c r="PJT129" s="717"/>
      <c r="PJU129" s="717"/>
      <c r="PJV129" s="717"/>
      <c r="PJW129" s="717"/>
      <c r="PJX129" s="717"/>
      <c r="PJY129" s="717"/>
      <c r="PJZ129" s="717"/>
      <c r="PKA129" s="717"/>
      <c r="PKB129" s="717"/>
      <c r="PKC129" s="717"/>
      <c r="PKD129" s="717"/>
      <c r="PKE129" s="717"/>
      <c r="PKF129" s="717"/>
      <c r="PKG129" s="717"/>
      <c r="PKH129" s="717"/>
      <c r="PKI129" s="717"/>
      <c r="PKJ129" s="717"/>
      <c r="PKK129" s="717"/>
      <c r="PKL129" s="717"/>
      <c r="PKM129" s="717"/>
      <c r="PKN129" s="717"/>
      <c r="PKO129" s="717"/>
      <c r="PKP129" s="717"/>
      <c r="PKQ129" s="717"/>
      <c r="PKR129" s="717"/>
      <c r="PKS129" s="717"/>
      <c r="PKT129" s="717"/>
      <c r="PKU129" s="717"/>
      <c r="PKV129" s="717"/>
      <c r="PKW129" s="717"/>
      <c r="PKX129" s="717"/>
      <c r="PKY129" s="717"/>
      <c r="PKZ129" s="717"/>
      <c r="PLA129" s="717"/>
      <c r="PLB129" s="717"/>
      <c r="PLC129" s="717"/>
      <c r="PLD129" s="717"/>
      <c r="PLE129" s="717"/>
      <c r="PLF129" s="717"/>
      <c r="PLG129" s="717"/>
      <c r="PLH129" s="717"/>
      <c r="PLI129" s="717"/>
      <c r="PLJ129" s="717"/>
      <c r="PLK129" s="717"/>
      <c r="PLL129" s="717"/>
      <c r="PLM129" s="717"/>
      <c r="PLN129" s="717"/>
      <c r="PLO129" s="717"/>
      <c r="PLP129" s="717"/>
      <c r="PLQ129" s="717"/>
      <c r="PLR129" s="717"/>
      <c r="PLS129" s="717"/>
      <c r="PLT129" s="717"/>
      <c r="PLU129" s="717"/>
      <c r="PLV129" s="717"/>
      <c r="PLW129" s="717"/>
      <c r="PLX129" s="717"/>
      <c r="PLY129" s="717"/>
      <c r="PLZ129" s="717"/>
      <c r="PMA129" s="717"/>
      <c r="PMB129" s="717"/>
      <c r="PMC129" s="717"/>
      <c r="PMD129" s="717"/>
      <c r="PME129" s="717"/>
      <c r="PMF129" s="717"/>
      <c r="PMG129" s="717"/>
      <c r="PMH129" s="717"/>
      <c r="PMI129" s="717"/>
      <c r="PMJ129" s="717"/>
      <c r="PMK129" s="717"/>
      <c r="PML129" s="717"/>
      <c r="PMM129" s="717"/>
      <c r="PMN129" s="717"/>
      <c r="PMO129" s="717"/>
      <c r="PMP129" s="717"/>
      <c r="PMQ129" s="717"/>
      <c r="PMR129" s="717"/>
      <c r="PMS129" s="717"/>
      <c r="PMT129" s="717"/>
      <c r="PMU129" s="717"/>
      <c r="PMV129" s="717"/>
      <c r="PMW129" s="717"/>
      <c r="PMX129" s="717"/>
      <c r="PMY129" s="717"/>
      <c r="PMZ129" s="717"/>
      <c r="PNA129" s="717"/>
      <c r="PNB129" s="717"/>
      <c r="PNC129" s="717"/>
      <c r="PND129" s="717"/>
      <c r="PNE129" s="717"/>
      <c r="PNF129" s="717"/>
      <c r="PNG129" s="717"/>
      <c r="PNH129" s="717"/>
      <c r="PNI129" s="717"/>
      <c r="PNJ129" s="717"/>
      <c r="PNK129" s="717"/>
      <c r="PNL129" s="717"/>
      <c r="PNM129" s="717"/>
      <c r="PNN129" s="717"/>
      <c r="PNO129" s="717"/>
      <c r="PNP129" s="717"/>
      <c r="PNQ129" s="717"/>
      <c r="PNR129" s="717"/>
      <c r="PNS129" s="717"/>
      <c r="PNT129" s="717"/>
      <c r="PNU129" s="717"/>
      <c r="PNV129" s="717"/>
      <c r="PNW129" s="717"/>
      <c r="PNX129" s="717"/>
      <c r="PNY129" s="717"/>
      <c r="PNZ129" s="717"/>
      <c r="POA129" s="717"/>
      <c r="POB129" s="717"/>
      <c r="POC129" s="717"/>
      <c r="POD129" s="717"/>
      <c r="POE129" s="717"/>
      <c r="POF129" s="717"/>
      <c r="POG129" s="717"/>
      <c r="POH129" s="717"/>
      <c r="POI129" s="717"/>
      <c r="POJ129" s="717"/>
      <c r="POK129" s="717"/>
      <c r="POL129" s="717"/>
      <c r="POM129" s="717"/>
      <c r="PON129" s="717"/>
      <c r="POO129" s="717"/>
      <c r="POP129" s="717"/>
      <c r="POQ129" s="717"/>
      <c r="POR129" s="717"/>
      <c r="POS129" s="717"/>
      <c r="POT129" s="717"/>
      <c r="POU129" s="717"/>
      <c r="POV129" s="717"/>
      <c r="POW129" s="717"/>
      <c r="POX129" s="717"/>
      <c r="POY129" s="717"/>
      <c r="POZ129" s="717"/>
      <c r="PPA129" s="717"/>
      <c r="PPB129" s="717"/>
      <c r="PPC129" s="717"/>
      <c r="PPD129" s="717"/>
      <c r="PPE129" s="717"/>
      <c r="PPF129" s="717"/>
      <c r="PPG129" s="717"/>
      <c r="PPH129" s="717"/>
      <c r="PPI129" s="717"/>
      <c r="PPJ129" s="717"/>
      <c r="PPK129" s="717"/>
      <c r="PPL129" s="717"/>
      <c r="PPM129" s="717"/>
      <c r="PPN129" s="717"/>
      <c r="PPO129" s="717"/>
      <c r="PPP129" s="717"/>
      <c r="PPQ129" s="717"/>
      <c r="PPR129" s="717"/>
      <c r="PPS129" s="717"/>
      <c r="PPT129" s="717"/>
      <c r="PPU129" s="717"/>
      <c r="PPV129" s="717"/>
      <c r="PPW129" s="717"/>
      <c r="PPX129" s="717"/>
      <c r="PPY129" s="717"/>
      <c r="PPZ129" s="717"/>
      <c r="PQA129" s="717"/>
      <c r="PQB129" s="717"/>
      <c r="PQC129" s="717"/>
      <c r="PQD129" s="717"/>
      <c r="PQE129" s="717"/>
      <c r="PQF129" s="717"/>
      <c r="PQG129" s="717"/>
      <c r="PQH129" s="717"/>
      <c r="PQI129" s="717"/>
      <c r="PQJ129" s="717"/>
      <c r="PQK129" s="717"/>
      <c r="PQL129" s="717"/>
      <c r="PQM129" s="717"/>
      <c r="PQN129" s="717"/>
      <c r="PQO129" s="717"/>
      <c r="PQP129" s="717"/>
      <c r="PQQ129" s="717"/>
      <c r="PQR129" s="717"/>
      <c r="PQS129" s="717"/>
      <c r="PQT129" s="717"/>
      <c r="PQU129" s="717"/>
      <c r="PQV129" s="717"/>
      <c r="PQW129" s="717"/>
      <c r="PQX129" s="717"/>
      <c r="PQY129" s="717"/>
      <c r="PQZ129" s="717"/>
      <c r="PRA129" s="717"/>
      <c r="PRB129" s="717"/>
      <c r="PRC129" s="717"/>
      <c r="PRD129" s="717"/>
      <c r="PRE129" s="717"/>
      <c r="PRF129" s="717"/>
      <c r="PRG129" s="717"/>
      <c r="PRH129" s="717"/>
      <c r="PRI129" s="717"/>
      <c r="PRJ129" s="717"/>
      <c r="PRK129" s="717"/>
      <c r="PRL129" s="717"/>
      <c r="PRM129" s="717"/>
      <c r="PRN129" s="717"/>
      <c r="PRO129" s="717"/>
      <c r="PRP129" s="717"/>
      <c r="PRQ129" s="717"/>
      <c r="PRR129" s="717"/>
      <c r="PRS129" s="717"/>
      <c r="PRT129" s="717"/>
      <c r="PRU129" s="717"/>
      <c r="PRV129" s="717"/>
      <c r="PRW129" s="717"/>
      <c r="PRX129" s="717"/>
      <c r="PRY129" s="717"/>
      <c r="PRZ129" s="717"/>
      <c r="PSA129" s="717"/>
      <c r="PSB129" s="717"/>
      <c r="PSC129" s="717"/>
      <c r="PSD129" s="717"/>
      <c r="PSE129" s="717"/>
      <c r="PSF129" s="717"/>
      <c r="PSG129" s="717"/>
      <c r="PSH129" s="717"/>
      <c r="PSI129" s="717"/>
      <c r="PSJ129" s="717"/>
      <c r="PSK129" s="717"/>
      <c r="PSL129" s="717"/>
      <c r="PSM129" s="717"/>
      <c r="PSN129" s="717"/>
      <c r="PSO129" s="717"/>
      <c r="PSP129" s="717"/>
      <c r="PSQ129" s="717"/>
      <c r="PSR129" s="717"/>
      <c r="PSS129" s="717"/>
      <c r="PST129" s="717"/>
      <c r="PSU129" s="717"/>
      <c r="PSV129" s="717"/>
      <c r="PSW129" s="717"/>
      <c r="PSX129" s="717"/>
      <c r="PSY129" s="717"/>
      <c r="PSZ129" s="717"/>
      <c r="PTA129" s="717"/>
      <c r="PTB129" s="717"/>
      <c r="PTC129" s="717"/>
      <c r="PTD129" s="717"/>
      <c r="PTE129" s="717"/>
      <c r="PTF129" s="717"/>
      <c r="PTG129" s="717"/>
      <c r="PTH129" s="717"/>
      <c r="PTI129" s="717"/>
      <c r="PTJ129" s="717"/>
      <c r="PTK129" s="717"/>
      <c r="PTL129" s="717"/>
      <c r="PTM129" s="717"/>
      <c r="PTN129" s="717"/>
      <c r="PTO129" s="717"/>
      <c r="PTP129" s="717"/>
      <c r="PTQ129" s="717"/>
      <c r="PTR129" s="717"/>
      <c r="PTS129" s="717"/>
      <c r="PTT129" s="717"/>
      <c r="PTU129" s="717"/>
      <c r="PTV129" s="717"/>
      <c r="PTW129" s="717"/>
      <c r="PTX129" s="717"/>
      <c r="PTY129" s="717"/>
      <c r="PTZ129" s="717"/>
      <c r="PUA129" s="717"/>
      <c r="PUB129" s="717"/>
      <c r="PUC129" s="717"/>
      <c r="PUD129" s="717"/>
      <c r="PUE129" s="717"/>
      <c r="PUF129" s="717"/>
      <c r="PUG129" s="717"/>
      <c r="PUH129" s="717"/>
      <c r="PUI129" s="717"/>
      <c r="PUJ129" s="717"/>
      <c r="PUK129" s="717"/>
      <c r="PUL129" s="717"/>
      <c r="PUM129" s="717"/>
      <c r="PUN129" s="717"/>
      <c r="PUO129" s="717"/>
      <c r="PUP129" s="717"/>
      <c r="PUQ129" s="717"/>
      <c r="PUR129" s="717"/>
      <c r="PUS129" s="717"/>
      <c r="PUT129" s="717"/>
      <c r="PUU129" s="717"/>
      <c r="PUV129" s="717"/>
      <c r="PUW129" s="717"/>
      <c r="PUX129" s="717"/>
      <c r="PUY129" s="717"/>
      <c r="PUZ129" s="717"/>
      <c r="PVA129" s="717"/>
      <c r="PVB129" s="717"/>
      <c r="PVC129" s="717"/>
      <c r="PVD129" s="717"/>
      <c r="PVE129" s="717"/>
      <c r="PVF129" s="717"/>
      <c r="PVG129" s="717"/>
      <c r="PVH129" s="717"/>
      <c r="PVI129" s="717"/>
      <c r="PVJ129" s="717"/>
      <c r="PVK129" s="717"/>
      <c r="PVL129" s="717"/>
      <c r="PVM129" s="717"/>
      <c r="PVN129" s="717"/>
      <c r="PVO129" s="717"/>
      <c r="PVP129" s="717"/>
      <c r="PVQ129" s="717"/>
      <c r="PVR129" s="717"/>
      <c r="PVS129" s="717"/>
      <c r="PVT129" s="717"/>
      <c r="PVU129" s="717"/>
      <c r="PVV129" s="717"/>
      <c r="PVW129" s="717"/>
      <c r="PVX129" s="717"/>
      <c r="PVY129" s="717"/>
      <c r="PVZ129" s="717"/>
      <c r="PWA129" s="717"/>
      <c r="PWB129" s="717"/>
      <c r="PWC129" s="717"/>
      <c r="PWD129" s="717"/>
      <c r="PWE129" s="717"/>
      <c r="PWF129" s="717"/>
      <c r="PWG129" s="717"/>
      <c r="PWH129" s="717"/>
      <c r="PWI129" s="717"/>
      <c r="PWJ129" s="717"/>
      <c r="PWK129" s="717"/>
      <c r="PWL129" s="717"/>
      <c r="PWM129" s="717"/>
      <c r="PWN129" s="717"/>
      <c r="PWO129" s="717"/>
      <c r="PWP129" s="717"/>
      <c r="PWQ129" s="717"/>
      <c r="PWR129" s="717"/>
      <c r="PWS129" s="717"/>
      <c r="PWT129" s="717"/>
      <c r="PWU129" s="717"/>
      <c r="PWV129" s="717"/>
      <c r="PWW129" s="717"/>
      <c r="PWX129" s="717"/>
      <c r="PWY129" s="717"/>
      <c r="PWZ129" s="717"/>
      <c r="PXA129" s="717"/>
      <c r="PXB129" s="717"/>
      <c r="PXC129" s="717"/>
      <c r="PXD129" s="717"/>
      <c r="PXE129" s="717"/>
      <c r="PXF129" s="717"/>
      <c r="PXG129" s="717"/>
      <c r="PXH129" s="717"/>
      <c r="PXI129" s="717"/>
      <c r="PXJ129" s="717"/>
      <c r="PXK129" s="717"/>
      <c r="PXL129" s="717"/>
      <c r="PXM129" s="717"/>
      <c r="PXN129" s="717"/>
      <c r="PXO129" s="717"/>
      <c r="PXP129" s="717"/>
      <c r="PXQ129" s="717"/>
      <c r="PXR129" s="717"/>
      <c r="PXS129" s="717"/>
      <c r="PXT129" s="717"/>
      <c r="PXU129" s="717"/>
      <c r="PXV129" s="717"/>
      <c r="PXW129" s="717"/>
      <c r="PXX129" s="717"/>
      <c r="PXY129" s="717"/>
      <c r="PXZ129" s="717"/>
      <c r="PYA129" s="717"/>
      <c r="PYB129" s="717"/>
      <c r="PYC129" s="717"/>
      <c r="PYD129" s="717"/>
      <c r="PYE129" s="717"/>
      <c r="PYF129" s="717"/>
      <c r="PYG129" s="717"/>
      <c r="PYH129" s="717"/>
      <c r="PYI129" s="717"/>
      <c r="PYJ129" s="717"/>
      <c r="PYK129" s="717"/>
      <c r="PYL129" s="717"/>
      <c r="PYM129" s="717"/>
      <c r="PYN129" s="717"/>
      <c r="PYO129" s="717"/>
      <c r="PYP129" s="717"/>
      <c r="PYQ129" s="717"/>
      <c r="PYR129" s="717"/>
      <c r="PYS129" s="717"/>
      <c r="PYT129" s="717"/>
      <c r="PYU129" s="717"/>
      <c r="PYV129" s="717"/>
      <c r="PYW129" s="717"/>
      <c r="PYX129" s="717"/>
      <c r="PYY129" s="717"/>
      <c r="PYZ129" s="717"/>
      <c r="PZA129" s="717"/>
      <c r="PZB129" s="717"/>
      <c r="PZC129" s="717"/>
      <c r="PZD129" s="717"/>
      <c r="PZE129" s="717"/>
      <c r="PZF129" s="717"/>
      <c r="PZG129" s="717"/>
      <c r="PZH129" s="717"/>
      <c r="PZI129" s="717"/>
      <c r="PZJ129" s="717"/>
      <c r="PZK129" s="717"/>
      <c r="PZL129" s="717"/>
      <c r="PZM129" s="717"/>
      <c r="PZN129" s="717"/>
      <c r="PZO129" s="717"/>
      <c r="PZP129" s="717"/>
      <c r="PZQ129" s="717"/>
      <c r="PZR129" s="717"/>
      <c r="PZS129" s="717"/>
      <c r="PZT129" s="717"/>
      <c r="PZU129" s="717"/>
      <c r="PZV129" s="717"/>
      <c r="PZW129" s="717"/>
      <c r="PZX129" s="717"/>
      <c r="PZY129" s="717"/>
      <c r="PZZ129" s="717"/>
      <c r="QAA129" s="717"/>
      <c r="QAB129" s="717"/>
      <c r="QAC129" s="717"/>
      <c r="QAD129" s="717"/>
      <c r="QAE129" s="717"/>
      <c r="QAF129" s="717"/>
      <c r="QAG129" s="717"/>
      <c r="QAH129" s="717"/>
      <c r="QAI129" s="717"/>
      <c r="QAJ129" s="717"/>
      <c r="QAK129" s="717"/>
      <c r="QAL129" s="717"/>
      <c r="QAM129" s="717"/>
      <c r="QAN129" s="717"/>
      <c r="QAO129" s="717"/>
      <c r="QAP129" s="717"/>
      <c r="QAQ129" s="717"/>
      <c r="QAR129" s="717"/>
      <c r="QAS129" s="717"/>
      <c r="QAT129" s="717"/>
      <c r="QAU129" s="717"/>
      <c r="QAV129" s="717"/>
      <c r="QAW129" s="717"/>
      <c r="QAX129" s="717"/>
      <c r="QAY129" s="717"/>
      <c r="QAZ129" s="717"/>
      <c r="QBA129" s="717"/>
      <c r="QBB129" s="717"/>
      <c r="QBC129" s="717"/>
      <c r="QBD129" s="717"/>
      <c r="QBE129" s="717"/>
      <c r="QBF129" s="717"/>
      <c r="QBG129" s="717"/>
      <c r="QBH129" s="717"/>
      <c r="QBI129" s="717"/>
      <c r="QBJ129" s="717"/>
      <c r="QBK129" s="717"/>
      <c r="QBL129" s="717"/>
      <c r="QBM129" s="717"/>
      <c r="QBN129" s="717"/>
      <c r="QBO129" s="717"/>
      <c r="QBP129" s="717"/>
      <c r="QBQ129" s="717"/>
      <c r="QBR129" s="717"/>
      <c r="QBS129" s="717"/>
      <c r="QBT129" s="717"/>
      <c r="QBU129" s="717"/>
      <c r="QBV129" s="717"/>
      <c r="QBW129" s="717"/>
      <c r="QBX129" s="717"/>
      <c r="QBY129" s="717"/>
      <c r="QBZ129" s="717"/>
      <c r="QCA129" s="717"/>
      <c r="QCB129" s="717"/>
      <c r="QCC129" s="717"/>
      <c r="QCD129" s="717"/>
      <c r="QCE129" s="717"/>
      <c r="QCF129" s="717"/>
      <c r="QCG129" s="717"/>
      <c r="QCH129" s="717"/>
      <c r="QCI129" s="717"/>
      <c r="QCJ129" s="717"/>
      <c r="QCK129" s="717"/>
      <c r="QCL129" s="717"/>
      <c r="QCM129" s="717"/>
      <c r="QCN129" s="717"/>
      <c r="QCO129" s="717"/>
      <c r="QCP129" s="717"/>
      <c r="QCQ129" s="717"/>
      <c r="QCR129" s="717"/>
      <c r="QCS129" s="717"/>
      <c r="QCT129" s="717"/>
      <c r="QCU129" s="717"/>
      <c r="QCV129" s="717"/>
      <c r="QCW129" s="717"/>
      <c r="QCX129" s="717"/>
      <c r="QCY129" s="717"/>
      <c r="QCZ129" s="717"/>
      <c r="QDA129" s="717"/>
      <c r="QDB129" s="717"/>
      <c r="QDC129" s="717"/>
      <c r="QDD129" s="717"/>
      <c r="QDE129" s="717"/>
      <c r="QDF129" s="717"/>
      <c r="QDG129" s="717"/>
      <c r="QDH129" s="717"/>
      <c r="QDI129" s="717"/>
      <c r="QDJ129" s="717"/>
      <c r="QDK129" s="717"/>
      <c r="QDL129" s="717"/>
      <c r="QDM129" s="717"/>
      <c r="QDN129" s="717"/>
      <c r="QDO129" s="717"/>
      <c r="QDP129" s="717"/>
      <c r="QDQ129" s="717"/>
      <c r="QDR129" s="717"/>
      <c r="QDS129" s="717"/>
      <c r="QDT129" s="717"/>
      <c r="QDU129" s="717"/>
      <c r="QDV129" s="717"/>
      <c r="QDW129" s="717"/>
      <c r="QDX129" s="717"/>
      <c r="QDY129" s="717"/>
      <c r="QDZ129" s="717"/>
      <c r="QEA129" s="717"/>
      <c r="QEB129" s="717"/>
      <c r="QEC129" s="717"/>
      <c r="QED129" s="717"/>
      <c r="QEE129" s="717"/>
      <c r="QEF129" s="717"/>
      <c r="QEG129" s="717"/>
      <c r="QEH129" s="717"/>
      <c r="QEI129" s="717"/>
      <c r="QEJ129" s="717"/>
      <c r="QEK129" s="717"/>
      <c r="QEL129" s="717"/>
      <c r="QEM129" s="717"/>
      <c r="QEN129" s="717"/>
      <c r="QEO129" s="717"/>
      <c r="QEP129" s="717"/>
      <c r="QEQ129" s="717"/>
      <c r="QER129" s="717"/>
      <c r="QES129" s="717"/>
      <c r="QET129" s="717"/>
      <c r="QEU129" s="717"/>
      <c r="QEV129" s="717"/>
      <c r="QEW129" s="717"/>
      <c r="QEX129" s="717"/>
      <c r="QEY129" s="717"/>
      <c r="QEZ129" s="717"/>
      <c r="QFA129" s="717"/>
      <c r="QFB129" s="717"/>
      <c r="QFC129" s="717"/>
      <c r="QFD129" s="717"/>
      <c r="QFE129" s="717"/>
      <c r="QFF129" s="717"/>
      <c r="QFG129" s="717"/>
      <c r="QFH129" s="717"/>
      <c r="QFI129" s="717"/>
      <c r="QFJ129" s="717"/>
      <c r="QFK129" s="717"/>
      <c r="QFL129" s="717"/>
      <c r="QFM129" s="717"/>
      <c r="QFN129" s="717"/>
      <c r="QFO129" s="717"/>
      <c r="QFP129" s="717"/>
      <c r="QFQ129" s="717"/>
      <c r="QFR129" s="717"/>
      <c r="QFS129" s="717"/>
      <c r="QFT129" s="717"/>
      <c r="QFU129" s="717"/>
      <c r="QFV129" s="717"/>
      <c r="QFW129" s="717"/>
      <c r="QFX129" s="717"/>
      <c r="QFY129" s="717"/>
      <c r="QFZ129" s="717"/>
      <c r="QGA129" s="717"/>
      <c r="QGB129" s="717"/>
      <c r="QGC129" s="717"/>
      <c r="QGD129" s="717"/>
      <c r="QGE129" s="717"/>
      <c r="QGF129" s="717"/>
      <c r="QGG129" s="717"/>
      <c r="QGH129" s="717"/>
      <c r="QGI129" s="717"/>
      <c r="QGJ129" s="717"/>
      <c r="QGK129" s="717"/>
      <c r="QGL129" s="717"/>
      <c r="QGM129" s="717"/>
      <c r="QGN129" s="717"/>
      <c r="QGO129" s="717"/>
      <c r="QGP129" s="717"/>
      <c r="QGQ129" s="717"/>
      <c r="QGR129" s="717"/>
      <c r="QGS129" s="717"/>
      <c r="QGT129" s="717"/>
      <c r="QGU129" s="717"/>
      <c r="QGV129" s="717"/>
      <c r="QGW129" s="717"/>
      <c r="QGX129" s="717"/>
      <c r="QGY129" s="717"/>
      <c r="QGZ129" s="717"/>
      <c r="QHA129" s="717"/>
      <c r="QHB129" s="717"/>
      <c r="QHC129" s="717"/>
      <c r="QHD129" s="717"/>
      <c r="QHE129" s="717"/>
      <c r="QHF129" s="717"/>
      <c r="QHG129" s="717"/>
      <c r="QHH129" s="717"/>
      <c r="QHI129" s="717"/>
      <c r="QHJ129" s="717"/>
      <c r="QHK129" s="717"/>
      <c r="QHL129" s="717"/>
      <c r="QHM129" s="717"/>
      <c r="QHN129" s="717"/>
      <c r="QHO129" s="717"/>
      <c r="QHP129" s="717"/>
      <c r="QHQ129" s="717"/>
      <c r="QHR129" s="717"/>
      <c r="QHS129" s="717"/>
      <c r="QHT129" s="717"/>
      <c r="QHU129" s="717"/>
      <c r="QHV129" s="717"/>
      <c r="QHW129" s="717"/>
      <c r="QHX129" s="717"/>
      <c r="QHY129" s="717"/>
      <c r="QHZ129" s="717"/>
      <c r="QIA129" s="717"/>
      <c r="QIB129" s="717"/>
      <c r="QIC129" s="717"/>
      <c r="QID129" s="717"/>
      <c r="QIE129" s="717"/>
      <c r="QIF129" s="717"/>
      <c r="QIG129" s="717"/>
      <c r="QIH129" s="717"/>
      <c r="QII129" s="717"/>
      <c r="QIJ129" s="717"/>
      <c r="QIK129" s="717"/>
      <c r="QIL129" s="717"/>
      <c r="QIM129" s="717"/>
      <c r="QIN129" s="717"/>
      <c r="QIO129" s="717"/>
      <c r="QIP129" s="717"/>
      <c r="QIQ129" s="717"/>
      <c r="QIR129" s="717"/>
      <c r="QIS129" s="717"/>
      <c r="QIT129" s="717"/>
      <c r="QIU129" s="717"/>
      <c r="QIV129" s="717"/>
      <c r="QIW129" s="717"/>
      <c r="QIX129" s="717"/>
      <c r="QIY129" s="717"/>
      <c r="QIZ129" s="717"/>
      <c r="QJA129" s="717"/>
      <c r="QJB129" s="717"/>
      <c r="QJC129" s="717"/>
      <c r="QJD129" s="717"/>
      <c r="QJE129" s="717"/>
      <c r="QJF129" s="717"/>
      <c r="QJG129" s="717"/>
      <c r="QJH129" s="717"/>
      <c r="QJI129" s="717"/>
      <c r="QJJ129" s="717"/>
      <c r="QJK129" s="717"/>
      <c r="QJL129" s="717"/>
      <c r="QJM129" s="717"/>
      <c r="QJN129" s="717"/>
      <c r="QJO129" s="717"/>
      <c r="QJP129" s="717"/>
      <c r="QJQ129" s="717"/>
      <c r="QJR129" s="717"/>
      <c r="QJS129" s="717"/>
      <c r="QJT129" s="717"/>
      <c r="QJU129" s="717"/>
      <c r="QJV129" s="717"/>
      <c r="QJW129" s="717"/>
      <c r="QJX129" s="717"/>
      <c r="QJY129" s="717"/>
      <c r="QJZ129" s="717"/>
      <c r="QKA129" s="717"/>
      <c r="QKB129" s="717"/>
      <c r="QKC129" s="717"/>
      <c r="QKD129" s="717"/>
      <c r="QKE129" s="717"/>
      <c r="QKF129" s="717"/>
      <c r="QKG129" s="717"/>
      <c r="QKH129" s="717"/>
      <c r="QKI129" s="717"/>
      <c r="QKJ129" s="717"/>
      <c r="QKK129" s="717"/>
      <c r="QKL129" s="717"/>
      <c r="QKM129" s="717"/>
      <c r="QKN129" s="717"/>
      <c r="QKO129" s="717"/>
      <c r="QKP129" s="717"/>
      <c r="QKQ129" s="717"/>
      <c r="QKR129" s="717"/>
      <c r="QKS129" s="717"/>
      <c r="QKT129" s="717"/>
      <c r="QKU129" s="717"/>
      <c r="QKV129" s="717"/>
      <c r="QKW129" s="717"/>
      <c r="QKX129" s="717"/>
      <c r="QKY129" s="717"/>
      <c r="QKZ129" s="717"/>
      <c r="QLA129" s="717"/>
      <c r="QLB129" s="717"/>
      <c r="QLC129" s="717"/>
      <c r="QLD129" s="717"/>
      <c r="QLE129" s="717"/>
      <c r="QLF129" s="717"/>
      <c r="QLG129" s="717"/>
      <c r="QLH129" s="717"/>
      <c r="QLI129" s="717"/>
      <c r="QLJ129" s="717"/>
      <c r="QLK129" s="717"/>
      <c r="QLL129" s="717"/>
      <c r="QLM129" s="717"/>
      <c r="QLN129" s="717"/>
      <c r="QLO129" s="717"/>
      <c r="QLP129" s="717"/>
      <c r="QLQ129" s="717"/>
      <c r="QLR129" s="717"/>
      <c r="QLS129" s="717"/>
      <c r="QLT129" s="717"/>
      <c r="QLU129" s="717"/>
      <c r="QLV129" s="717"/>
      <c r="QLW129" s="717"/>
      <c r="QLX129" s="717"/>
      <c r="QLY129" s="717"/>
      <c r="QLZ129" s="717"/>
      <c r="QMA129" s="717"/>
      <c r="QMB129" s="717"/>
      <c r="QMC129" s="717"/>
      <c r="QMD129" s="717"/>
      <c r="QME129" s="717"/>
      <c r="QMF129" s="717"/>
      <c r="QMG129" s="717"/>
      <c r="QMH129" s="717"/>
      <c r="QMI129" s="717"/>
      <c r="QMJ129" s="717"/>
      <c r="QMK129" s="717"/>
      <c r="QML129" s="717"/>
      <c r="QMM129" s="717"/>
      <c r="QMN129" s="717"/>
      <c r="QMO129" s="717"/>
      <c r="QMP129" s="717"/>
      <c r="QMQ129" s="717"/>
      <c r="QMR129" s="717"/>
      <c r="QMS129" s="717"/>
      <c r="QMT129" s="717"/>
      <c r="QMU129" s="717"/>
      <c r="QMV129" s="717"/>
      <c r="QMW129" s="717"/>
      <c r="QMX129" s="717"/>
      <c r="QMY129" s="717"/>
      <c r="QMZ129" s="717"/>
      <c r="QNA129" s="717"/>
      <c r="QNB129" s="717"/>
      <c r="QNC129" s="717"/>
      <c r="QND129" s="717"/>
      <c r="QNE129" s="717"/>
      <c r="QNF129" s="717"/>
      <c r="QNG129" s="717"/>
      <c r="QNH129" s="717"/>
      <c r="QNI129" s="717"/>
      <c r="QNJ129" s="717"/>
      <c r="QNK129" s="717"/>
      <c r="QNL129" s="717"/>
      <c r="QNM129" s="717"/>
      <c r="QNN129" s="717"/>
      <c r="QNO129" s="717"/>
      <c r="QNP129" s="717"/>
      <c r="QNQ129" s="717"/>
      <c r="QNR129" s="717"/>
      <c r="QNS129" s="717"/>
      <c r="QNT129" s="717"/>
      <c r="QNU129" s="717"/>
      <c r="QNV129" s="717"/>
      <c r="QNW129" s="717"/>
      <c r="QNX129" s="717"/>
      <c r="QNY129" s="717"/>
      <c r="QNZ129" s="717"/>
      <c r="QOA129" s="717"/>
      <c r="QOB129" s="717"/>
      <c r="QOC129" s="717"/>
      <c r="QOD129" s="717"/>
      <c r="QOE129" s="717"/>
      <c r="QOF129" s="717"/>
      <c r="QOG129" s="717"/>
      <c r="QOH129" s="717"/>
      <c r="QOI129" s="717"/>
      <c r="QOJ129" s="717"/>
      <c r="QOK129" s="717"/>
      <c r="QOL129" s="717"/>
      <c r="QOM129" s="717"/>
      <c r="QON129" s="717"/>
      <c r="QOO129" s="717"/>
      <c r="QOP129" s="717"/>
      <c r="QOQ129" s="717"/>
      <c r="QOR129" s="717"/>
      <c r="QOS129" s="717"/>
      <c r="QOT129" s="717"/>
      <c r="QOU129" s="717"/>
      <c r="QOV129" s="717"/>
      <c r="QOW129" s="717"/>
      <c r="QOX129" s="717"/>
      <c r="QOY129" s="717"/>
      <c r="QOZ129" s="717"/>
      <c r="QPA129" s="717"/>
      <c r="QPB129" s="717"/>
      <c r="QPC129" s="717"/>
      <c r="QPD129" s="717"/>
      <c r="QPE129" s="717"/>
      <c r="QPF129" s="717"/>
      <c r="QPG129" s="717"/>
      <c r="QPH129" s="717"/>
      <c r="QPI129" s="717"/>
      <c r="QPJ129" s="717"/>
      <c r="QPK129" s="717"/>
      <c r="QPL129" s="717"/>
      <c r="QPM129" s="717"/>
      <c r="QPN129" s="717"/>
      <c r="QPO129" s="717"/>
      <c r="QPP129" s="717"/>
      <c r="QPQ129" s="717"/>
      <c r="QPR129" s="717"/>
      <c r="QPS129" s="717"/>
      <c r="QPT129" s="717"/>
      <c r="QPU129" s="717"/>
      <c r="QPV129" s="717"/>
      <c r="QPW129" s="717"/>
      <c r="QPX129" s="717"/>
      <c r="QPY129" s="717"/>
      <c r="QPZ129" s="717"/>
      <c r="QQA129" s="717"/>
      <c r="QQB129" s="717"/>
      <c r="QQC129" s="717"/>
      <c r="QQD129" s="717"/>
      <c r="QQE129" s="717"/>
      <c r="QQF129" s="717"/>
      <c r="QQG129" s="717"/>
      <c r="QQH129" s="717"/>
      <c r="QQI129" s="717"/>
      <c r="QQJ129" s="717"/>
      <c r="QQK129" s="717"/>
      <c r="QQL129" s="717"/>
      <c r="QQM129" s="717"/>
      <c r="QQN129" s="717"/>
      <c r="QQO129" s="717"/>
      <c r="QQP129" s="717"/>
      <c r="QQQ129" s="717"/>
      <c r="QQR129" s="717"/>
      <c r="QQS129" s="717"/>
      <c r="QQT129" s="717"/>
      <c r="QQU129" s="717"/>
      <c r="QQV129" s="717"/>
      <c r="QQW129" s="717"/>
      <c r="QQX129" s="717"/>
      <c r="QQY129" s="717"/>
      <c r="QQZ129" s="717"/>
      <c r="QRA129" s="717"/>
      <c r="QRB129" s="717"/>
      <c r="QRC129" s="717"/>
      <c r="QRD129" s="717"/>
      <c r="QRE129" s="717"/>
      <c r="QRF129" s="717"/>
      <c r="QRG129" s="717"/>
      <c r="QRH129" s="717"/>
      <c r="QRI129" s="717"/>
      <c r="QRJ129" s="717"/>
      <c r="QRK129" s="717"/>
      <c r="QRL129" s="717"/>
      <c r="QRM129" s="717"/>
      <c r="QRN129" s="717"/>
      <c r="QRO129" s="717"/>
      <c r="QRP129" s="717"/>
      <c r="QRQ129" s="717"/>
      <c r="QRR129" s="717"/>
      <c r="QRS129" s="717"/>
      <c r="QRT129" s="717"/>
      <c r="QRU129" s="717"/>
      <c r="QRV129" s="717"/>
      <c r="QRW129" s="717"/>
      <c r="QRX129" s="717"/>
      <c r="QRY129" s="717"/>
      <c r="QRZ129" s="717"/>
      <c r="QSA129" s="717"/>
      <c r="QSB129" s="717"/>
      <c r="QSC129" s="717"/>
      <c r="QSD129" s="717"/>
      <c r="QSE129" s="717"/>
      <c r="QSF129" s="717"/>
      <c r="QSG129" s="717"/>
      <c r="QSH129" s="717"/>
      <c r="QSI129" s="717"/>
      <c r="QSJ129" s="717"/>
      <c r="QSK129" s="717"/>
      <c r="QSL129" s="717"/>
      <c r="QSM129" s="717"/>
      <c r="QSN129" s="717"/>
      <c r="QSO129" s="717"/>
      <c r="QSP129" s="717"/>
      <c r="QSQ129" s="717"/>
      <c r="QSR129" s="717"/>
      <c r="QSS129" s="717"/>
      <c r="QST129" s="717"/>
      <c r="QSU129" s="717"/>
      <c r="QSV129" s="717"/>
      <c r="QSW129" s="717"/>
      <c r="QSX129" s="717"/>
      <c r="QSY129" s="717"/>
      <c r="QSZ129" s="717"/>
      <c r="QTA129" s="717"/>
      <c r="QTB129" s="717"/>
      <c r="QTC129" s="717"/>
      <c r="QTD129" s="717"/>
      <c r="QTE129" s="717"/>
      <c r="QTF129" s="717"/>
      <c r="QTG129" s="717"/>
      <c r="QTH129" s="717"/>
      <c r="QTI129" s="717"/>
      <c r="QTJ129" s="717"/>
      <c r="QTK129" s="717"/>
      <c r="QTL129" s="717"/>
      <c r="QTM129" s="717"/>
      <c r="QTN129" s="717"/>
      <c r="QTO129" s="717"/>
      <c r="QTP129" s="717"/>
      <c r="QTQ129" s="717"/>
      <c r="QTR129" s="717"/>
      <c r="QTS129" s="717"/>
      <c r="QTT129" s="717"/>
      <c r="QTU129" s="717"/>
      <c r="QTV129" s="717"/>
      <c r="QTW129" s="717"/>
      <c r="QTX129" s="717"/>
      <c r="QTY129" s="717"/>
      <c r="QTZ129" s="717"/>
      <c r="QUA129" s="717"/>
      <c r="QUB129" s="717"/>
      <c r="QUC129" s="717"/>
      <c r="QUD129" s="717"/>
      <c r="QUE129" s="717"/>
      <c r="QUF129" s="717"/>
      <c r="QUG129" s="717"/>
      <c r="QUH129" s="717"/>
      <c r="QUI129" s="717"/>
      <c r="QUJ129" s="717"/>
      <c r="QUK129" s="717"/>
      <c r="QUL129" s="717"/>
      <c r="QUM129" s="717"/>
      <c r="QUN129" s="717"/>
      <c r="QUO129" s="717"/>
      <c r="QUP129" s="717"/>
      <c r="QUQ129" s="717"/>
      <c r="QUR129" s="717"/>
      <c r="QUS129" s="717"/>
      <c r="QUT129" s="717"/>
      <c r="QUU129" s="717"/>
      <c r="QUV129" s="717"/>
      <c r="QUW129" s="717"/>
      <c r="QUX129" s="717"/>
      <c r="QUY129" s="717"/>
      <c r="QUZ129" s="717"/>
      <c r="QVA129" s="717"/>
      <c r="QVB129" s="717"/>
      <c r="QVC129" s="717"/>
      <c r="QVD129" s="717"/>
      <c r="QVE129" s="717"/>
      <c r="QVF129" s="717"/>
      <c r="QVG129" s="717"/>
      <c r="QVH129" s="717"/>
      <c r="QVI129" s="717"/>
      <c r="QVJ129" s="717"/>
      <c r="QVK129" s="717"/>
      <c r="QVL129" s="717"/>
      <c r="QVM129" s="717"/>
      <c r="QVN129" s="717"/>
      <c r="QVO129" s="717"/>
      <c r="QVP129" s="717"/>
      <c r="QVQ129" s="717"/>
      <c r="QVR129" s="717"/>
      <c r="QVS129" s="717"/>
      <c r="QVT129" s="717"/>
      <c r="QVU129" s="717"/>
      <c r="QVV129" s="717"/>
      <c r="QVW129" s="717"/>
      <c r="QVX129" s="717"/>
      <c r="QVY129" s="717"/>
      <c r="QVZ129" s="717"/>
      <c r="QWA129" s="717"/>
      <c r="QWB129" s="717"/>
      <c r="QWC129" s="717"/>
      <c r="QWD129" s="717"/>
      <c r="QWE129" s="717"/>
      <c r="QWF129" s="717"/>
      <c r="QWG129" s="717"/>
      <c r="QWH129" s="717"/>
      <c r="QWI129" s="717"/>
      <c r="QWJ129" s="717"/>
      <c r="QWK129" s="717"/>
      <c r="QWL129" s="717"/>
      <c r="QWM129" s="717"/>
      <c r="QWN129" s="717"/>
      <c r="QWO129" s="717"/>
      <c r="QWP129" s="717"/>
      <c r="QWQ129" s="717"/>
      <c r="QWR129" s="717"/>
      <c r="QWS129" s="717"/>
      <c r="QWT129" s="717"/>
      <c r="QWU129" s="717"/>
      <c r="QWV129" s="717"/>
      <c r="QWW129" s="717"/>
      <c r="QWX129" s="717"/>
      <c r="QWY129" s="717"/>
      <c r="QWZ129" s="717"/>
      <c r="QXA129" s="717"/>
      <c r="QXB129" s="717"/>
      <c r="QXC129" s="717"/>
      <c r="QXD129" s="717"/>
      <c r="QXE129" s="717"/>
      <c r="QXF129" s="717"/>
      <c r="QXG129" s="717"/>
      <c r="QXH129" s="717"/>
      <c r="QXI129" s="717"/>
      <c r="QXJ129" s="717"/>
      <c r="QXK129" s="717"/>
      <c r="QXL129" s="717"/>
      <c r="QXM129" s="717"/>
      <c r="QXN129" s="717"/>
      <c r="QXO129" s="717"/>
      <c r="QXP129" s="717"/>
      <c r="QXQ129" s="717"/>
      <c r="QXR129" s="717"/>
      <c r="QXS129" s="717"/>
      <c r="QXT129" s="717"/>
      <c r="QXU129" s="717"/>
      <c r="QXV129" s="717"/>
      <c r="QXW129" s="717"/>
      <c r="QXX129" s="717"/>
      <c r="QXY129" s="717"/>
      <c r="QXZ129" s="717"/>
      <c r="QYA129" s="717"/>
      <c r="QYB129" s="717"/>
      <c r="QYC129" s="717"/>
      <c r="QYD129" s="717"/>
      <c r="QYE129" s="717"/>
      <c r="QYF129" s="717"/>
      <c r="QYG129" s="717"/>
      <c r="QYH129" s="717"/>
      <c r="QYI129" s="717"/>
      <c r="QYJ129" s="717"/>
      <c r="QYK129" s="717"/>
      <c r="QYL129" s="717"/>
      <c r="QYM129" s="717"/>
      <c r="QYN129" s="717"/>
      <c r="QYO129" s="717"/>
      <c r="QYP129" s="717"/>
      <c r="QYQ129" s="717"/>
      <c r="QYR129" s="717"/>
      <c r="QYS129" s="717"/>
      <c r="QYT129" s="717"/>
      <c r="QYU129" s="717"/>
      <c r="QYV129" s="717"/>
      <c r="QYW129" s="717"/>
      <c r="QYX129" s="717"/>
      <c r="QYY129" s="717"/>
      <c r="QYZ129" s="717"/>
      <c r="QZA129" s="717"/>
      <c r="QZB129" s="717"/>
      <c r="QZC129" s="717"/>
      <c r="QZD129" s="717"/>
      <c r="QZE129" s="717"/>
      <c r="QZF129" s="717"/>
      <c r="QZG129" s="717"/>
      <c r="QZH129" s="717"/>
      <c r="QZI129" s="717"/>
      <c r="QZJ129" s="717"/>
      <c r="QZK129" s="717"/>
      <c r="QZL129" s="717"/>
      <c r="QZM129" s="717"/>
      <c r="QZN129" s="717"/>
      <c r="QZO129" s="717"/>
      <c r="QZP129" s="717"/>
      <c r="QZQ129" s="717"/>
      <c r="QZR129" s="717"/>
      <c r="QZS129" s="717"/>
      <c r="QZT129" s="717"/>
      <c r="QZU129" s="717"/>
      <c r="QZV129" s="717"/>
      <c r="QZW129" s="717"/>
      <c r="QZX129" s="717"/>
      <c r="QZY129" s="717"/>
      <c r="QZZ129" s="717"/>
      <c r="RAA129" s="717"/>
      <c r="RAB129" s="717"/>
      <c r="RAC129" s="717"/>
      <c r="RAD129" s="717"/>
      <c r="RAE129" s="717"/>
      <c r="RAF129" s="717"/>
      <c r="RAG129" s="717"/>
      <c r="RAH129" s="717"/>
      <c r="RAI129" s="717"/>
      <c r="RAJ129" s="717"/>
      <c r="RAK129" s="717"/>
      <c r="RAL129" s="717"/>
      <c r="RAM129" s="717"/>
      <c r="RAN129" s="717"/>
      <c r="RAO129" s="717"/>
      <c r="RAP129" s="717"/>
      <c r="RAQ129" s="717"/>
      <c r="RAR129" s="717"/>
      <c r="RAS129" s="717"/>
      <c r="RAT129" s="717"/>
      <c r="RAU129" s="717"/>
      <c r="RAV129" s="717"/>
      <c r="RAW129" s="717"/>
      <c r="RAX129" s="717"/>
      <c r="RAY129" s="717"/>
      <c r="RAZ129" s="717"/>
      <c r="RBA129" s="717"/>
      <c r="RBB129" s="717"/>
      <c r="RBC129" s="717"/>
      <c r="RBD129" s="717"/>
      <c r="RBE129" s="717"/>
      <c r="RBF129" s="717"/>
      <c r="RBG129" s="717"/>
      <c r="RBH129" s="717"/>
      <c r="RBI129" s="717"/>
      <c r="RBJ129" s="717"/>
      <c r="RBK129" s="717"/>
      <c r="RBL129" s="717"/>
      <c r="RBM129" s="717"/>
      <c r="RBN129" s="717"/>
      <c r="RBO129" s="717"/>
      <c r="RBP129" s="717"/>
      <c r="RBQ129" s="717"/>
      <c r="RBR129" s="717"/>
      <c r="RBS129" s="717"/>
      <c r="RBT129" s="717"/>
      <c r="RBU129" s="717"/>
      <c r="RBV129" s="717"/>
      <c r="RBW129" s="717"/>
      <c r="RBX129" s="717"/>
      <c r="RBY129" s="717"/>
      <c r="RBZ129" s="717"/>
      <c r="RCA129" s="717"/>
      <c r="RCB129" s="717"/>
      <c r="RCC129" s="717"/>
      <c r="RCD129" s="717"/>
      <c r="RCE129" s="717"/>
      <c r="RCF129" s="717"/>
      <c r="RCG129" s="717"/>
      <c r="RCH129" s="717"/>
      <c r="RCI129" s="717"/>
      <c r="RCJ129" s="717"/>
      <c r="RCK129" s="717"/>
      <c r="RCL129" s="717"/>
      <c r="RCM129" s="717"/>
      <c r="RCN129" s="717"/>
      <c r="RCO129" s="717"/>
      <c r="RCP129" s="717"/>
      <c r="RCQ129" s="717"/>
      <c r="RCR129" s="717"/>
      <c r="RCS129" s="717"/>
      <c r="RCT129" s="717"/>
      <c r="RCU129" s="717"/>
      <c r="RCV129" s="717"/>
      <c r="RCW129" s="717"/>
      <c r="RCX129" s="717"/>
      <c r="RCY129" s="717"/>
      <c r="RCZ129" s="717"/>
      <c r="RDA129" s="717"/>
      <c r="RDB129" s="717"/>
      <c r="RDC129" s="717"/>
      <c r="RDD129" s="717"/>
      <c r="RDE129" s="717"/>
      <c r="RDF129" s="717"/>
      <c r="RDG129" s="717"/>
      <c r="RDH129" s="717"/>
      <c r="RDI129" s="717"/>
      <c r="RDJ129" s="717"/>
      <c r="RDK129" s="717"/>
      <c r="RDL129" s="717"/>
      <c r="RDM129" s="717"/>
      <c r="RDN129" s="717"/>
      <c r="RDO129" s="717"/>
      <c r="RDP129" s="717"/>
      <c r="RDQ129" s="717"/>
      <c r="RDR129" s="717"/>
      <c r="RDS129" s="717"/>
      <c r="RDT129" s="717"/>
      <c r="RDU129" s="717"/>
      <c r="RDV129" s="717"/>
      <c r="RDW129" s="717"/>
      <c r="RDX129" s="717"/>
      <c r="RDY129" s="717"/>
      <c r="RDZ129" s="717"/>
      <c r="REA129" s="717"/>
      <c r="REB129" s="717"/>
      <c r="REC129" s="717"/>
      <c r="RED129" s="717"/>
      <c r="REE129" s="717"/>
      <c r="REF129" s="717"/>
      <c r="REG129" s="717"/>
      <c r="REH129" s="717"/>
      <c r="REI129" s="717"/>
      <c r="REJ129" s="717"/>
      <c r="REK129" s="717"/>
      <c r="REL129" s="717"/>
      <c r="REM129" s="717"/>
      <c r="REN129" s="717"/>
      <c r="REO129" s="717"/>
      <c r="REP129" s="717"/>
      <c r="REQ129" s="717"/>
      <c r="RER129" s="717"/>
      <c r="RES129" s="717"/>
      <c r="RET129" s="717"/>
      <c r="REU129" s="717"/>
      <c r="REV129" s="717"/>
      <c r="REW129" s="717"/>
      <c r="REX129" s="717"/>
      <c r="REY129" s="717"/>
      <c r="REZ129" s="717"/>
      <c r="RFA129" s="717"/>
      <c r="RFB129" s="717"/>
      <c r="RFC129" s="717"/>
      <c r="RFD129" s="717"/>
      <c r="RFE129" s="717"/>
      <c r="RFF129" s="717"/>
      <c r="RFG129" s="717"/>
      <c r="RFH129" s="717"/>
      <c r="RFI129" s="717"/>
      <c r="RFJ129" s="717"/>
      <c r="RFK129" s="717"/>
      <c r="RFL129" s="717"/>
      <c r="RFM129" s="717"/>
      <c r="RFN129" s="717"/>
      <c r="RFO129" s="717"/>
      <c r="RFP129" s="717"/>
      <c r="RFQ129" s="717"/>
      <c r="RFR129" s="717"/>
      <c r="RFS129" s="717"/>
      <c r="RFT129" s="717"/>
      <c r="RFU129" s="717"/>
      <c r="RFV129" s="717"/>
      <c r="RFW129" s="717"/>
      <c r="RFX129" s="717"/>
      <c r="RFY129" s="717"/>
      <c r="RFZ129" s="717"/>
      <c r="RGA129" s="717"/>
      <c r="RGB129" s="717"/>
      <c r="RGC129" s="717"/>
      <c r="RGD129" s="717"/>
      <c r="RGE129" s="717"/>
      <c r="RGF129" s="717"/>
      <c r="RGG129" s="717"/>
      <c r="RGH129" s="717"/>
      <c r="RGI129" s="717"/>
      <c r="RGJ129" s="717"/>
      <c r="RGK129" s="717"/>
      <c r="RGL129" s="717"/>
      <c r="RGM129" s="717"/>
      <c r="RGN129" s="717"/>
      <c r="RGO129" s="717"/>
      <c r="RGP129" s="717"/>
      <c r="RGQ129" s="717"/>
      <c r="RGR129" s="717"/>
      <c r="RGS129" s="717"/>
      <c r="RGT129" s="717"/>
      <c r="RGU129" s="717"/>
      <c r="RGV129" s="717"/>
      <c r="RGW129" s="717"/>
      <c r="RGX129" s="717"/>
      <c r="RGY129" s="717"/>
      <c r="RGZ129" s="717"/>
      <c r="RHA129" s="717"/>
      <c r="RHB129" s="717"/>
      <c r="RHC129" s="717"/>
      <c r="RHD129" s="717"/>
      <c r="RHE129" s="717"/>
      <c r="RHF129" s="717"/>
      <c r="RHG129" s="717"/>
      <c r="RHH129" s="717"/>
      <c r="RHI129" s="717"/>
      <c r="RHJ129" s="717"/>
      <c r="RHK129" s="717"/>
      <c r="RHL129" s="717"/>
      <c r="RHM129" s="717"/>
      <c r="RHN129" s="717"/>
      <c r="RHO129" s="717"/>
      <c r="RHP129" s="717"/>
      <c r="RHQ129" s="717"/>
      <c r="RHR129" s="717"/>
      <c r="RHS129" s="717"/>
      <c r="RHT129" s="717"/>
      <c r="RHU129" s="717"/>
      <c r="RHV129" s="717"/>
      <c r="RHW129" s="717"/>
      <c r="RHX129" s="717"/>
      <c r="RHY129" s="717"/>
      <c r="RHZ129" s="717"/>
      <c r="RIA129" s="717"/>
      <c r="RIB129" s="717"/>
      <c r="RIC129" s="717"/>
      <c r="RID129" s="717"/>
      <c r="RIE129" s="717"/>
      <c r="RIF129" s="717"/>
      <c r="RIG129" s="717"/>
      <c r="RIH129" s="717"/>
      <c r="RII129" s="717"/>
      <c r="RIJ129" s="717"/>
      <c r="RIK129" s="717"/>
      <c r="RIL129" s="717"/>
      <c r="RIM129" s="717"/>
      <c r="RIN129" s="717"/>
      <c r="RIO129" s="717"/>
      <c r="RIP129" s="717"/>
      <c r="RIQ129" s="717"/>
      <c r="RIR129" s="717"/>
      <c r="RIS129" s="717"/>
      <c r="RIT129" s="717"/>
      <c r="RIU129" s="717"/>
      <c r="RIV129" s="717"/>
      <c r="RIW129" s="717"/>
      <c r="RIX129" s="717"/>
      <c r="RIY129" s="717"/>
      <c r="RIZ129" s="717"/>
      <c r="RJA129" s="717"/>
      <c r="RJB129" s="717"/>
      <c r="RJC129" s="717"/>
      <c r="RJD129" s="717"/>
      <c r="RJE129" s="717"/>
      <c r="RJF129" s="717"/>
      <c r="RJG129" s="717"/>
      <c r="RJH129" s="717"/>
      <c r="RJI129" s="717"/>
      <c r="RJJ129" s="717"/>
      <c r="RJK129" s="717"/>
      <c r="RJL129" s="717"/>
      <c r="RJM129" s="717"/>
      <c r="RJN129" s="717"/>
      <c r="RJO129" s="717"/>
      <c r="RJP129" s="717"/>
      <c r="RJQ129" s="717"/>
      <c r="RJR129" s="717"/>
      <c r="RJS129" s="717"/>
      <c r="RJT129" s="717"/>
      <c r="RJU129" s="717"/>
      <c r="RJV129" s="717"/>
      <c r="RJW129" s="717"/>
      <c r="RJX129" s="717"/>
      <c r="RJY129" s="717"/>
      <c r="RJZ129" s="717"/>
      <c r="RKA129" s="717"/>
      <c r="RKB129" s="717"/>
      <c r="RKC129" s="717"/>
      <c r="RKD129" s="717"/>
      <c r="RKE129" s="717"/>
      <c r="RKF129" s="717"/>
      <c r="RKG129" s="717"/>
      <c r="RKH129" s="717"/>
      <c r="RKI129" s="717"/>
      <c r="RKJ129" s="717"/>
      <c r="RKK129" s="717"/>
      <c r="RKL129" s="717"/>
      <c r="RKM129" s="717"/>
      <c r="RKN129" s="717"/>
      <c r="RKO129" s="717"/>
      <c r="RKP129" s="717"/>
      <c r="RKQ129" s="717"/>
      <c r="RKR129" s="717"/>
      <c r="RKS129" s="717"/>
      <c r="RKT129" s="717"/>
      <c r="RKU129" s="717"/>
      <c r="RKV129" s="717"/>
      <c r="RKW129" s="717"/>
      <c r="RKX129" s="717"/>
      <c r="RKY129" s="717"/>
      <c r="RKZ129" s="717"/>
      <c r="RLA129" s="717"/>
      <c r="RLB129" s="717"/>
      <c r="RLC129" s="717"/>
      <c r="RLD129" s="717"/>
      <c r="RLE129" s="717"/>
      <c r="RLF129" s="717"/>
      <c r="RLG129" s="717"/>
      <c r="RLH129" s="717"/>
      <c r="RLI129" s="717"/>
      <c r="RLJ129" s="717"/>
      <c r="RLK129" s="717"/>
      <c r="RLL129" s="717"/>
      <c r="RLM129" s="717"/>
      <c r="RLN129" s="717"/>
      <c r="RLO129" s="717"/>
      <c r="RLP129" s="717"/>
      <c r="RLQ129" s="717"/>
      <c r="RLR129" s="717"/>
      <c r="RLS129" s="717"/>
      <c r="RLT129" s="717"/>
      <c r="RLU129" s="717"/>
      <c r="RLV129" s="717"/>
      <c r="RLW129" s="717"/>
      <c r="RLX129" s="717"/>
      <c r="RLY129" s="717"/>
      <c r="RLZ129" s="717"/>
      <c r="RMA129" s="717"/>
      <c r="RMB129" s="717"/>
      <c r="RMC129" s="717"/>
      <c r="RMD129" s="717"/>
      <c r="RME129" s="717"/>
      <c r="RMF129" s="717"/>
      <c r="RMG129" s="717"/>
      <c r="RMH129" s="717"/>
      <c r="RMI129" s="717"/>
      <c r="RMJ129" s="717"/>
      <c r="RMK129" s="717"/>
      <c r="RML129" s="717"/>
      <c r="RMM129" s="717"/>
      <c r="RMN129" s="717"/>
      <c r="RMO129" s="717"/>
      <c r="RMP129" s="717"/>
      <c r="RMQ129" s="717"/>
      <c r="RMR129" s="717"/>
      <c r="RMS129" s="717"/>
      <c r="RMT129" s="717"/>
      <c r="RMU129" s="717"/>
      <c r="RMV129" s="717"/>
      <c r="RMW129" s="717"/>
      <c r="RMX129" s="717"/>
      <c r="RMY129" s="717"/>
      <c r="RMZ129" s="717"/>
      <c r="RNA129" s="717"/>
      <c r="RNB129" s="717"/>
      <c r="RNC129" s="717"/>
      <c r="RND129" s="717"/>
      <c r="RNE129" s="717"/>
      <c r="RNF129" s="717"/>
      <c r="RNG129" s="717"/>
      <c r="RNH129" s="717"/>
      <c r="RNI129" s="717"/>
      <c r="RNJ129" s="717"/>
      <c r="RNK129" s="717"/>
      <c r="RNL129" s="717"/>
      <c r="RNM129" s="717"/>
      <c r="RNN129" s="717"/>
      <c r="RNO129" s="717"/>
      <c r="RNP129" s="717"/>
      <c r="RNQ129" s="717"/>
      <c r="RNR129" s="717"/>
      <c r="RNS129" s="717"/>
      <c r="RNT129" s="717"/>
      <c r="RNU129" s="717"/>
      <c r="RNV129" s="717"/>
      <c r="RNW129" s="717"/>
      <c r="RNX129" s="717"/>
      <c r="RNY129" s="717"/>
      <c r="RNZ129" s="717"/>
      <c r="ROA129" s="717"/>
      <c r="ROB129" s="717"/>
      <c r="ROC129" s="717"/>
      <c r="ROD129" s="717"/>
      <c r="ROE129" s="717"/>
      <c r="ROF129" s="717"/>
      <c r="ROG129" s="717"/>
      <c r="ROH129" s="717"/>
      <c r="ROI129" s="717"/>
      <c r="ROJ129" s="717"/>
      <c r="ROK129" s="717"/>
      <c r="ROL129" s="717"/>
      <c r="ROM129" s="717"/>
      <c r="RON129" s="717"/>
      <c r="ROO129" s="717"/>
      <c r="ROP129" s="717"/>
      <c r="ROQ129" s="717"/>
      <c r="ROR129" s="717"/>
      <c r="ROS129" s="717"/>
      <c r="ROT129" s="717"/>
      <c r="ROU129" s="717"/>
      <c r="ROV129" s="717"/>
      <c r="ROW129" s="717"/>
      <c r="ROX129" s="717"/>
      <c r="ROY129" s="717"/>
      <c r="ROZ129" s="717"/>
      <c r="RPA129" s="717"/>
      <c r="RPB129" s="717"/>
      <c r="RPC129" s="717"/>
      <c r="RPD129" s="717"/>
      <c r="RPE129" s="717"/>
      <c r="RPF129" s="717"/>
      <c r="RPG129" s="717"/>
      <c r="RPH129" s="717"/>
      <c r="RPI129" s="717"/>
      <c r="RPJ129" s="717"/>
      <c r="RPK129" s="717"/>
      <c r="RPL129" s="717"/>
      <c r="RPM129" s="717"/>
      <c r="RPN129" s="717"/>
      <c r="RPO129" s="717"/>
      <c r="RPP129" s="717"/>
      <c r="RPQ129" s="717"/>
      <c r="RPR129" s="717"/>
      <c r="RPS129" s="717"/>
      <c r="RPT129" s="717"/>
      <c r="RPU129" s="717"/>
      <c r="RPV129" s="717"/>
      <c r="RPW129" s="717"/>
      <c r="RPX129" s="717"/>
      <c r="RPY129" s="717"/>
      <c r="RPZ129" s="717"/>
      <c r="RQA129" s="717"/>
      <c r="RQB129" s="717"/>
      <c r="RQC129" s="717"/>
      <c r="RQD129" s="717"/>
      <c r="RQE129" s="717"/>
      <c r="RQF129" s="717"/>
      <c r="RQG129" s="717"/>
      <c r="RQH129" s="717"/>
      <c r="RQI129" s="717"/>
      <c r="RQJ129" s="717"/>
      <c r="RQK129" s="717"/>
      <c r="RQL129" s="717"/>
      <c r="RQM129" s="717"/>
      <c r="RQN129" s="717"/>
      <c r="RQO129" s="717"/>
      <c r="RQP129" s="717"/>
      <c r="RQQ129" s="717"/>
      <c r="RQR129" s="717"/>
      <c r="RQS129" s="717"/>
      <c r="RQT129" s="717"/>
      <c r="RQU129" s="717"/>
      <c r="RQV129" s="717"/>
      <c r="RQW129" s="717"/>
      <c r="RQX129" s="717"/>
      <c r="RQY129" s="717"/>
      <c r="RQZ129" s="717"/>
      <c r="RRA129" s="717"/>
      <c r="RRB129" s="717"/>
      <c r="RRC129" s="717"/>
      <c r="RRD129" s="717"/>
      <c r="RRE129" s="717"/>
      <c r="RRF129" s="717"/>
      <c r="RRG129" s="717"/>
      <c r="RRH129" s="717"/>
      <c r="RRI129" s="717"/>
      <c r="RRJ129" s="717"/>
      <c r="RRK129" s="717"/>
      <c r="RRL129" s="717"/>
      <c r="RRM129" s="717"/>
      <c r="RRN129" s="717"/>
      <c r="RRO129" s="717"/>
      <c r="RRP129" s="717"/>
      <c r="RRQ129" s="717"/>
      <c r="RRR129" s="717"/>
      <c r="RRS129" s="717"/>
      <c r="RRT129" s="717"/>
      <c r="RRU129" s="717"/>
      <c r="RRV129" s="717"/>
      <c r="RRW129" s="717"/>
      <c r="RRX129" s="717"/>
      <c r="RRY129" s="717"/>
      <c r="RRZ129" s="717"/>
      <c r="RSA129" s="717"/>
      <c r="RSB129" s="717"/>
      <c r="RSC129" s="717"/>
      <c r="RSD129" s="717"/>
      <c r="RSE129" s="717"/>
      <c r="RSF129" s="717"/>
      <c r="RSG129" s="717"/>
      <c r="RSH129" s="717"/>
      <c r="RSI129" s="717"/>
      <c r="RSJ129" s="717"/>
      <c r="RSK129" s="717"/>
      <c r="RSL129" s="717"/>
      <c r="RSM129" s="717"/>
      <c r="RSN129" s="717"/>
      <c r="RSO129" s="717"/>
      <c r="RSP129" s="717"/>
      <c r="RSQ129" s="717"/>
      <c r="RSR129" s="717"/>
      <c r="RSS129" s="717"/>
      <c r="RST129" s="717"/>
      <c r="RSU129" s="717"/>
      <c r="RSV129" s="717"/>
      <c r="RSW129" s="717"/>
      <c r="RSX129" s="717"/>
      <c r="RSY129" s="717"/>
      <c r="RSZ129" s="717"/>
      <c r="RTA129" s="717"/>
      <c r="RTB129" s="717"/>
      <c r="RTC129" s="717"/>
      <c r="RTD129" s="717"/>
      <c r="RTE129" s="717"/>
      <c r="RTF129" s="717"/>
      <c r="RTG129" s="717"/>
      <c r="RTH129" s="717"/>
      <c r="RTI129" s="717"/>
      <c r="RTJ129" s="717"/>
      <c r="RTK129" s="717"/>
      <c r="RTL129" s="717"/>
      <c r="RTM129" s="717"/>
      <c r="RTN129" s="717"/>
      <c r="RTO129" s="717"/>
      <c r="RTP129" s="717"/>
      <c r="RTQ129" s="717"/>
      <c r="RTR129" s="717"/>
      <c r="RTS129" s="717"/>
      <c r="RTT129" s="717"/>
      <c r="RTU129" s="717"/>
      <c r="RTV129" s="717"/>
      <c r="RTW129" s="717"/>
      <c r="RTX129" s="717"/>
      <c r="RTY129" s="717"/>
      <c r="RTZ129" s="717"/>
      <c r="RUA129" s="717"/>
      <c r="RUB129" s="717"/>
      <c r="RUC129" s="717"/>
      <c r="RUD129" s="717"/>
      <c r="RUE129" s="717"/>
      <c r="RUF129" s="717"/>
      <c r="RUG129" s="717"/>
      <c r="RUH129" s="717"/>
      <c r="RUI129" s="717"/>
      <c r="RUJ129" s="717"/>
      <c r="RUK129" s="717"/>
      <c r="RUL129" s="717"/>
      <c r="RUM129" s="717"/>
      <c r="RUN129" s="717"/>
      <c r="RUO129" s="717"/>
      <c r="RUP129" s="717"/>
      <c r="RUQ129" s="717"/>
      <c r="RUR129" s="717"/>
      <c r="RUS129" s="717"/>
      <c r="RUT129" s="717"/>
      <c r="RUU129" s="717"/>
      <c r="RUV129" s="717"/>
      <c r="RUW129" s="717"/>
      <c r="RUX129" s="717"/>
      <c r="RUY129" s="717"/>
      <c r="RUZ129" s="717"/>
      <c r="RVA129" s="717"/>
      <c r="RVB129" s="717"/>
      <c r="RVC129" s="717"/>
      <c r="RVD129" s="717"/>
      <c r="RVE129" s="717"/>
      <c r="RVF129" s="717"/>
      <c r="RVG129" s="717"/>
      <c r="RVH129" s="717"/>
      <c r="RVI129" s="717"/>
      <c r="RVJ129" s="717"/>
      <c r="RVK129" s="717"/>
      <c r="RVL129" s="717"/>
      <c r="RVM129" s="717"/>
      <c r="RVN129" s="717"/>
      <c r="RVO129" s="717"/>
      <c r="RVP129" s="717"/>
      <c r="RVQ129" s="717"/>
      <c r="RVR129" s="717"/>
      <c r="RVS129" s="717"/>
      <c r="RVT129" s="717"/>
      <c r="RVU129" s="717"/>
      <c r="RVV129" s="717"/>
      <c r="RVW129" s="717"/>
      <c r="RVX129" s="717"/>
      <c r="RVY129" s="717"/>
      <c r="RVZ129" s="717"/>
      <c r="RWA129" s="717"/>
      <c r="RWB129" s="717"/>
      <c r="RWC129" s="717"/>
      <c r="RWD129" s="717"/>
      <c r="RWE129" s="717"/>
      <c r="RWF129" s="717"/>
      <c r="RWG129" s="717"/>
      <c r="RWH129" s="717"/>
      <c r="RWI129" s="717"/>
      <c r="RWJ129" s="717"/>
      <c r="RWK129" s="717"/>
      <c r="RWL129" s="717"/>
      <c r="RWM129" s="717"/>
      <c r="RWN129" s="717"/>
      <c r="RWO129" s="717"/>
      <c r="RWP129" s="717"/>
      <c r="RWQ129" s="717"/>
      <c r="RWR129" s="717"/>
      <c r="RWS129" s="717"/>
      <c r="RWT129" s="717"/>
      <c r="RWU129" s="717"/>
      <c r="RWV129" s="717"/>
      <c r="RWW129" s="717"/>
      <c r="RWX129" s="717"/>
      <c r="RWY129" s="717"/>
      <c r="RWZ129" s="717"/>
      <c r="RXA129" s="717"/>
      <c r="RXB129" s="717"/>
      <c r="RXC129" s="717"/>
      <c r="RXD129" s="717"/>
      <c r="RXE129" s="717"/>
      <c r="RXF129" s="717"/>
      <c r="RXG129" s="717"/>
      <c r="RXH129" s="717"/>
      <c r="RXI129" s="717"/>
      <c r="RXJ129" s="717"/>
      <c r="RXK129" s="717"/>
      <c r="RXL129" s="717"/>
      <c r="RXM129" s="717"/>
      <c r="RXN129" s="717"/>
      <c r="RXO129" s="717"/>
      <c r="RXP129" s="717"/>
      <c r="RXQ129" s="717"/>
      <c r="RXR129" s="717"/>
      <c r="RXS129" s="717"/>
      <c r="RXT129" s="717"/>
      <c r="RXU129" s="717"/>
      <c r="RXV129" s="717"/>
      <c r="RXW129" s="717"/>
      <c r="RXX129" s="717"/>
      <c r="RXY129" s="717"/>
      <c r="RXZ129" s="717"/>
      <c r="RYA129" s="717"/>
      <c r="RYB129" s="717"/>
      <c r="RYC129" s="717"/>
      <c r="RYD129" s="717"/>
      <c r="RYE129" s="717"/>
      <c r="RYF129" s="717"/>
      <c r="RYG129" s="717"/>
      <c r="RYH129" s="717"/>
      <c r="RYI129" s="717"/>
      <c r="RYJ129" s="717"/>
      <c r="RYK129" s="717"/>
      <c r="RYL129" s="717"/>
      <c r="RYM129" s="717"/>
      <c r="RYN129" s="717"/>
      <c r="RYO129" s="717"/>
      <c r="RYP129" s="717"/>
      <c r="RYQ129" s="717"/>
      <c r="RYR129" s="717"/>
      <c r="RYS129" s="717"/>
      <c r="RYT129" s="717"/>
      <c r="RYU129" s="717"/>
      <c r="RYV129" s="717"/>
      <c r="RYW129" s="717"/>
      <c r="RYX129" s="717"/>
      <c r="RYY129" s="717"/>
      <c r="RYZ129" s="717"/>
      <c r="RZA129" s="717"/>
      <c r="RZB129" s="717"/>
      <c r="RZC129" s="717"/>
      <c r="RZD129" s="717"/>
      <c r="RZE129" s="717"/>
      <c r="RZF129" s="717"/>
      <c r="RZG129" s="717"/>
      <c r="RZH129" s="717"/>
      <c r="RZI129" s="717"/>
      <c r="RZJ129" s="717"/>
      <c r="RZK129" s="717"/>
      <c r="RZL129" s="717"/>
      <c r="RZM129" s="717"/>
      <c r="RZN129" s="717"/>
      <c r="RZO129" s="717"/>
      <c r="RZP129" s="717"/>
      <c r="RZQ129" s="717"/>
      <c r="RZR129" s="717"/>
      <c r="RZS129" s="717"/>
      <c r="RZT129" s="717"/>
      <c r="RZU129" s="717"/>
      <c r="RZV129" s="717"/>
      <c r="RZW129" s="717"/>
      <c r="RZX129" s="717"/>
      <c r="RZY129" s="717"/>
      <c r="RZZ129" s="717"/>
      <c r="SAA129" s="717"/>
      <c r="SAB129" s="717"/>
      <c r="SAC129" s="717"/>
      <c r="SAD129" s="717"/>
      <c r="SAE129" s="717"/>
      <c r="SAF129" s="717"/>
      <c r="SAG129" s="717"/>
      <c r="SAH129" s="717"/>
      <c r="SAI129" s="717"/>
      <c r="SAJ129" s="717"/>
      <c r="SAK129" s="717"/>
      <c r="SAL129" s="717"/>
      <c r="SAM129" s="717"/>
      <c r="SAN129" s="717"/>
      <c r="SAO129" s="717"/>
      <c r="SAP129" s="717"/>
      <c r="SAQ129" s="717"/>
      <c r="SAR129" s="717"/>
      <c r="SAS129" s="717"/>
      <c r="SAT129" s="717"/>
      <c r="SAU129" s="717"/>
      <c r="SAV129" s="717"/>
      <c r="SAW129" s="717"/>
      <c r="SAX129" s="717"/>
      <c r="SAY129" s="717"/>
      <c r="SAZ129" s="717"/>
      <c r="SBA129" s="717"/>
      <c r="SBB129" s="717"/>
      <c r="SBC129" s="717"/>
      <c r="SBD129" s="717"/>
      <c r="SBE129" s="717"/>
      <c r="SBF129" s="717"/>
      <c r="SBG129" s="717"/>
      <c r="SBH129" s="717"/>
      <c r="SBI129" s="717"/>
      <c r="SBJ129" s="717"/>
      <c r="SBK129" s="717"/>
      <c r="SBL129" s="717"/>
      <c r="SBM129" s="717"/>
      <c r="SBN129" s="717"/>
      <c r="SBO129" s="717"/>
      <c r="SBP129" s="717"/>
      <c r="SBQ129" s="717"/>
      <c r="SBR129" s="717"/>
      <c r="SBS129" s="717"/>
      <c r="SBT129" s="717"/>
      <c r="SBU129" s="717"/>
      <c r="SBV129" s="717"/>
      <c r="SBW129" s="717"/>
      <c r="SBX129" s="717"/>
      <c r="SBY129" s="717"/>
      <c r="SBZ129" s="717"/>
      <c r="SCA129" s="717"/>
      <c r="SCB129" s="717"/>
      <c r="SCC129" s="717"/>
      <c r="SCD129" s="717"/>
      <c r="SCE129" s="717"/>
      <c r="SCF129" s="717"/>
      <c r="SCG129" s="717"/>
      <c r="SCH129" s="717"/>
      <c r="SCI129" s="717"/>
      <c r="SCJ129" s="717"/>
      <c r="SCK129" s="717"/>
      <c r="SCL129" s="717"/>
      <c r="SCM129" s="717"/>
      <c r="SCN129" s="717"/>
      <c r="SCO129" s="717"/>
      <c r="SCP129" s="717"/>
      <c r="SCQ129" s="717"/>
      <c r="SCR129" s="717"/>
      <c r="SCS129" s="717"/>
      <c r="SCT129" s="717"/>
      <c r="SCU129" s="717"/>
      <c r="SCV129" s="717"/>
      <c r="SCW129" s="717"/>
      <c r="SCX129" s="717"/>
      <c r="SCY129" s="717"/>
      <c r="SCZ129" s="717"/>
      <c r="SDA129" s="717"/>
      <c r="SDB129" s="717"/>
      <c r="SDC129" s="717"/>
      <c r="SDD129" s="717"/>
      <c r="SDE129" s="717"/>
      <c r="SDF129" s="717"/>
      <c r="SDG129" s="717"/>
      <c r="SDH129" s="717"/>
      <c r="SDI129" s="717"/>
      <c r="SDJ129" s="717"/>
      <c r="SDK129" s="717"/>
      <c r="SDL129" s="717"/>
      <c r="SDM129" s="717"/>
      <c r="SDN129" s="717"/>
      <c r="SDO129" s="717"/>
      <c r="SDP129" s="717"/>
      <c r="SDQ129" s="717"/>
      <c r="SDR129" s="717"/>
      <c r="SDS129" s="717"/>
      <c r="SDT129" s="717"/>
      <c r="SDU129" s="717"/>
      <c r="SDV129" s="717"/>
      <c r="SDW129" s="717"/>
      <c r="SDX129" s="717"/>
      <c r="SDY129" s="717"/>
      <c r="SDZ129" s="717"/>
      <c r="SEA129" s="717"/>
      <c r="SEB129" s="717"/>
      <c r="SEC129" s="717"/>
      <c r="SED129" s="717"/>
      <c r="SEE129" s="717"/>
      <c r="SEF129" s="717"/>
      <c r="SEG129" s="717"/>
      <c r="SEH129" s="717"/>
      <c r="SEI129" s="717"/>
      <c r="SEJ129" s="717"/>
      <c r="SEK129" s="717"/>
      <c r="SEL129" s="717"/>
      <c r="SEM129" s="717"/>
      <c r="SEN129" s="717"/>
      <c r="SEO129" s="717"/>
      <c r="SEP129" s="717"/>
      <c r="SEQ129" s="717"/>
      <c r="SER129" s="717"/>
      <c r="SES129" s="717"/>
      <c r="SET129" s="717"/>
      <c r="SEU129" s="717"/>
      <c r="SEV129" s="717"/>
      <c r="SEW129" s="717"/>
      <c r="SEX129" s="717"/>
      <c r="SEY129" s="717"/>
      <c r="SEZ129" s="717"/>
      <c r="SFA129" s="717"/>
      <c r="SFB129" s="717"/>
      <c r="SFC129" s="717"/>
      <c r="SFD129" s="717"/>
      <c r="SFE129" s="717"/>
      <c r="SFF129" s="717"/>
      <c r="SFG129" s="717"/>
      <c r="SFH129" s="717"/>
      <c r="SFI129" s="717"/>
      <c r="SFJ129" s="717"/>
      <c r="SFK129" s="717"/>
      <c r="SFL129" s="717"/>
      <c r="SFM129" s="717"/>
      <c r="SFN129" s="717"/>
      <c r="SFO129" s="717"/>
      <c r="SFP129" s="717"/>
      <c r="SFQ129" s="717"/>
      <c r="SFR129" s="717"/>
      <c r="SFS129" s="717"/>
      <c r="SFT129" s="717"/>
      <c r="SFU129" s="717"/>
      <c r="SFV129" s="717"/>
      <c r="SFW129" s="717"/>
      <c r="SFX129" s="717"/>
      <c r="SFY129" s="717"/>
      <c r="SFZ129" s="717"/>
      <c r="SGA129" s="717"/>
      <c r="SGB129" s="717"/>
      <c r="SGC129" s="717"/>
      <c r="SGD129" s="717"/>
      <c r="SGE129" s="717"/>
      <c r="SGF129" s="717"/>
      <c r="SGG129" s="717"/>
      <c r="SGH129" s="717"/>
      <c r="SGI129" s="717"/>
      <c r="SGJ129" s="717"/>
      <c r="SGK129" s="717"/>
      <c r="SGL129" s="717"/>
      <c r="SGM129" s="717"/>
      <c r="SGN129" s="717"/>
      <c r="SGO129" s="717"/>
      <c r="SGP129" s="717"/>
      <c r="SGQ129" s="717"/>
      <c r="SGR129" s="717"/>
      <c r="SGS129" s="717"/>
      <c r="SGT129" s="717"/>
      <c r="SGU129" s="717"/>
      <c r="SGV129" s="717"/>
      <c r="SGW129" s="717"/>
      <c r="SGX129" s="717"/>
      <c r="SGY129" s="717"/>
      <c r="SGZ129" s="717"/>
      <c r="SHA129" s="717"/>
      <c r="SHB129" s="717"/>
      <c r="SHC129" s="717"/>
      <c r="SHD129" s="717"/>
      <c r="SHE129" s="717"/>
      <c r="SHF129" s="717"/>
      <c r="SHG129" s="717"/>
      <c r="SHH129" s="717"/>
      <c r="SHI129" s="717"/>
      <c r="SHJ129" s="717"/>
      <c r="SHK129" s="717"/>
      <c r="SHL129" s="717"/>
      <c r="SHM129" s="717"/>
      <c r="SHN129" s="717"/>
      <c r="SHO129" s="717"/>
      <c r="SHP129" s="717"/>
      <c r="SHQ129" s="717"/>
      <c r="SHR129" s="717"/>
      <c r="SHS129" s="717"/>
      <c r="SHT129" s="717"/>
      <c r="SHU129" s="717"/>
      <c r="SHV129" s="717"/>
      <c r="SHW129" s="717"/>
      <c r="SHX129" s="717"/>
      <c r="SHY129" s="717"/>
      <c r="SHZ129" s="717"/>
      <c r="SIA129" s="717"/>
      <c r="SIB129" s="717"/>
      <c r="SIC129" s="717"/>
      <c r="SID129" s="717"/>
      <c r="SIE129" s="717"/>
      <c r="SIF129" s="717"/>
      <c r="SIG129" s="717"/>
      <c r="SIH129" s="717"/>
      <c r="SII129" s="717"/>
      <c r="SIJ129" s="717"/>
      <c r="SIK129" s="717"/>
      <c r="SIL129" s="717"/>
      <c r="SIM129" s="717"/>
      <c r="SIN129" s="717"/>
      <c r="SIO129" s="717"/>
      <c r="SIP129" s="717"/>
      <c r="SIQ129" s="717"/>
      <c r="SIR129" s="717"/>
      <c r="SIS129" s="717"/>
      <c r="SIT129" s="717"/>
      <c r="SIU129" s="717"/>
      <c r="SIV129" s="717"/>
      <c r="SIW129" s="717"/>
      <c r="SIX129" s="717"/>
      <c r="SIY129" s="717"/>
      <c r="SIZ129" s="717"/>
      <c r="SJA129" s="717"/>
      <c r="SJB129" s="717"/>
      <c r="SJC129" s="717"/>
      <c r="SJD129" s="717"/>
      <c r="SJE129" s="717"/>
      <c r="SJF129" s="717"/>
      <c r="SJG129" s="717"/>
      <c r="SJH129" s="717"/>
      <c r="SJI129" s="717"/>
      <c r="SJJ129" s="717"/>
      <c r="SJK129" s="717"/>
      <c r="SJL129" s="717"/>
      <c r="SJM129" s="717"/>
      <c r="SJN129" s="717"/>
      <c r="SJO129" s="717"/>
      <c r="SJP129" s="717"/>
      <c r="SJQ129" s="717"/>
      <c r="SJR129" s="717"/>
      <c r="SJS129" s="717"/>
      <c r="SJT129" s="717"/>
      <c r="SJU129" s="717"/>
      <c r="SJV129" s="717"/>
      <c r="SJW129" s="717"/>
      <c r="SJX129" s="717"/>
      <c r="SJY129" s="717"/>
      <c r="SJZ129" s="717"/>
      <c r="SKA129" s="717"/>
      <c r="SKB129" s="717"/>
      <c r="SKC129" s="717"/>
      <c r="SKD129" s="717"/>
      <c r="SKE129" s="717"/>
      <c r="SKF129" s="717"/>
      <c r="SKG129" s="717"/>
      <c r="SKH129" s="717"/>
      <c r="SKI129" s="717"/>
      <c r="SKJ129" s="717"/>
      <c r="SKK129" s="717"/>
      <c r="SKL129" s="717"/>
      <c r="SKM129" s="717"/>
      <c r="SKN129" s="717"/>
      <c r="SKO129" s="717"/>
      <c r="SKP129" s="717"/>
      <c r="SKQ129" s="717"/>
      <c r="SKR129" s="717"/>
      <c r="SKS129" s="717"/>
      <c r="SKT129" s="717"/>
      <c r="SKU129" s="717"/>
      <c r="SKV129" s="717"/>
      <c r="SKW129" s="717"/>
      <c r="SKX129" s="717"/>
      <c r="SKY129" s="717"/>
      <c r="SKZ129" s="717"/>
      <c r="SLA129" s="717"/>
      <c r="SLB129" s="717"/>
      <c r="SLC129" s="717"/>
      <c r="SLD129" s="717"/>
      <c r="SLE129" s="717"/>
      <c r="SLF129" s="717"/>
      <c r="SLG129" s="717"/>
      <c r="SLH129" s="717"/>
      <c r="SLI129" s="717"/>
      <c r="SLJ129" s="717"/>
      <c r="SLK129" s="717"/>
      <c r="SLL129" s="717"/>
      <c r="SLM129" s="717"/>
      <c r="SLN129" s="717"/>
      <c r="SLO129" s="717"/>
      <c r="SLP129" s="717"/>
      <c r="SLQ129" s="717"/>
      <c r="SLR129" s="717"/>
      <c r="SLS129" s="717"/>
      <c r="SLT129" s="717"/>
      <c r="SLU129" s="717"/>
      <c r="SLV129" s="717"/>
      <c r="SLW129" s="717"/>
      <c r="SLX129" s="717"/>
      <c r="SLY129" s="717"/>
      <c r="SLZ129" s="717"/>
      <c r="SMA129" s="717"/>
      <c r="SMB129" s="717"/>
      <c r="SMC129" s="717"/>
      <c r="SMD129" s="717"/>
      <c r="SME129" s="717"/>
      <c r="SMF129" s="717"/>
      <c r="SMG129" s="717"/>
      <c r="SMH129" s="717"/>
      <c r="SMI129" s="717"/>
      <c r="SMJ129" s="717"/>
      <c r="SMK129" s="717"/>
      <c r="SML129" s="717"/>
      <c r="SMM129" s="717"/>
      <c r="SMN129" s="717"/>
      <c r="SMO129" s="717"/>
      <c r="SMP129" s="717"/>
      <c r="SMQ129" s="717"/>
      <c r="SMR129" s="717"/>
      <c r="SMS129" s="717"/>
      <c r="SMT129" s="717"/>
      <c r="SMU129" s="717"/>
      <c r="SMV129" s="717"/>
      <c r="SMW129" s="717"/>
      <c r="SMX129" s="717"/>
      <c r="SMY129" s="717"/>
      <c r="SMZ129" s="717"/>
      <c r="SNA129" s="717"/>
      <c r="SNB129" s="717"/>
      <c r="SNC129" s="717"/>
      <c r="SND129" s="717"/>
      <c r="SNE129" s="717"/>
      <c r="SNF129" s="717"/>
      <c r="SNG129" s="717"/>
      <c r="SNH129" s="717"/>
      <c r="SNI129" s="717"/>
      <c r="SNJ129" s="717"/>
      <c r="SNK129" s="717"/>
      <c r="SNL129" s="717"/>
      <c r="SNM129" s="717"/>
      <c r="SNN129" s="717"/>
      <c r="SNO129" s="717"/>
      <c r="SNP129" s="717"/>
      <c r="SNQ129" s="717"/>
      <c r="SNR129" s="717"/>
      <c r="SNS129" s="717"/>
      <c r="SNT129" s="717"/>
      <c r="SNU129" s="717"/>
      <c r="SNV129" s="717"/>
      <c r="SNW129" s="717"/>
      <c r="SNX129" s="717"/>
      <c r="SNY129" s="717"/>
      <c r="SNZ129" s="717"/>
      <c r="SOA129" s="717"/>
      <c r="SOB129" s="717"/>
      <c r="SOC129" s="717"/>
      <c r="SOD129" s="717"/>
      <c r="SOE129" s="717"/>
      <c r="SOF129" s="717"/>
      <c r="SOG129" s="717"/>
      <c r="SOH129" s="717"/>
      <c r="SOI129" s="717"/>
      <c r="SOJ129" s="717"/>
      <c r="SOK129" s="717"/>
      <c r="SOL129" s="717"/>
      <c r="SOM129" s="717"/>
      <c r="SON129" s="717"/>
      <c r="SOO129" s="717"/>
      <c r="SOP129" s="717"/>
      <c r="SOQ129" s="717"/>
      <c r="SOR129" s="717"/>
      <c r="SOS129" s="717"/>
      <c r="SOT129" s="717"/>
      <c r="SOU129" s="717"/>
      <c r="SOV129" s="717"/>
      <c r="SOW129" s="717"/>
      <c r="SOX129" s="717"/>
      <c r="SOY129" s="717"/>
      <c r="SOZ129" s="717"/>
      <c r="SPA129" s="717"/>
      <c r="SPB129" s="717"/>
      <c r="SPC129" s="717"/>
      <c r="SPD129" s="717"/>
      <c r="SPE129" s="717"/>
      <c r="SPF129" s="717"/>
      <c r="SPG129" s="717"/>
      <c r="SPH129" s="717"/>
      <c r="SPI129" s="717"/>
      <c r="SPJ129" s="717"/>
      <c r="SPK129" s="717"/>
      <c r="SPL129" s="717"/>
      <c r="SPM129" s="717"/>
      <c r="SPN129" s="717"/>
      <c r="SPO129" s="717"/>
      <c r="SPP129" s="717"/>
      <c r="SPQ129" s="717"/>
      <c r="SPR129" s="717"/>
      <c r="SPS129" s="717"/>
      <c r="SPT129" s="717"/>
      <c r="SPU129" s="717"/>
      <c r="SPV129" s="717"/>
      <c r="SPW129" s="717"/>
      <c r="SPX129" s="717"/>
      <c r="SPY129" s="717"/>
      <c r="SPZ129" s="717"/>
      <c r="SQA129" s="717"/>
      <c r="SQB129" s="717"/>
      <c r="SQC129" s="717"/>
      <c r="SQD129" s="717"/>
      <c r="SQE129" s="717"/>
      <c r="SQF129" s="717"/>
      <c r="SQG129" s="717"/>
      <c r="SQH129" s="717"/>
      <c r="SQI129" s="717"/>
      <c r="SQJ129" s="717"/>
      <c r="SQK129" s="717"/>
      <c r="SQL129" s="717"/>
      <c r="SQM129" s="717"/>
      <c r="SQN129" s="717"/>
      <c r="SQO129" s="717"/>
      <c r="SQP129" s="717"/>
      <c r="SQQ129" s="717"/>
      <c r="SQR129" s="717"/>
      <c r="SQS129" s="717"/>
      <c r="SQT129" s="717"/>
      <c r="SQU129" s="717"/>
      <c r="SQV129" s="717"/>
      <c r="SQW129" s="717"/>
      <c r="SQX129" s="717"/>
      <c r="SQY129" s="717"/>
      <c r="SQZ129" s="717"/>
      <c r="SRA129" s="717"/>
      <c r="SRB129" s="717"/>
      <c r="SRC129" s="717"/>
      <c r="SRD129" s="717"/>
      <c r="SRE129" s="717"/>
      <c r="SRF129" s="717"/>
      <c r="SRG129" s="717"/>
      <c r="SRH129" s="717"/>
      <c r="SRI129" s="717"/>
      <c r="SRJ129" s="717"/>
      <c r="SRK129" s="717"/>
      <c r="SRL129" s="717"/>
      <c r="SRM129" s="717"/>
      <c r="SRN129" s="717"/>
      <c r="SRO129" s="717"/>
      <c r="SRP129" s="717"/>
      <c r="SRQ129" s="717"/>
      <c r="SRR129" s="717"/>
      <c r="SRS129" s="717"/>
      <c r="SRT129" s="717"/>
      <c r="SRU129" s="717"/>
      <c r="SRV129" s="717"/>
      <c r="SRW129" s="717"/>
      <c r="SRX129" s="717"/>
      <c r="SRY129" s="717"/>
      <c r="SRZ129" s="717"/>
      <c r="SSA129" s="717"/>
      <c r="SSB129" s="717"/>
      <c r="SSC129" s="717"/>
      <c r="SSD129" s="717"/>
      <c r="SSE129" s="717"/>
      <c r="SSF129" s="717"/>
      <c r="SSG129" s="717"/>
      <c r="SSH129" s="717"/>
      <c r="SSI129" s="717"/>
      <c r="SSJ129" s="717"/>
      <c r="SSK129" s="717"/>
      <c r="SSL129" s="717"/>
      <c r="SSM129" s="717"/>
      <c r="SSN129" s="717"/>
      <c r="SSO129" s="717"/>
      <c r="SSP129" s="717"/>
      <c r="SSQ129" s="717"/>
      <c r="SSR129" s="717"/>
      <c r="SSS129" s="717"/>
      <c r="SST129" s="717"/>
      <c r="SSU129" s="717"/>
      <c r="SSV129" s="717"/>
      <c r="SSW129" s="717"/>
      <c r="SSX129" s="717"/>
      <c r="SSY129" s="717"/>
      <c r="SSZ129" s="717"/>
      <c r="STA129" s="717"/>
      <c r="STB129" s="717"/>
      <c r="STC129" s="717"/>
      <c r="STD129" s="717"/>
      <c r="STE129" s="717"/>
      <c r="STF129" s="717"/>
      <c r="STG129" s="717"/>
      <c r="STH129" s="717"/>
      <c r="STI129" s="717"/>
      <c r="STJ129" s="717"/>
      <c r="STK129" s="717"/>
      <c r="STL129" s="717"/>
      <c r="STM129" s="717"/>
      <c r="STN129" s="717"/>
      <c r="STO129" s="717"/>
      <c r="STP129" s="717"/>
      <c r="STQ129" s="717"/>
      <c r="STR129" s="717"/>
      <c r="STS129" s="717"/>
      <c r="STT129" s="717"/>
      <c r="STU129" s="717"/>
      <c r="STV129" s="717"/>
      <c r="STW129" s="717"/>
      <c r="STX129" s="717"/>
      <c r="STY129" s="717"/>
      <c r="STZ129" s="717"/>
      <c r="SUA129" s="717"/>
      <c r="SUB129" s="717"/>
      <c r="SUC129" s="717"/>
      <c r="SUD129" s="717"/>
      <c r="SUE129" s="717"/>
      <c r="SUF129" s="717"/>
      <c r="SUG129" s="717"/>
      <c r="SUH129" s="717"/>
      <c r="SUI129" s="717"/>
      <c r="SUJ129" s="717"/>
      <c r="SUK129" s="717"/>
      <c r="SUL129" s="717"/>
      <c r="SUM129" s="717"/>
      <c r="SUN129" s="717"/>
      <c r="SUO129" s="717"/>
      <c r="SUP129" s="717"/>
      <c r="SUQ129" s="717"/>
      <c r="SUR129" s="717"/>
      <c r="SUS129" s="717"/>
      <c r="SUT129" s="717"/>
      <c r="SUU129" s="717"/>
      <c r="SUV129" s="717"/>
      <c r="SUW129" s="717"/>
      <c r="SUX129" s="717"/>
      <c r="SUY129" s="717"/>
      <c r="SUZ129" s="717"/>
      <c r="SVA129" s="717"/>
      <c r="SVB129" s="717"/>
      <c r="SVC129" s="717"/>
      <c r="SVD129" s="717"/>
      <c r="SVE129" s="717"/>
      <c r="SVF129" s="717"/>
      <c r="SVG129" s="717"/>
      <c r="SVH129" s="717"/>
      <c r="SVI129" s="717"/>
      <c r="SVJ129" s="717"/>
      <c r="SVK129" s="717"/>
      <c r="SVL129" s="717"/>
      <c r="SVM129" s="717"/>
      <c r="SVN129" s="717"/>
      <c r="SVO129" s="717"/>
      <c r="SVP129" s="717"/>
      <c r="SVQ129" s="717"/>
      <c r="SVR129" s="717"/>
      <c r="SVS129" s="717"/>
      <c r="SVT129" s="717"/>
      <c r="SVU129" s="717"/>
      <c r="SVV129" s="717"/>
      <c r="SVW129" s="717"/>
      <c r="SVX129" s="717"/>
      <c r="SVY129" s="717"/>
      <c r="SVZ129" s="717"/>
      <c r="SWA129" s="717"/>
      <c r="SWB129" s="717"/>
      <c r="SWC129" s="717"/>
      <c r="SWD129" s="717"/>
      <c r="SWE129" s="717"/>
      <c r="SWF129" s="717"/>
      <c r="SWG129" s="717"/>
      <c r="SWH129" s="717"/>
      <c r="SWI129" s="717"/>
      <c r="SWJ129" s="717"/>
      <c r="SWK129" s="717"/>
      <c r="SWL129" s="717"/>
      <c r="SWM129" s="717"/>
      <c r="SWN129" s="717"/>
      <c r="SWO129" s="717"/>
      <c r="SWP129" s="717"/>
      <c r="SWQ129" s="717"/>
      <c r="SWR129" s="717"/>
      <c r="SWS129" s="717"/>
      <c r="SWT129" s="717"/>
      <c r="SWU129" s="717"/>
      <c r="SWV129" s="717"/>
      <c r="SWW129" s="717"/>
      <c r="SWX129" s="717"/>
      <c r="SWY129" s="717"/>
      <c r="SWZ129" s="717"/>
      <c r="SXA129" s="717"/>
      <c r="SXB129" s="717"/>
      <c r="SXC129" s="717"/>
      <c r="SXD129" s="717"/>
      <c r="SXE129" s="717"/>
      <c r="SXF129" s="717"/>
      <c r="SXG129" s="717"/>
      <c r="SXH129" s="717"/>
      <c r="SXI129" s="717"/>
      <c r="SXJ129" s="717"/>
      <c r="SXK129" s="717"/>
      <c r="SXL129" s="717"/>
      <c r="SXM129" s="717"/>
      <c r="SXN129" s="717"/>
      <c r="SXO129" s="717"/>
      <c r="SXP129" s="717"/>
      <c r="SXQ129" s="717"/>
      <c r="SXR129" s="717"/>
      <c r="SXS129" s="717"/>
      <c r="SXT129" s="717"/>
      <c r="SXU129" s="717"/>
      <c r="SXV129" s="717"/>
      <c r="SXW129" s="717"/>
      <c r="SXX129" s="717"/>
      <c r="SXY129" s="717"/>
      <c r="SXZ129" s="717"/>
      <c r="SYA129" s="717"/>
      <c r="SYB129" s="717"/>
      <c r="SYC129" s="717"/>
      <c r="SYD129" s="717"/>
      <c r="SYE129" s="717"/>
      <c r="SYF129" s="717"/>
      <c r="SYG129" s="717"/>
      <c r="SYH129" s="717"/>
      <c r="SYI129" s="717"/>
      <c r="SYJ129" s="717"/>
      <c r="SYK129" s="717"/>
      <c r="SYL129" s="717"/>
      <c r="SYM129" s="717"/>
      <c r="SYN129" s="717"/>
      <c r="SYO129" s="717"/>
      <c r="SYP129" s="717"/>
      <c r="SYQ129" s="717"/>
      <c r="SYR129" s="717"/>
      <c r="SYS129" s="717"/>
      <c r="SYT129" s="717"/>
      <c r="SYU129" s="717"/>
      <c r="SYV129" s="717"/>
      <c r="SYW129" s="717"/>
      <c r="SYX129" s="717"/>
      <c r="SYY129" s="717"/>
      <c r="SYZ129" s="717"/>
      <c r="SZA129" s="717"/>
      <c r="SZB129" s="717"/>
      <c r="SZC129" s="717"/>
      <c r="SZD129" s="717"/>
      <c r="SZE129" s="717"/>
      <c r="SZF129" s="717"/>
      <c r="SZG129" s="717"/>
      <c r="SZH129" s="717"/>
      <c r="SZI129" s="717"/>
      <c r="SZJ129" s="717"/>
      <c r="SZK129" s="717"/>
      <c r="SZL129" s="717"/>
      <c r="SZM129" s="717"/>
      <c r="SZN129" s="717"/>
      <c r="SZO129" s="717"/>
      <c r="SZP129" s="717"/>
      <c r="SZQ129" s="717"/>
      <c r="SZR129" s="717"/>
      <c r="SZS129" s="717"/>
      <c r="SZT129" s="717"/>
      <c r="SZU129" s="717"/>
      <c r="SZV129" s="717"/>
      <c r="SZW129" s="717"/>
      <c r="SZX129" s="717"/>
      <c r="SZY129" s="717"/>
      <c r="SZZ129" s="717"/>
      <c r="TAA129" s="717"/>
      <c r="TAB129" s="717"/>
      <c r="TAC129" s="717"/>
      <c r="TAD129" s="717"/>
      <c r="TAE129" s="717"/>
      <c r="TAF129" s="717"/>
      <c r="TAG129" s="717"/>
      <c r="TAH129" s="717"/>
      <c r="TAI129" s="717"/>
      <c r="TAJ129" s="717"/>
      <c r="TAK129" s="717"/>
      <c r="TAL129" s="717"/>
      <c r="TAM129" s="717"/>
      <c r="TAN129" s="717"/>
      <c r="TAO129" s="717"/>
      <c r="TAP129" s="717"/>
      <c r="TAQ129" s="717"/>
      <c r="TAR129" s="717"/>
      <c r="TAS129" s="717"/>
      <c r="TAT129" s="717"/>
      <c r="TAU129" s="717"/>
      <c r="TAV129" s="717"/>
      <c r="TAW129" s="717"/>
      <c r="TAX129" s="717"/>
      <c r="TAY129" s="717"/>
      <c r="TAZ129" s="717"/>
      <c r="TBA129" s="717"/>
      <c r="TBB129" s="717"/>
      <c r="TBC129" s="717"/>
      <c r="TBD129" s="717"/>
      <c r="TBE129" s="717"/>
      <c r="TBF129" s="717"/>
      <c r="TBG129" s="717"/>
      <c r="TBH129" s="717"/>
      <c r="TBI129" s="717"/>
      <c r="TBJ129" s="717"/>
      <c r="TBK129" s="717"/>
      <c r="TBL129" s="717"/>
      <c r="TBM129" s="717"/>
      <c r="TBN129" s="717"/>
      <c r="TBO129" s="717"/>
      <c r="TBP129" s="717"/>
      <c r="TBQ129" s="717"/>
      <c r="TBR129" s="717"/>
      <c r="TBS129" s="717"/>
      <c r="TBT129" s="717"/>
      <c r="TBU129" s="717"/>
      <c r="TBV129" s="717"/>
      <c r="TBW129" s="717"/>
      <c r="TBX129" s="717"/>
      <c r="TBY129" s="717"/>
      <c r="TBZ129" s="717"/>
      <c r="TCA129" s="717"/>
      <c r="TCB129" s="717"/>
      <c r="TCC129" s="717"/>
      <c r="TCD129" s="717"/>
      <c r="TCE129" s="717"/>
      <c r="TCF129" s="717"/>
      <c r="TCG129" s="717"/>
      <c r="TCH129" s="717"/>
      <c r="TCI129" s="717"/>
      <c r="TCJ129" s="717"/>
      <c r="TCK129" s="717"/>
      <c r="TCL129" s="717"/>
      <c r="TCM129" s="717"/>
      <c r="TCN129" s="717"/>
      <c r="TCO129" s="717"/>
      <c r="TCP129" s="717"/>
      <c r="TCQ129" s="717"/>
      <c r="TCR129" s="717"/>
      <c r="TCS129" s="717"/>
      <c r="TCT129" s="717"/>
      <c r="TCU129" s="717"/>
      <c r="TCV129" s="717"/>
      <c r="TCW129" s="717"/>
      <c r="TCX129" s="717"/>
      <c r="TCY129" s="717"/>
      <c r="TCZ129" s="717"/>
      <c r="TDA129" s="717"/>
      <c r="TDB129" s="717"/>
      <c r="TDC129" s="717"/>
      <c r="TDD129" s="717"/>
      <c r="TDE129" s="717"/>
      <c r="TDF129" s="717"/>
      <c r="TDG129" s="717"/>
      <c r="TDH129" s="717"/>
      <c r="TDI129" s="717"/>
      <c r="TDJ129" s="717"/>
      <c r="TDK129" s="717"/>
      <c r="TDL129" s="717"/>
      <c r="TDM129" s="717"/>
      <c r="TDN129" s="717"/>
      <c r="TDO129" s="717"/>
      <c r="TDP129" s="717"/>
      <c r="TDQ129" s="717"/>
      <c r="TDR129" s="717"/>
      <c r="TDS129" s="717"/>
      <c r="TDT129" s="717"/>
      <c r="TDU129" s="717"/>
      <c r="TDV129" s="717"/>
      <c r="TDW129" s="717"/>
      <c r="TDX129" s="717"/>
      <c r="TDY129" s="717"/>
      <c r="TDZ129" s="717"/>
      <c r="TEA129" s="717"/>
      <c r="TEB129" s="717"/>
      <c r="TEC129" s="717"/>
      <c r="TED129" s="717"/>
      <c r="TEE129" s="717"/>
      <c r="TEF129" s="717"/>
      <c r="TEG129" s="717"/>
      <c r="TEH129" s="717"/>
      <c r="TEI129" s="717"/>
      <c r="TEJ129" s="717"/>
      <c r="TEK129" s="717"/>
      <c r="TEL129" s="717"/>
      <c r="TEM129" s="717"/>
      <c r="TEN129" s="717"/>
      <c r="TEO129" s="717"/>
      <c r="TEP129" s="717"/>
      <c r="TEQ129" s="717"/>
      <c r="TER129" s="717"/>
      <c r="TES129" s="717"/>
      <c r="TET129" s="717"/>
      <c r="TEU129" s="717"/>
      <c r="TEV129" s="717"/>
      <c r="TEW129" s="717"/>
      <c r="TEX129" s="717"/>
      <c r="TEY129" s="717"/>
      <c r="TEZ129" s="717"/>
      <c r="TFA129" s="717"/>
      <c r="TFB129" s="717"/>
      <c r="TFC129" s="717"/>
      <c r="TFD129" s="717"/>
      <c r="TFE129" s="717"/>
      <c r="TFF129" s="717"/>
      <c r="TFG129" s="717"/>
      <c r="TFH129" s="717"/>
      <c r="TFI129" s="717"/>
      <c r="TFJ129" s="717"/>
      <c r="TFK129" s="717"/>
      <c r="TFL129" s="717"/>
      <c r="TFM129" s="717"/>
      <c r="TFN129" s="717"/>
      <c r="TFO129" s="717"/>
      <c r="TFP129" s="717"/>
      <c r="TFQ129" s="717"/>
      <c r="TFR129" s="717"/>
      <c r="TFS129" s="717"/>
      <c r="TFT129" s="717"/>
      <c r="TFU129" s="717"/>
      <c r="TFV129" s="717"/>
      <c r="TFW129" s="717"/>
      <c r="TFX129" s="717"/>
      <c r="TFY129" s="717"/>
      <c r="TFZ129" s="717"/>
      <c r="TGA129" s="717"/>
      <c r="TGB129" s="717"/>
      <c r="TGC129" s="717"/>
      <c r="TGD129" s="717"/>
      <c r="TGE129" s="717"/>
      <c r="TGF129" s="717"/>
      <c r="TGG129" s="717"/>
      <c r="TGH129" s="717"/>
      <c r="TGI129" s="717"/>
      <c r="TGJ129" s="717"/>
      <c r="TGK129" s="717"/>
      <c r="TGL129" s="717"/>
      <c r="TGM129" s="717"/>
      <c r="TGN129" s="717"/>
      <c r="TGO129" s="717"/>
      <c r="TGP129" s="717"/>
      <c r="TGQ129" s="717"/>
      <c r="TGR129" s="717"/>
      <c r="TGS129" s="717"/>
      <c r="TGT129" s="717"/>
      <c r="TGU129" s="717"/>
      <c r="TGV129" s="717"/>
      <c r="TGW129" s="717"/>
      <c r="TGX129" s="717"/>
      <c r="TGY129" s="717"/>
      <c r="TGZ129" s="717"/>
      <c r="THA129" s="717"/>
      <c r="THB129" s="717"/>
      <c r="THC129" s="717"/>
      <c r="THD129" s="717"/>
      <c r="THE129" s="717"/>
      <c r="THF129" s="717"/>
      <c r="THG129" s="717"/>
      <c r="THH129" s="717"/>
      <c r="THI129" s="717"/>
      <c r="THJ129" s="717"/>
      <c r="THK129" s="717"/>
      <c r="THL129" s="717"/>
      <c r="THM129" s="717"/>
      <c r="THN129" s="717"/>
      <c r="THO129" s="717"/>
      <c r="THP129" s="717"/>
      <c r="THQ129" s="717"/>
      <c r="THR129" s="717"/>
      <c r="THS129" s="717"/>
      <c r="THT129" s="717"/>
      <c r="THU129" s="717"/>
      <c r="THV129" s="717"/>
      <c r="THW129" s="717"/>
      <c r="THX129" s="717"/>
      <c r="THY129" s="717"/>
      <c r="THZ129" s="717"/>
      <c r="TIA129" s="717"/>
      <c r="TIB129" s="717"/>
      <c r="TIC129" s="717"/>
      <c r="TID129" s="717"/>
      <c r="TIE129" s="717"/>
      <c r="TIF129" s="717"/>
      <c r="TIG129" s="717"/>
      <c r="TIH129" s="717"/>
      <c r="TII129" s="717"/>
      <c r="TIJ129" s="717"/>
      <c r="TIK129" s="717"/>
      <c r="TIL129" s="717"/>
      <c r="TIM129" s="717"/>
      <c r="TIN129" s="717"/>
      <c r="TIO129" s="717"/>
      <c r="TIP129" s="717"/>
      <c r="TIQ129" s="717"/>
      <c r="TIR129" s="717"/>
      <c r="TIS129" s="717"/>
      <c r="TIT129" s="717"/>
      <c r="TIU129" s="717"/>
      <c r="TIV129" s="717"/>
      <c r="TIW129" s="717"/>
      <c r="TIX129" s="717"/>
      <c r="TIY129" s="717"/>
      <c r="TIZ129" s="717"/>
      <c r="TJA129" s="717"/>
      <c r="TJB129" s="717"/>
      <c r="TJC129" s="717"/>
      <c r="TJD129" s="717"/>
      <c r="TJE129" s="717"/>
      <c r="TJF129" s="717"/>
      <c r="TJG129" s="717"/>
      <c r="TJH129" s="717"/>
      <c r="TJI129" s="717"/>
      <c r="TJJ129" s="717"/>
      <c r="TJK129" s="717"/>
      <c r="TJL129" s="717"/>
      <c r="TJM129" s="717"/>
      <c r="TJN129" s="717"/>
      <c r="TJO129" s="717"/>
      <c r="TJP129" s="717"/>
      <c r="TJQ129" s="717"/>
      <c r="TJR129" s="717"/>
      <c r="TJS129" s="717"/>
      <c r="TJT129" s="717"/>
      <c r="TJU129" s="717"/>
      <c r="TJV129" s="717"/>
      <c r="TJW129" s="717"/>
      <c r="TJX129" s="717"/>
      <c r="TJY129" s="717"/>
      <c r="TJZ129" s="717"/>
      <c r="TKA129" s="717"/>
      <c r="TKB129" s="717"/>
      <c r="TKC129" s="717"/>
      <c r="TKD129" s="717"/>
      <c r="TKE129" s="717"/>
      <c r="TKF129" s="717"/>
      <c r="TKG129" s="717"/>
      <c r="TKH129" s="717"/>
      <c r="TKI129" s="717"/>
      <c r="TKJ129" s="717"/>
      <c r="TKK129" s="717"/>
      <c r="TKL129" s="717"/>
      <c r="TKM129" s="717"/>
      <c r="TKN129" s="717"/>
      <c r="TKO129" s="717"/>
      <c r="TKP129" s="717"/>
      <c r="TKQ129" s="717"/>
      <c r="TKR129" s="717"/>
      <c r="TKS129" s="717"/>
      <c r="TKT129" s="717"/>
      <c r="TKU129" s="717"/>
      <c r="TKV129" s="717"/>
      <c r="TKW129" s="717"/>
      <c r="TKX129" s="717"/>
      <c r="TKY129" s="717"/>
      <c r="TKZ129" s="717"/>
      <c r="TLA129" s="717"/>
      <c r="TLB129" s="717"/>
      <c r="TLC129" s="717"/>
      <c r="TLD129" s="717"/>
      <c r="TLE129" s="717"/>
      <c r="TLF129" s="717"/>
      <c r="TLG129" s="717"/>
      <c r="TLH129" s="717"/>
      <c r="TLI129" s="717"/>
      <c r="TLJ129" s="717"/>
      <c r="TLK129" s="717"/>
      <c r="TLL129" s="717"/>
      <c r="TLM129" s="717"/>
      <c r="TLN129" s="717"/>
      <c r="TLO129" s="717"/>
      <c r="TLP129" s="717"/>
      <c r="TLQ129" s="717"/>
      <c r="TLR129" s="717"/>
      <c r="TLS129" s="717"/>
      <c r="TLT129" s="717"/>
      <c r="TLU129" s="717"/>
      <c r="TLV129" s="717"/>
      <c r="TLW129" s="717"/>
      <c r="TLX129" s="717"/>
      <c r="TLY129" s="717"/>
      <c r="TLZ129" s="717"/>
      <c r="TMA129" s="717"/>
      <c r="TMB129" s="717"/>
      <c r="TMC129" s="717"/>
      <c r="TMD129" s="717"/>
      <c r="TME129" s="717"/>
      <c r="TMF129" s="717"/>
      <c r="TMG129" s="717"/>
      <c r="TMH129" s="717"/>
      <c r="TMI129" s="717"/>
      <c r="TMJ129" s="717"/>
      <c r="TMK129" s="717"/>
      <c r="TML129" s="717"/>
      <c r="TMM129" s="717"/>
      <c r="TMN129" s="717"/>
      <c r="TMO129" s="717"/>
      <c r="TMP129" s="717"/>
      <c r="TMQ129" s="717"/>
      <c r="TMR129" s="717"/>
      <c r="TMS129" s="717"/>
      <c r="TMT129" s="717"/>
      <c r="TMU129" s="717"/>
      <c r="TMV129" s="717"/>
      <c r="TMW129" s="717"/>
      <c r="TMX129" s="717"/>
      <c r="TMY129" s="717"/>
      <c r="TMZ129" s="717"/>
      <c r="TNA129" s="717"/>
      <c r="TNB129" s="717"/>
      <c r="TNC129" s="717"/>
      <c r="TND129" s="717"/>
      <c r="TNE129" s="717"/>
      <c r="TNF129" s="717"/>
      <c r="TNG129" s="717"/>
      <c r="TNH129" s="717"/>
      <c r="TNI129" s="717"/>
      <c r="TNJ129" s="717"/>
      <c r="TNK129" s="717"/>
      <c r="TNL129" s="717"/>
      <c r="TNM129" s="717"/>
      <c r="TNN129" s="717"/>
      <c r="TNO129" s="717"/>
      <c r="TNP129" s="717"/>
      <c r="TNQ129" s="717"/>
      <c r="TNR129" s="717"/>
      <c r="TNS129" s="717"/>
      <c r="TNT129" s="717"/>
      <c r="TNU129" s="717"/>
      <c r="TNV129" s="717"/>
      <c r="TNW129" s="717"/>
      <c r="TNX129" s="717"/>
      <c r="TNY129" s="717"/>
      <c r="TNZ129" s="717"/>
      <c r="TOA129" s="717"/>
      <c r="TOB129" s="717"/>
      <c r="TOC129" s="717"/>
      <c r="TOD129" s="717"/>
      <c r="TOE129" s="717"/>
      <c r="TOF129" s="717"/>
      <c r="TOG129" s="717"/>
      <c r="TOH129" s="717"/>
      <c r="TOI129" s="717"/>
      <c r="TOJ129" s="717"/>
      <c r="TOK129" s="717"/>
      <c r="TOL129" s="717"/>
      <c r="TOM129" s="717"/>
      <c r="TON129" s="717"/>
      <c r="TOO129" s="717"/>
      <c r="TOP129" s="717"/>
      <c r="TOQ129" s="717"/>
      <c r="TOR129" s="717"/>
      <c r="TOS129" s="717"/>
      <c r="TOT129" s="717"/>
      <c r="TOU129" s="717"/>
      <c r="TOV129" s="717"/>
      <c r="TOW129" s="717"/>
      <c r="TOX129" s="717"/>
      <c r="TOY129" s="717"/>
      <c r="TOZ129" s="717"/>
      <c r="TPA129" s="717"/>
      <c r="TPB129" s="717"/>
      <c r="TPC129" s="717"/>
      <c r="TPD129" s="717"/>
      <c r="TPE129" s="717"/>
      <c r="TPF129" s="717"/>
      <c r="TPG129" s="717"/>
      <c r="TPH129" s="717"/>
      <c r="TPI129" s="717"/>
      <c r="TPJ129" s="717"/>
      <c r="TPK129" s="717"/>
      <c r="TPL129" s="717"/>
      <c r="TPM129" s="717"/>
      <c r="TPN129" s="717"/>
      <c r="TPO129" s="717"/>
      <c r="TPP129" s="717"/>
      <c r="TPQ129" s="717"/>
      <c r="TPR129" s="717"/>
      <c r="TPS129" s="717"/>
      <c r="TPT129" s="717"/>
      <c r="TPU129" s="717"/>
      <c r="TPV129" s="717"/>
      <c r="TPW129" s="717"/>
      <c r="TPX129" s="717"/>
      <c r="TPY129" s="717"/>
      <c r="TPZ129" s="717"/>
      <c r="TQA129" s="717"/>
      <c r="TQB129" s="717"/>
      <c r="TQC129" s="717"/>
      <c r="TQD129" s="717"/>
      <c r="TQE129" s="717"/>
      <c r="TQF129" s="717"/>
      <c r="TQG129" s="717"/>
      <c r="TQH129" s="717"/>
      <c r="TQI129" s="717"/>
      <c r="TQJ129" s="717"/>
      <c r="TQK129" s="717"/>
      <c r="TQL129" s="717"/>
      <c r="TQM129" s="717"/>
      <c r="TQN129" s="717"/>
      <c r="TQO129" s="717"/>
      <c r="TQP129" s="717"/>
      <c r="TQQ129" s="717"/>
      <c r="TQR129" s="717"/>
      <c r="TQS129" s="717"/>
      <c r="TQT129" s="717"/>
      <c r="TQU129" s="717"/>
      <c r="TQV129" s="717"/>
      <c r="TQW129" s="717"/>
      <c r="TQX129" s="717"/>
      <c r="TQY129" s="717"/>
      <c r="TQZ129" s="717"/>
      <c r="TRA129" s="717"/>
      <c r="TRB129" s="717"/>
      <c r="TRC129" s="717"/>
      <c r="TRD129" s="717"/>
      <c r="TRE129" s="717"/>
      <c r="TRF129" s="717"/>
      <c r="TRG129" s="717"/>
      <c r="TRH129" s="717"/>
      <c r="TRI129" s="717"/>
      <c r="TRJ129" s="717"/>
      <c r="TRK129" s="717"/>
      <c r="TRL129" s="717"/>
      <c r="TRM129" s="717"/>
      <c r="TRN129" s="717"/>
      <c r="TRO129" s="717"/>
      <c r="TRP129" s="717"/>
      <c r="TRQ129" s="717"/>
      <c r="TRR129" s="717"/>
      <c r="TRS129" s="717"/>
      <c r="TRT129" s="717"/>
      <c r="TRU129" s="717"/>
      <c r="TRV129" s="717"/>
      <c r="TRW129" s="717"/>
      <c r="TRX129" s="717"/>
      <c r="TRY129" s="717"/>
      <c r="TRZ129" s="717"/>
      <c r="TSA129" s="717"/>
      <c r="TSB129" s="717"/>
      <c r="TSC129" s="717"/>
      <c r="TSD129" s="717"/>
      <c r="TSE129" s="717"/>
      <c r="TSF129" s="717"/>
      <c r="TSG129" s="717"/>
      <c r="TSH129" s="717"/>
      <c r="TSI129" s="717"/>
      <c r="TSJ129" s="717"/>
      <c r="TSK129" s="717"/>
      <c r="TSL129" s="717"/>
      <c r="TSM129" s="717"/>
      <c r="TSN129" s="717"/>
      <c r="TSO129" s="717"/>
      <c r="TSP129" s="717"/>
      <c r="TSQ129" s="717"/>
      <c r="TSR129" s="717"/>
      <c r="TSS129" s="717"/>
      <c r="TST129" s="717"/>
      <c r="TSU129" s="717"/>
      <c r="TSV129" s="717"/>
      <c r="TSW129" s="717"/>
      <c r="TSX129" s="717"/>
      <c r="TSY129" s="717"/>
      <c r="TSZ129" s="717"/>
      <c r="TTA129" s="717"/>
      <c r="TTB129" s="717"/>
      <c r="TTC129" s="717"/>
      <c r="TTD129" s="717"/>
      <c r="TTE129" s="717"/>
      <c r="TTF129" s="717"/>
      <c r="TTG129" s="717"/>
      <c r="TTH129" s="717"/>
      <c r="TTI129" s="717"/>
      <c r="TTJ129" s="717"/>
      <c r="TTK129" s="717"/>
      <c r="TTL129" s="717"/>
      <c r="TTM129" s="717"/>
      <c r="TTN129" s="717"/>
      <c r="TTO129" s="717"/>
      <c r="TTP129" s="717"/>
      <c r="TTQ129" s="717"/>
      <c r="TTR129" s="717"/>
      <c r="TTS129" s="717"/>
      <c r="TTT129" s="717"/>
      <c r="TTU129" s="717"/>
      <c r="TTV129" s="717"/>
      <c r="TTW129" s="717"/>
      <c r="TTX129" s="717"/>
      <c r="TTY129" s="717"/>
      <c r="TTZ129" s="717"/>
      <c r="TUA129" s="717"/>
      <c r="TUB129" s="717"/>
      <c r="TUC129" s="717"/>
      <c r="TUD129" s="717"/>
      <c r="TUE129" s="717"/>
      <c r="TUF129" s="717"/>
      <c r="TUG129" s="717"/>
      <c r="TUH129" s="717"/>
      <c r="TUI129" s="717"/>
      <c r="TUJ129" s="717"/>
      <c r="TUK129" s="717"/>
      <c r="TUL129" s="717"/>
      <c r="TUM129" s="717"/>
      <c r="TUN129" s="717"/>
      <c r="TUO129" s="717"/>
      <c r="TUP129" s="717"/>
      <c r="TUQ129" s="717"/>
      <c r="TUR129" s="717"/>
      <c r="TUS129" s="717"/>
      <c r="TUT129" s="717"/>
      <c r="TUU129" s="717"/>
      <c r="TUV129" s="717"/>
      <c r="TUW129" s="717"/>
      <c r="TUX129" s="717"/>
      <c r="TUY129" s="717"/>
      <c r="TUZ129" s="717"/>
      <c r="TVA129" s="717"/>
      <c r="TVB129" s="717"/>
      <c r="TVC129" s="717"/>
      <c r="TVD129" s="717"/>
      <c r="TVE129" s="717"/>
      <c r="TVF129" s="717"/>
      <c r="TVG129" s="717"/>
      <c r="TVH129" s="717"/>
      <c r="TVI129" s="717"/>
      <c r="TVJ129" s="717"/>
      <c r="TVK129" s="717"/>
      <c r="TVL129" s="717"/>
      <c r="TVM129" s="717"/>
      <c r="TVN129" s="717"/>
      <c r="TVO129" s="717"/>
      <c r="TVP129" s="717"/>
      <c r="TVQ129" s="717"/>
      <c r="TVR129" s="717"/>
      <c r="TVS129" s="717"/>
      <c r="TVT129" s="717"/>
      <c r="TVU129" s="717"/>
      <c r="TVV129" s="717"/>
      <c r="TVW129" s="717"/>
      <c r="TVX129" s="717"/>
      <c r="TVY129" s="717"/>
      <c r="TVZ129" s="717"/>
      <c r="TWA129" s="717"/>
      <c r="TWB129" s="717"/>
      <c r="TWC129" s="717"/>
      <c r="TWD129" s="717"/>
      <c r="TWE129" s="717"/>
      <c r="TWF129" s="717"/>
      <c r="TWG129" s="717"/>
      <c r="TWH129" s="717"/>
      <c r="TWI129" s="717"/>
      <c r="TWJ129" s="717"/>
      <c r="TWK129" s="717"/>
      <c r="TWL129" s="717"/>
      <c r="TWM129" s="717"/>
      <c r="TWN129" s="717"/>
      <c r="TWO129" s="717"/>
      <c r="TWP129" s="717"/>
      <c r="TWQ129" s="717"/>
      <c r="TWR129" s="717"/>
      <c r="TWS129" s="717"/>
      <c r="TWT129" s="717"/>
      <c r="TWU129" s="717"/>
      <c r="TWV129" s="717"/>
      <c r="TWW129" s="717"/>
      <c r="TWX129" s="717"/>
      <c r="TWY129" s="717"/>
      <c r="TWZ129" s="717"/>
      <c r="TXA129" s="717"/>
      <c r="TXB129" s="717"/>
      <c r="TXC129" s="717"/>
      <c r="TXD129" s="717"/>
      <c r="TXE129" s="717"/>
      <c r="TXF129" s="717"/>
      <c r="TXG129" s="717"/>
      <c r="TXH129" s="717"/>
      <c r="TXI129" s="717"/>
      <c r="TXJ129" s="717"/>
      <c r="TXK129" s="717"/>
      <c r="TXL129" s="717"/>
      <c r="TXM129" s="717"/>
      <c r="TXN129" s="717"/>
      <c r="TXO129" s="717"/>
      <c r="TXP129" s="717"/>
      <c r="TXQ129" s="717"/>
      <c r="TXR129" s="717"/>
      <c r="TXS129" s="717"/>
      <c r="TXT129" s="717"/>
      <c r="TXU129" s="717"/>
      <c r="TXV129" s="717"/>
      <c r="TXW129" s="717"/>
      <c r="TXX129" s="717"/>
      <c r="TXY129" s="717"/>
      <c r="TXZ129" s="717"/>
      <c r="TYA129" s="717"/>
      <c r="TYB129" s="717"/>
      <c r="TYC129" s="717"/>
      <c r="TYD129" s="717"/>
      <c r="TYE129" s="717"/>
      <c r="TYF129" s="717"/>
      <c r="TYG129" s="717"/>
      <c r="TYH129" s="717"/>
      <c r="TYI129" s="717"/>
      <c r="TYJ129" s="717"/>
      <c r="TYK129" s="717"/>
      <c r="TYL129" s="717"/>
      <c r="TYM129" s="717"/>
      <c r="TYN129" s="717"/>
      <c r="TYO129" s="717"/>
      <c r="TYP129" s="717"/>
      <c r="TYQ129" s="717"/>
      <c r="TYR129" s="717"/>
      <c r="TYS129" s="717"/>
      <c r="TYT129" s="717"/>
      <c r="TYU129" s="717"/>
      <c r="TYV129" s="717"/>
      <c r="TYW129" s="717"/>
      <c r="TYX129" s="717"/>
      <c r="TYY129" s="717"/>
      <c r="TYZ129" s="717"/>
      <c r="TZA129" s="717"/>
      <c r="TZB129" s="717"/>
      <c r="TZC129" s="717"/>
      <c r="TZD129" s="717"/>
      <c r="TZE129" s="717"/>
      <c r="TZF129" s="717"/>
      <c r="TZG129" s="717"/>
      <c r="TZH129" s="717"/>
      <c r="TZI129" s="717"/>
      <c r="TZJ129" s="717"/>
      <c r="TZK129" s="717"/>
      <c r="TZL129" s="717"/>
      <c r="TZM129" s="717"/>
      <c r="TZN129" s="717"/>
      <c r="TZO129" s="717"/>
      <c r="TZP129" s="717"/>
      <c r="TZQ129" s="717"/>
      <c r="TZR129" s="717"/>
      <c r="TZS129" s="717"/>
      <c r="TZT129" s="717"/>
      <c r="TZU129" s="717"/>
      <c r="TZV129" s="717"/>
      <c r="TZW129" s="717"/>
      <c r="TZX129" s="717"/>
      <c r="TZY129" s="717"/>
      <c r="TZZ129" s="717"/>
      <c r="UAA129" s="717"/>
      <c r="UAB129" s="717"/>
      <c r="UAC129" s="717"/>
      <c r="UAD129" s="717"/>
      <c r="UAE129" s="717"/>
      <c r="UAF129" s="717"/>
      <c r="UAG129" s="717"/>
      <c r="UAH129" s="717"/>
      <c r="UAI129" s="717"/>
      <c r="UAJ129" s="717"/>
      <c r="UAK129" s="717"/>
      <c r="UAL129" s="717"/>
      <c r="UAM129" s="717"/>
      <c r="UAN129" s="717"/>
      <c r="UAO129" s="717"/>
      <c r="UAP129" s="717"/>
      <c r="UAQ129" s="717"/>
      <c r="UAR129" s="717"/>
      <c r="UAS129" s="717"/>
      <c r="UAT129" s="717"/>
      <c r="UAU129" s="717"/>
      <c r="UAV129" s="717"/>
      <c r="UAW129" s="717"/>
      <c r="UAX129" s="717"/>
      <c r="UAY129" s="717"/>
      <c r="UAZ129" s="717"/>
      <c r="UBA129" s="717"/>
      <c r="UBB129" s="717"/>
      <c r="UBC129" s="717"/>
      <c r="UBD129" s="717"/>
      <c r="UBE129" s="717"/>
      <c r="UBF129" s="717"/>
      <c r="UBG129" s="717"/>
      <c r="UBH129" s="717"/>
      <c r="UBI129" s="717"/>
      <c r="UBJ129" s="717"/>
      <c r="UBK129" s="717"/>
      <c r="UBL129" s="717"/>
      <c r="UBM129" s="717"/>
      <c r="UBN129" s="717"/>
      <c r="UBO129" s="717"/>
      <c r="UBP129" s="717"/>
      <c r="UBQ129" s="717"/>
      <c r="UBR129" s="717"/>
      <c r="UBS129" s="717"/>
      <c r="UBT129" s="717"/>
      <c r="UBU129" s="717"/>
      <c r="UBV129" s="717"/>
      <c r="UBW129" s="717"/>
      <c r="UBX129" s="717"/>
      <c r="UBY129" s="717"/>
      <c r="UBZ129" s="717"/>
      <c r="UCA129" s="717"/>
      <c r="UCB129" s="717"/>
      <c r="UCC129" s="717"/>
      <c r="UCD129" s="717"/>
      <c r="UCE129" s="717"/>
      <c r="UCF129" s="717"/>
      <c r="UCG129" s="717"/>
      <c r="UCH129" s="717"/>
      <c r="UCI129" s="717"/>
      <c r="UCJ129" s="717"/>
      <c r="UCK129" s="717"/>
      <c r="UCL129" s="717"/>
      <c r="UCM129" s="717"/>
      <c r="UCN129" s="717"/>
      <c r="UCO129" s="717"/>
      <c r="UCP129" s="717"/>
      <c r="UCQ129" s="717"/>
      <c r="UCR129" s="717"/>
      <c r="UCS129" s="717"/>
      <c r="UCT129" s="717"/>
      <c r="UCU129" s="717"/>
      <c r="UCV129" s="717"/>
      <c r="UCW129" s="717"/>
      <c r="UCX129" s="717"/>
      <c r="UCY129" s="717"/>
      <c r="UCZ129" s="717"/>
      <c r="UDA129" s="717"/>
      <c r="UDB129" s="717"/>
      <c r="UDC129" s="717"/>
      <c r="UDD129" s="717"/>
      <c r="UDE129" s="717"/>
      <c r="UDF129" s="717"/>
      <c r="UDG129" s="717"/>
      <c r="UDH129" s="717"/>
      <c r="UDI129" s="717"/>
      <c r="UDJ129" s="717"/>
      <c r="UDK129" s="717"/>
      <c r="UDL129" s="717"/>
      <c r="UDM129" s="717"/>
      <c r="UDN129" s="717"/>
      <c r="UDO129" s="717"/>
      <c r="UDP129" s="717"/>
      <c r="UDQ129" s="717"/>
      <c r="UDR129" s="717"/>
      <c r="UDS129" s="717"/>
      <c r="UDT129" s="717"/>
      <c r="UDU129" s="717"/>
      <c r="UDV129" s="717"/>
      <c r="UDW129" s="717"/>
      <c r="UDX129" s="717"/>
      <c r="UDY129" s="717"/>
      <c r="UDZ129" s="717"/>
      <c r="UEA129" s="717"/>
      <c r="UEB129" s="717"/>
      <c r="UEC129" s="717"/>
      <c r="UED129" s="717"/>
      <c r="UEE129" s="717"/>
      <c r="UEF129" s="717"/>
      <c r="UEG129" s="717"/>
      <c r="UEH129" s="717"/>
      <c r="UEI129" s="717"/>
      <c r="UEJ129" s="717"/>
      <c r="UEK129" s="717"/>
      <c r="UEL129" s="717"/>
      <c r="UEM129" s="717"/>
      <c r="UEN129" s="717"/>
      <c r="UEO129" s="717"/>
      <c r="UEP129" s="717"/>
      <c r="UEQ129" s="717"/>
      <c r="UER129" s="717"/>
      <c r="UES129" s="717"/>
      <c r="UET129" s="717"/>
      <c r="UEU129" s="717"/>
      <c r="UEV129" s="717"/>
      <c r="UEW129" s="717"/>
      <c r="UEX129" s="717"/>
      <c r="UEY129" s="717"/>
      <c r="UEZ129" s="717"/>
      <c r="UFA129" s="717"/>
      <c r="UFB129" s="717"/>
      <c r="UFC129" s="717"/>
      <c r="UFD129" s="717"/>
      <c r="UFE129" s="717"/>
      <c r="UFF129" s="717"/>
      <c r="UFG129" s="717"/>
      <c r="UFH129" s="717"/>
      <c r="UFI129" s="717"/>
      <c r="UFJ129" s="717"/>
      <c r="UFK129" s="717"/>
      <c r="UFL129" s="717"/>
      <c r="UFM129" s="717"/>
      <c r="UFN129" s="717"/>
      <c r="UFO129" s="717"/>
      <c r="UFP129" s="717"/>
      <c r="UFQ129" s="717"/>
      <c r="UFR129" s="717"/>
      <c r="UFS129" s="717"/>
      <c r="UFT129" s="717"/>
      <c r="UFU129" s="717"/>
      <c r="UFV129" s="717"/>
      <c r="UFW129" s="717"/>
      <c r="UFX129" s="717"/>
      <c r="UFY129" s="717"/>
      <c r="UFZ129" s="717"/>
      <c r="UGA129" s="717"/>
      <c r="UGB129" s="717"/>
      <c r="UGC129" s="717"/>
      <c r="UGD129" s="717"/>
      <c r="UGE129" s="717"/>
      <c r="UGF129" s="717"/>
      <c r="UGG129" s="717"/>
      <c r="UGH129" s="717"/>
      <c r="UGI129" s="717"/>
      <c r="UGJ129" s="717"/>
      <c r="UGK129" s="717"/>
      <c r="UGL129" s="717"/>
      <c r="UGM129" s="717"/>
      <c r="UGN129" s="717"/>
      <c r="UGO129" s="717"/>
      <c r="UGP129" s="717"/>
      <c r="UGQ129" s="717"/>
      <c r="UGR129" s="717"/>
      <c r="UGS129" s="717"/>
      <c r="UGT129" s="717"/>
      <c r="UGU129" s="717"/>
      <c r="UGV129" s="717"/>
      <c r="UGW129" s="717"/>
      <c r="UGX129" s="717"/>
      <c r="UGY129" s="717"/>
      <c r="UGZ129" s="717"/>
      <c r="UHA129" s="717"/>
      <c r="UHB129" s="717"/>
      <c r="UHC129" s="717"/>
      <c r="UHD129" s="717"/>
      <c r="UHE129" s="717"/>
      <c r="UHF129" s="717"/>
      <c r="UHG129" s="717"/>
      <c r="UHH129" s="717"/>
      <c r="UHI129" s="717"/>
      <c r="UHJ129" s="717"/>
      <c r="UHK129" s="717"/>
      <c r="UHL129" s="717"/>
      <c r="UHM129" s="717"/>
      <c r="UHN129" s="717"/>
      <c r="UHO129" s="717"/>
      <c r="UHP129" s="717"/>
      <c r="UHQ129" s="717"/>
      <c r="UHR129" s="717"/>
      <c r="UHS129" s="717"/>
      <c r="UHT129" s="717"/>
      <c r="UHU129" s="717"/>
      <c r="UHV129" s="717"/>
      <c r="UHW129" s="717"/>
      <c r="UHX129" s="717"/>
      <c r="UHY129" s="717"/>
      <c r="UHZ129" s="717"/>
      <c r="UIA129" s="717"/>
      <c r="UIB129" s="717"/>
      <c r="UIC129" s="717"/>
      <c r="UID129" s="717"/>
      <c r="UIE129" s="717"/>
      <c r="UIF129" s="717"/>
      <c r="UIG129" s="717"/>
      <c r="UIH129" s="717"/>
      <c r="UII129" s="717"/>
      <c r="UIJ129" s="717"/>
      <c r="UIK129" s="717"/>
      <c r="UIL129" s="717"/>
      <c r="UIM129" s="717"/>
      <c r="UIN129" s="717"/>
      <c r="UIO129" s="717"/>
      <c r="UIP129" s="717"/>
      <c r="UIQ129" s="717"/>
      <c r="UIR129" s="717"/>
      <c r="UIS129" s="717"/>
      <c r="UIT129" s="717"/>
      <c r="UIU129" s="717"/>
      <c r="UIV129" s="717"/>
      <c r="UIW129" s="717"/>
      <c r="UIX129" s="717"/>
      <c r="UIY129" s="717"/>
      <c r="UIZ129" s="717"/>
      <c r="UJA129" s="717"/>
      <c r="UJB129" s="717"/>
      <c r="UJC129" s="717"/>
      <c r="UJD129" s="717"/>
      <c r="UJE129" s="717"/>
      <c r="UJF129" s="717"/>
      <c r="UJG129" s="717"/>
      <c r="UJH129" s="717"/>
      <c r="UJI129" s="717"/>
      <c r="UJJ129" s="717"/>
      <c r="UJK129" s="717"/>
      <c r="UJL129" s="717"/>
      <c r="UJM129" s="717"/>
      <c r="UJN129" s="717"/>
      <c r="UJO129" s="717"/>
      <c r="UJP129" s="717"/>
      <c r="UJQ129" s="717"/>
      <c r="UJR129" s="717"/>
      <c r="UJS129" s="717"/>
      <c r="UJT129" s="717"/>
      <c r="UJU129" s="717"/>
      <c r="UJV129" s="717"/>
      <c r="UJW129" s="717"/>
      <c r="UJX129" s="717"/>
      <c r="UJY129" s="717"/>
      <c r="UJZ129" s="717"/>
      <c r="UKA129" s="717"/>
      <c r="UKB129" s="717"/>
      <c r="UKC129" s="717"/>
      <c r="UKD129" s="717"/>
      <c r="UKE129" s="717"/>
      <c r="UKF129" s="717"/>
      <c r="UKG129" s="717"/>
      <c r="UKH129" s="717"/>
      <c r="UKI129" s="717"/>
      <c r="UKJ129" s="717"/>
      <c r="UKK129" s="717"/>
      <c r="UKL129" s="717"/>
      <c r="UKM129" s="717"/>
      <c r="UKN129" s="717"/>
      <c r="UKO129" s="717"/>
      <c r="UKP129" s="717"/>
      <c r="UKQ129" s="717"/>
      <c r="UKR129" s="717"/>
      <c r="UKS129" s="717"/>
      <c r="UKT129" s="717"/>
      <c r="UKU129" s="717"/>
      <c r="UKV129" s="717"/>
      <c r="UKW129" s="717"/>
      <c r="UKX129" s="717"/>
      <c r="UKY129" s="717"/>
      <c r="UKZ129" s="717"/>
      <c r="ULA129" s="717"/>
      <c r="ULB129" s="717"/>
      <c r="ULC129" s="717"/>
      <c r="ULD129" s="717"/>
      <c r="ULE129" s="717"/>
      <c r="ULF129" s="717"/>
      <c r="ULG129" s="717"/>
      <c r="ULH129" s="717"/>
      <c r="ULI129" s="717"/>
      <c r="ULJ129" s="717"/>
      <c r="ULK129" s="717"/>
      <c r="ULL129" s="717"/>
      <c r="ULM129" s="717"/>
      <c r="ULN129" s="717"/>
      <c r="ULO129" s="717"/>
      <c r="ULP129" s="717"/>
      <c r="ULQ129" s="717"/>
      <c r="ULR129" s="717"/>
      <c r="ULS129" s="717"/>
      <c r="ULT129" s="717"/>
      <c r="ULU129" s="717"/>
      <c r="ULV129" s="717"/>
      <c r="ULW129" s="717"/>
      <c r="ULX129" s="717"/>
      <c r="ULY129" s="717"/>
      <c r="ULZ129" s="717"/>
      <c r="UMA129" s="717"/>
      <c r="UMB129" s="717"/>
      <c r="UMC129" s="717"/>
      <c r="UMD129" s="717"/>
      <c r="UME129" s="717"/>
      <c r="UMF129" s="717"/>
      <c r="UMG129" s="717"/>
      <c r="UMH129" s="717"/>
      <c r="UMI129" s="717"/>
      <c r="UMJ129" s="717"/>
      <c r="UMK129" s="717"/>
      <c r="UML129" s="717"/>
      <c r="UMM129" s="717"/>
      <c r="UMN129" s="717"/>
      <c r="UMO129" s="717"/>
      <c r="UMP129" s="717"/>
      <c r="UMQ129" s="717"/>
      <c r="UMR129" s="717"/>
      <c r="UMS129" s="717"/>
      <c r="UMT129" s="717"/>
      <c r="UMU129" s="717"/>
      <c r="UMV129" s="717"/>
      <c r="UMW129" s="717"/>
      <c r="UMX129" s="717"/>
      <c r="UMY129" s="717"/>
      <c r="UMZ129" s="717"/>
      <c r="UNA129" s="717"/>
      <c r="UNB129" s="717"/>
      <c r="UNC129" s="717"/>
      <c r="UND129" s="717"/>
      <c r="UNE129" s="717"/>
      <c r="UNF129" s="717"/>
      <c r="UNG129" s="717"/>
      <c r="UNH129" s="717"/>
      <c r="UNI129" s="717"/>
      <c r="UNJ129" s="717"/>
      <c r="UNK129" s="717"/>
      <c r="UNL129" s="717"/>
      <c r="UNM129" s="717"/>
      <c r="UNN129" s="717"/>
      <c r="UNO129" s="717"/>
      <c r="UNP129" s="717"/>
      <c r="UNQ129" s="717"/>
      <c r="UNR129" s="717"/>
      <c r="UNS129" s="717"/>
      <c r="UNT129" s="717"/>
      <c r="UNU129" s="717"/>
      <c r="UNV129" s="717"/>
      <c r="UNW129" s="717"/>
      <c r="UNX129" s="717"/>
      <c r="UNY129" s="717"/>
      <c r="UNZ129" s="717"/>
      <c r="UOA129" s="717"/>
      <c r="UOB129" s="717"/>
      <c r="UOC129" s="717"/>
      <c r="UOD129" s="717"/>
      <c r="UOE129" s="717"/>
      <c r="UOF129" s="717"/>
      <c r="UOG129" s="717"/>
      <c r="UOH129" s="717"/>
      <c r="UOI129" s="717"/>
      <c r="UOJ129" s="717"/>
      <c r="UOK129" s="717"/>
      <c r="UOL129" s="717"/>
      <c r="UOM129" s="717"/>
      <c r="UON129" s="717"/>
      <c r="UOO129" s="717"/>
      <c r="UOP129" s="717"/>
      <c r="UOQ129" s="717"/>
      <c r="UOR129" s="717"/>
      <c r="UOS129" s="717"/>
      <c r="UOT129" s="717"/>
      <c r="UOU129" s="717"/>
      <c r="UOV129" s="717"/>
      <c r="UOW129" s="717"/>
      <c r="UOX129" s="717"/>
      <c r="UOY129" s="717"/>
      <c r="UOZ129" s="717"/>
      <c r="UPA129" s="717"/>
      <c r="UPB129" s="717"/>
      <c r="UPC129" s="717"/>
      <c r="UPD129" s="717"/>
      <c r="UPE129" s="717"/>
      <c r="UPF129" s="717"/>
      <c r="UPG129" s="717"/>
      <c r="UPH129" s="717"/>
      <c r="UPI129" s="717"/>
      <c r="UPJ129" s="717"/>
      <c r="UPK129" s="717"/>
      <c r="UPL129" s="717"/>
      <c r="UPM129" s="717"/>
      <c r="UPN129" s="717"/>
      <c r="UPO129" s="717"/>
      <c r="UPP129" s="717"/>
      <c r="UPQ129" s="717"/>
      <c r="UPR129" s="717"/>
      <c r="UPS129" s="717"/>
      <c r="UPT129" s="717"/>
      <c r="UPU129" s="717"/>
      <c r="UPV129" s="717"/>
      <c r="UPW129" s="717"/>
      <c r="UPX129" s="717"/>
      <c r="UPY129" s="717"/>
      <c r="UPZ129" s="717"/>
      <c r="UQA129" s="717"/>
      <c r="UQB129" s="717"/>
      <c r="UQC129" s="717"/>
      <c r="UQD129" s="717"/>
      <c r="UQE129" s="717"/>
      <c r="UQF129" s="717"/>
      <c r="UQG129" s="717"/>
      <c r="UQH129" s="717"/>
      <c r="UQI129" s="717"/>
      <c r="UQJ129" s="717"/>
      <c r="UQK129" s="717"/>
      <c r="UQL129" s="717"/>
      <c r="UQM129" s="717"/>
      <c r="UQN129" s="717"/>
      <c r="UQO129" s="717"/>
      <c r="UQP129" s="717"/>
      <c r="UQQ129" s="717"/>
      <c r="UQR129" s="717"/>
      <c r="UQS129" s="717"/>
      <c r="UQT129" s="717"/>
      <c r="UQU129" s="717"/>
      <c r="UQV129" s="717"/>
      <c r="UQW129" s="717"/>
      <c r="UQX129" s="717"/>
      <c r="UQY129" s="717"/>
      <c r="UQZ129" s="717"/>
      <c r="URA129" s="717"/>
      <c r="URB129" s="717"/>
      <c r="URC129" s="717"/>
      <c r="URD129" s="717"/>
      <c r="URE129" s="717"/>
      <c r="URF129" s="717"/>
      <c r="URG129" s="717"/>
      <c r="URH129" s="717"/>
      <c r="URI129" s="717"/>
      <c r="URJ129" s="717"/>
      <c r="URK129" s="717"/>
      <c r="URL129" s="717"/>
      <c r="URM129" s="717"/>
      <c r="URN129" s="717"/>
      <c r="URO129" s="717"/>
      <c r="URP129" s="717"/>
      <c r="URQ129" s="717"/>
      <c r="URR129" s="717"/>
      <c r="URS129" s="717"/>
      <c r="URT129" s="717"/>
      <c r="URU129" s="717"/>
      <c r="URV129" s="717"/>
      <c r="URW129" s="717"/>
      <c r="URX129" s="717"/>
      <c r="URY129" s="717"/>
      <c r="URZ129" s="717"/>
      <c r="USA129" s="717"/>
      <c r="USB129" s="717"/>
      <c r="USC129" s="717"/>
      <c r="USD129" s="717"/>
      <c r="USE129" s="717"/>
      <c r="USF129" s="717"/>
      <c r="USG129" s="717"/>
      <c r="USH129" s="717"/>
      <c r="USI129" s="717"/>
      <c r="USJ129" s="717"/>
      <c r="USK129" s="717"/>
      <c r="USL129" s="717"/>
      <c r="USM129" s="717"/>
      <c r="USN129" s="717"/>
      <c r="USO129" s="717"/>
      <c r="USP129" s="717"/>
      <c r="USQ129" s="717"/>
      <c r="USR129" s="717"/>
      <c r="USS129" s="717"/>
      <c r="UST129" s="717"/>
      <c r="USU129" s="717"/>
      <c r="USV129" s="717"/>
      <c r="USW129" s="717"/>
      <c r="USX129" s="717"/>
      <c r="USY129" s="717"/>
      <c r="USZ129" s="717"/>
      <c r="UTA129" s="717"/>
      <c r="UTB129" s="717"/>
      <c r="UTC129" s="717"/>
      <c r="UTD129" s="717"/>
      <c r="UTE129" s="717"/>
      <c r="UTF129" s="717"/>
      <c r="UTG129" s="717"/>
      <c r="UTH129" s="717"/>
      <c r="UTI129" s="717"/>
      <c r="UTJ129" s="717"/>
      <c r="UTK129" s="717"/>
      <c r="UTL129" s="717"/>
      <c r="UTM129" s="717"/>
      <c r="UTN129" s="717"/>
      <c r="UTO129" s="717"/>
      <c r="UTP129" s="717"/>
      <c r="UTQ129" s="717"/>
      <c r="UTR129" s="717"/>
      <c r="UTS129" s="717"/>
      <c r="UTT129" s="717"/>
      <c r="UTU129" s="717"/>
      <c r="UTV129" s="717"/>
      <c r="UTW129" s="717"/>
      <c r="UTX129" s="717"/>
      <c r="UTY129" s="717"/>
      <c r="UTZ129" s="717"/>
      <c r="UUA129" s="717"/>
      <c r="UUB129" s="717"/>
      <c r="UUC129" s="717"/>
      <c r="UUD129" s="717"/>
      <c r="UUE129" s="717"/>
      <c r="UUF129" s="717"/>
      <c r="UUG129" s="717"/>
      <c r="UUH129" s="717"/>
      <c r="UUI129" s="717"/>
      <c r="UUJ129" s="717"/>
      <c r="UUK129" s="717"/>
      <c r="UUL129" s="717"/>
      <c r="UUM129" s="717"/>
      <c r="UUN129" s="717"/>
      <c r="UUO129" s="717"/>
      <c r="UUP129" s="717"/>
      <c r="UUQ129" s="717"/>
      <c r="UUR129" s="717"/>
      <c r="UUS129" s="717"/>
      <c r="UUT129" s="717"/>
      <c r="UUU129" s="717"/>
      <c r="UUV129" s="717"/>
      <c r="UUW129" s="717"/>
      <c r="UUX129" s="717"/>
      <c r="UUY129" s="717"/>
      <c r="UUZ129" s="717"/>
      <c r="UVA129" s="717"/>
      <c r="UVB129" s="717"/>
      <c r="UVC129" s="717"/>
      <c r="UVD129" s="717"/>
      <c r="UVE129" s="717"/>
      <c r="UVF129" s="717"/>
      <c r="UVG129" s="717"/>
      <c r="UVH129" s="717"/>
      <c r="UVI129" s="717"/>
      <c r="UVJ129" s="717"/>
      <c r="UVK129" s="717"/>
      <c r="UVL129" s="717"/>
      <c r="UVM129" s="717"/>
      <c r="UVN129" s="717"/>
      <c r="UVO129" s="717"/>
      <c r="UVP129" s="717"/>
      <c r="UVQ129" s="717"/>
      <c r="UVR129" s="717"/>
      <c r="UVS129" s="717"/>
      <c r="UVT129" s="717"/>
      <c r="UVU129" s="717"/>
      <c r="UVV129" s="717"/>
      <c r="UVW129" s="717"/>
      <c r="UVX129" s="717"/>
      <c r="UVY129" s="717"/>
      <c r="UVZ129" s="717"/>
      <c r="UWA129" s="717"/>
      <c r="UWB129" s="717"/>
      <c r="UWC129" s="717"/>
      <c r="UWD129" s="717"/>
      <c r="UWE129" s="717"/>
      <c r="UWF129" s="717"/>
      <c r="UWG129" s="717"/>
      <c r="UWH129" s="717"/>
      <c r="UWI129" s="717"/>
      <c r="UWJ129" s="717"/>
      <c r="UWK129" s="717"/>
      <c r="UWL129" s="717"/>
      <c r="UWM129" s="717"/>
      <c r="UWN129" s="717"/>
      <c r="UWO129" s="717"/>
      <c r="UWP129" s="717"/>
      <c r="UWQ129" s="717"/>
      <c r="UWR129" s="717"/>
      <c r="UWS129" s="717"/>
      <c r="UWT129" s="717"/>
      <c r="UWU129" s="717"/>
      <c r="UWV129" s="717"/>
      <c r="UWW129" s="717"/>
      <c r="UWX129" s="717"/>
      <c r="UWY129" s="717"/>
      <c r="UWZ129" s="717"/>
      <c r="UXA129" s="717"/>
      <c r="UXB129" s="717"/>
      <c r="UXC129" s="717"/>
      <c r="UXD129" s="717"/>
      <c r="UXE129" s="717"/>
      <c r="UXF129" s="717"/>
      <c r="UXG129" s="717"/>
      <c r="UXH129" s="717"/>
      <c r="UXI129" s="717"/>
      <c r="UXJ129" s="717"/>
      <c r="UXK129" s="717"/>
      <c r="UXL129" s="717"/>
      <c r="UXM129" s="717"/>
      <c r="UXN129" s="717"/>
      <c r="UXO129" s="717"/>
      <c r="UXP129" s="717"/>
      <c r="UXQ129" s="717"/>
      <c r="UXR129" s="717"/>
      <c r="UXS129" s="717"/>
      <c r="UXT129" s="717"/>
      <c r="UXU129" s="717"/>
      <c r="UXV129" s="717"/>
      <c r="UXW129" s="717"/>
      <c r="UXX129" s="717"/>
      <c r="UXY129" s="717"/>
      <c r="UXZ129" s="717"/>
      <c r="UYA129" s="717"/>
      <c r="UYB129" s="717"/>
      <c r="UYC129" s="717"/>
      <c r="UYD129" s="717"/>
      <c r="UYE129" s="717"/>
      <c r="UYF129" s="717"/>
      <c r="UYG129" s="717"/>
      <c r="UYH129" s="717"/>
      <c r="UYI129" s="717"/>
      <c r="UYJ129" s="717"/>
      <c r="UYK129" s="717"/>
      <c r="UYL129" s="717"/>
      <c r="UYM129" s="717"/>
      <c r="UYN129" s="717"/>
      <c r="UYO129" s="717"/>
      <c r="UYP129" s="717"/>
      <c r="UYQ129" s="717"/>
      <c r="UYR129" s="717"/>
      <c r="UYS129" s="717"/>
      <c r="UYT129" s="717"/>
      <c r="UYU129" s="717"/>
      <c r="UYV129" s="717"/>
      <c r="UYW129" s="717"/>
      <c r="UYX129" s="717"/>
      <c r="UYY129" s="717"/>
      <c r="UYZ129" s="717"/>
      <c r="UZA129" s="717"/>
      <c r="UZB129" s="717"/>
      <c r="UZC129" s="717"/>
      <c r="UZD129" s="717"/>
      <c r="UZE129" s="717"/>
      <c r="UZF129" s="717"/>
      <c r="UZG129" s="717"/>
      <c r="UZH129" s="717"/>
      <c r="UZI129" s="717"/>
      <c r="UZJ129" s="717"/>
      <c r="UZK129" s="717"/>
      <c r="UZL129" s="717"/>
      <c r="UZM129" s="717"/>
      <c r="UZN129" s="717"/>
      <c r="UZO129" s="717"/>
      <c r="UZP129" s="717"/>
      <c r="UZQ129" s="717"/>
      <c r="UZR129" s="717"/>
      <c r="UZS129" s="717"/>
      <c r="UZT129" s="717"/>
      <c r="UZU129" s="717"/>
      <c r="UZV129" s="717"/>
      <c r="UZW129" s="717"/>
      <c r="UZX129" s="717"/>
      <c r="UZY129" s="717"/>
      <c r="UZZ129" s="717"/>
      <c r="VAA129" s="717"/>
      <c r="VAB129" s="717"/>
      <c r="VAC129" s="717"/>
      <c r="VAD129" s="717"/>
      <c r="VAE129" s="717"/>
      <c r="VAF129" s="717"/>
      <c r="VAG129" s="717"/>
      <c r="VAH129" s="717"/>
      <c r="VAI129" s="717"/>
      <c r="VAJ129" s="717"/>
      <c r="VAK129" s="717"/>
      <c r="VAL129" s="717"/>
      <c r="VAM129" s="717"/>
      <c r="VAN129" s="717"/>
      <c r="VAO129" s="717"/>
      <c r="VAP129" s="717"/>
      <c r="VAQ129" s="717"/>
      <c r="VAR129" s="717"/>
      <c r="VAS129" s="717"/>
      <c r="VAT129" s="717"/>
      <c r="VAU129" s="717"/>
      <c r="VAV129" s="717"/>
      <c r="VAW129" s="717"/>
      <c r="VAX129" s="717"/>
      <c r="VAY129" s="717"/>
      <c r="VAZ129" s="717"/>
      <c r="VBA129" s="717"/>
      <c r="VBB129" s="717"/>
      <c r="VBC129" s="717"/>
      <c r="VBD129" s="717"/>
      <c r="VBE129" s="717"/>
      <c r="VBF129" s="717"/>
      <c r="VBG129" s="717"/>
      <c r="VBH129" s="717"/>
      <c r="VBI129" s="717"/>
      <c r="VBJ129" s="717"/>
      <c r="VBK129" s="717"/>
      <c r="VBL129" s="717"/>
      <c r="VBM129" s="717"/>
      <c r="VBN129" s="717"/>
      <c r="VBO129" s="717"/>
      <c r="VBP129" s="717"/>
      <c r="VBQ129" s="717"/>
      <c r="VBR129" s="717"/>
      <c r="VBS129" s="717"/>
      <c r="VBT129" s="717"/>
      <c r="VBU129" s="717"/>
      <c r="VBV129" s="717"/>
      <c r="VBW129" s="717"/>
      <c r="VBX129" s="717"/>
      <c r="VBY129" s="717"/>
      <c r="VBZ129" s="717"/>
      <c r="VCA129" s="717"/>
      <c r="VCB129" s="717"/>
      <c r="VCC129" s="717"/>
      <c r="VCD129" s="717"/>
      <c r="VCE129" s="717"/>
      <c r="VCF129" s="717"/>
      <c r="VCG129" s="717"/>
      <c r="VCH129" s="717"/>
      <c r="VCI129" s="717"/>
      <c r="VCJ129" s="717"/>
      <c r="VCK129" s="717"/>
      <c r="VCL129" s="717"/>
      <c r="VCM129" s="717"/>
      <c r="VCN129" s="717"/>
      <c r="VCO129" s="717"/>
      <c r="VCP129" s="717"/>
      <c r="VCQ129" s="717"/>
      <c r="VCR129" s="717"/>
      <c r="VCS129" s="717"/>
      <c r="VCT129" s="717"/>
      <c r="VCU129" s="717"/>
      <c r="VCV129" s="717"/>
      <c r="VCW129" s="717"/>
      <c r="VCX129" s="717"/>
      <c r="VCY129" s="717"/>
      <c r="VCZ129" s="717"/>
      <c r="VDA129" s="717"/>
      <c r="VDB129" s="717"/>
      <c r="VDC129" s="717"/>
      <c r="VDD129" s="717"/>
      <c r="VDE129" s="717"/>
      <c r="VDF129" s="717"/>
      <c r="VDG129" s="717"/>
      <c r="VDH129" s="717"/>
      <c r="VDI129" s="717"/>
      <c r="VDJ129" s="717"/>
      <c r="VDK129" s="717"/>
      <c r="VDL129" s="717"/>
      <c r="VDM129" s="717"/>
      <c r="VDN129" s="717"/>
      <c r="VDO129" s="717"/>
      <c r="VDP129" s="717"/>
      <c r="VDQ129" s="717"/>
      <c r="VDR129" s="717"/>
      <c r="VDS129" s="717"/>
      <c r="VDT129" s="717"/>
      <c r="VDU129" s="717"/>
      <c r="VDV129" s="717"/>
      <c r="VDW129" s="717"/>
      <c r="VDX129" s="717"/>
      <c r="VDY129" s="717"/>
      <c r="VDZ129" s="717"/>
      <c r="VEA129" s="717"/>
      <c r="VEB129" s="717"/>
      <c r="VEC129" s="717"/>
      <c r="VED129" s="717"/>
      <c r="VEE129" s="717"/>
      <c r="VEF129" s="717"/>
      <c r="VEG129" s="717"/>
      <c r="VEH129" s="717"/>
      <c r="VEI129" s="717"/>
      <c r="VEJ129" s="717"/>
      <c r="VEK129" s="717"/>
      <c r="VEL129" s="717"/>
      <c r="VEM129" s="717"/>
      <c r="VEN129" s="717"/>
      <c r="VEO129" s="717"/>
      <c r="VEP129" s="717"/>
      <c r="VEQ129" s="717"/>
      <c r="VER129" s="717"/>
      <c r="VES129" s="717"/>
      <c r="VET129" s="717"/>
      <c r="VEU129" s="717"/>
      <c r="VEV129" s="717"/>
      <c r="VEW129" s="717"/>
      <c r="VEX129" s="717"/>
      <c r="VEY129" s="717"/>
      <c r="VEZ129" s="717"/>
      <c r="VFA129" s="717"/>
      <c r="VFB129" s="717"/>
      <c r="VFC129" s="717"/>
      <c r="VFD129" s="717"/>
      <c r="VFE129" s="717"/>
      <c r="VFF129" s="717"/>
      <c r="VFG129" s="717"/>
      <c r="VFH129" s="717"/>
      <c r="VFI129" s="717"/>
      <c r="VFJ129" s="717"/>
      <c r="VFK129" s="717"/>
      <c r="VFL129" s="717"/>
      <c r="VFM129" s="717"/>
      <c r="VFN129" s="717"/>
      <c r="VFO129" s="717"/>
      <c r="VFP129" s="717"/>
      <c r="VFQ129" s="717"/>
      <c r="VFR129" s="717"/>
      <c r="VFS129" s="717"/>
      <c r="VFT129" s="717"/>
      <c r="VFU129" s="717"/>
      <c r="VFV129" s="717"/>
      <c r="VFW129" s="717"/>
      <c r="VFX129" s="717"/>
      <c r="VFY129" s="717"/>
      <c r="VFZ129" s="717"/>
      <c r="VGA129" s="717"/>
      <c r="VGB129" s="717"/>
      <c r="VGC129" s="717"/>
      <c r="VGD129" s="717"/>
      <c r="VGE129" s="717"/>
      <c r="VGF129" s="717"/>
      <c r="VGG129" s="717"/>
      <c r="VGH129" s="717"/>
      <c r="VGI129" s="717"/>
      <c r="VGJ129" s="717"/>
      <c r="VGK129" s="717"/>
      <c r="VGL129" s="717"/>
      <c r="VGM129" s="717"/>
      <c r="VGN129" s="717"/>
      <c r="VGO129" s="717"/>
      <c r="VGP129" s="717"/>
      <c r="VGQ129" s="717"/>
      <c r="VGR129" s="717"/>
      <c r="VGS129" s="717"/>
      <c r="VGT129" s="717"/>
      <c r="VGU129" s="717"/>
      <c r="VGV129" s="717"/>
      <c r="VGW129" s="717"/>
      <c r="VGX129" s="717"/>
      <c r="VGY129" s="717"/>
      <c r="VGZ129" s="717"/>
      <c r="VHA129" s="717"/>
      <c r="VHB129" s="717"/>
      <c r="VHC129" s="717"/>
      <c r="VHD129" s="717"/>
      <c r="VHE129" s="717"/>
      <c r="VHF129" s="717"/>
      <c r="VHG129" s="717"/>
      <c r="VHH129" s="717"/>
      <c r="VHI129" s="717"/>
      <c r="VHJ129" s="717"/>
      <c r="VHK129" s="717"/>
      <c r="VHL129" s="717"/>
      <c r="VHM129" s="717"/>
      <c r="VHN129" s="717"/>
      <c r="VHO129" s="717"/>
      <c r="VHP129" s="717"/>
      <c r="VHQ129" s="717"/>
      <c r="VHR129" s="717"/>
      <c r="VHS129" s="717"/>
      <c r="VHT129" s="717"/>
      <c r="VHU129" s="717"/>
      <c r="VHV129" s="717"/>
      <c r="VHW129" s="717"/>
      <c r="VHX129" s="717"/>
      <c r="VHY129" s="717"/>
      <c r="VHZ129" s="717"/>
      <c r="VIA129" s="717"/>
      <c r="VIB129" s="717"/>
      <c r="VIC129" s="717"/>
      <c r="VID129" s="717"/>
      <c r="VIE129" s="717"/>
      <c r="VIF129" s="717"/>
      <c r="VIG129" s="717"/>
      <c r="VIH129" s="717"/>
      <c r="VII129" s="717"/>
      <c r="VIJ129" s="717"/>
      <c r="VIK129" s="717"/>
      <c r="VIL129" s="717"/>
      <c r="VIM129" s="717"/>
      <c r="VIN129" s="717"/>
      <c r="VIO129" s="717"/>
      <c r="VIP129" s="717"/>
      <c r="VIQ129" s="717"/>
      <c r="VIR129" s="717"/>
      <c r="VIS129" s="717"/>
      <c r="VIT129" s="717"/>
      <c r="VIU129" s="717"/>
      <c r="VIV129" s="717"/>
      <c r="VIW129" s="717"/>
      <c r="VIX129" s="717"/>
      <c r="VIY129" s="717"/>
      <c r="VIZ129" s="717"/>
      <c r="VJA129" s="717"/>
      <c r="VJB129" s="717"/>
      <c r="VJC129" s="717"/>
      <c r="VJD129" s="717"/>
      <c r="VJE129" s="717"/>
      <c r="VJF129" s="717"/>
      <c r="VJG129" s="717"/>
      <c r="VJH129" s="717"/>
      <c r="VJI129" s="717"/>
      <c r="VJJ129" s="717"/>
      <c r="VJK129" s="717"/>
      <c r="VJL129" s="717"/>
      <c r="VJM129" s="717"/>
      <c r="VJN129" s="717"/>
      <c r="VJO129" s="717"/>
      <c r="VJP129" s="717"/>
      <c r="VJQ129" s="717"/>
      <c r="VJR129" s="717"/>
      <c r="VJS129" s="717"/>
      <c r="VJT129" s="717"/>
      <c r="VJU129" s="717"/>
      <c r="VJV129" s="717"/>
      <c r="VJW129" s="717"/>
      <c r="VJX129" s="717"/>
      <c r="VJY129" s="717"/>
      <c r="VJZ129" s="717"/>
      <c r="VKA129" s="717"/>
      <c r="VKB129" s="717"/>
      <c r="VKC129" s="717"/>
      <c r="VKD129" s="717"/>
      <c r="VKE129" s="717"/>
      <c r="VKF129" s="717"/>
      <c r="VKG129" s="717"/>
      <c r="VKH129" s="717"/>
      <c r="VKI129" s="717"/>
      <c r="VKJ129" s="717"/>
      <c r="VKK129" s="717"/>
      <c r="VKL129" s="717"/>
      <c r="VKM129" s="717"/>
      <c r="VKN129" s="717"/>
      <c r="VKO129" s="717"/>
      <c r="VKP129" s="717"/>
      <c r="VKQ129" s="717"/>
      <c r="VKR129" s="717"/>
      <c r="VKS129" s="717"/>
      <c r="VKT129" s="717"/>
      <c r="VKU129" s="717"/>
      <c r="VKV129" s="717"/>
      <c r="VKW129" s="717"/>
      <c r="VKX129" s="717"/>
      <c r="VKY129" s="717"/>
      <c r="VKZ129" s="717"/>
      <c r="VLA129" s="717"/>
      <c r="VLB129" s="717"/>
      <c r="VLC129" s="717"/>
      <c r="VLD129" s="717"/>
      <c r="VLE129" s="717"/>
      <c r="VLF129" s="717"/>
      <c r="VLG129" s="717"/>
      <c r="VLH129" s="717"/>
      <c r="VLI129" s="717"/>
      <c r="VLJ129" s="717"/>
      <c r="VLK129" s="717"/>
      <c r="VLL129" s="717"/>
      <c r="VLM129" s="717"/>
      <c r="VLN129" s="717"/>
      <c r="VLO129" s="717"/>
      <c r="VLP129" s="717"/>
      <c r="VLQ129" s="717"/>
      <c r="VLR129" s="717"/>
      <c r="VLS129" s="717"/>
      <c r="VLT129" s="717"/>
      <c r="VLU129" s="717"/>
      <c r="VLV129" s="717"/>
      <c r="VLW129" s="717"/>
      <c r="VLX129" s="717"/>
      <c r="VLY129" s="717"/>
      <c r="VLZ129" s="717"/>
      <c r="VMA129" s="717"/>
      <c r="VMB129" s="717"/>
      <c r="VMC129" s="717"/>
      <c r="VMD129" s="717"/>
      <c r="VME129" s="717"/>
      <c r="VMF129" s="717"/>
      <c r="VMG129" s="717"/>
      <c r="VMH129" s="717"/>
      <c r="VMI129" s="717"/>
      <c r="VMJ129" s="717"/>
      <c r="VMK129" s="717"/>
      <c r="VML129" s="717"/>
      <c r="VMM129" s="717"/>
      <c r="VMN129" s="717"/>
      <c r="VMO129" s="717"/>
      <c r="VMP129" s="717"/>
      <c r="VMQ129" s="717"/>
      <c r="VMR129" s="717"/>
      <c r="VMS129" s="717"/>
      <c r="VMT129" s="717"/>
      <c r="VMU129" s="717"/>
      <c r="VMV129" s="717"/>
      <c r="VMW129" s="717"/>
      <c r="VMX129" s="717"/>
      <c r="VMY129" s="717"/>
      <c r="VMZ129" s="717"/>
      <c r="VNA129" s="717"/>
      <c r="VNB129" s="717"/>
      <c r="VNC129" s="717"/>
      <c r="VND129" s="717"/>
      <c r="VNE129" s="717"/>
      <c r="VNF129" s="717"/>
      <c r="VNG129" s="717"/>
      <c r="VNH129" s="717"/>
      <c r="VNI129" s="717"/>
      <c r="VNJ129" s="717"/>
      <c r="VNK129" s="717"/>
      <c r="VNL129" s="717"/>
      <c r="VNM129" s="717"/>
      <c r="VNN129" s="717"/>
      <c r="VNO129" s="717"/>
      <c r="VNP129" s="717"/>
      <c r="VNQ129" s="717"/>
      <c r="VNR129" s="717"/>
      <c r="VNS129" s="717"/>
      <c r="VNT129" s="717"/>
      <c r="VNU129" s="717"/>
      <c r="VNV129" s="717"/>
      <c r="VNW129" s="717"/>
      <c r="VNX129" s="717"/>
      <c r="VNY129" s="717"/>
      <c r="VNZ129" s="717"/>
      <c r="VOA129" s="717"/>
      <c r="VOB129" s="717"/>
      <c r="VOC129" s="717"/>
      <c r="VOD129" s="717"/>
      <c r="VOE129" s="717"/>
      <c r="VOF129" s="717"/>
      <c r="VOG129" s="717"/>
      <c r="VOH129" s="717"/>
      <c r="VOI129" s="717"/>
      <c r="VOJ129" s="717"/>
      <c r="VOK129" s="717"/>
      <c r="VOL129" s="717"/>
      <c r="VOM129" s="717"/>
      <c r="VON129" s="717"/>
      <c r="VOO129" s="717"/>
      <c r="VOP129" s="717"/>
      <c r="VOQ129" s="717"/>
      <c r="VOR129" s="717"/>
      <c r="VOS129" s="717"/>
      <c r="VOT129" s="717"/>
      <c r="VOU129" s="717"/>
      <c r="VOV129" s="717"/>
      <c r="VOW129" s="717"/>
      <c r="VOX129" s="717"/>
      <c r="VOY129" s="717"/>
      <c r="VOZ129" s="717"/>
      <c r="VPA129" s="717"/>
      <c r="VPB129" s="717"/>
      <c r="VPC129" s="717"/>
      <c r="VPD129" s="717"/>
      <c r="VPE129" s="717"/>
      <c r="VPF129" s="717"/>
      <c r="VPG129" s="717"/>
      <c r="VPH129" s="717"/>
      <c r="VPI129" s="717"/>
      <c r="VPJ129" s="717"/>
      <c r="VPK129" s="717"/>
      <c r="VPL129" s="717"/>
      <c r="VPM129" s="717"/>
      <c r="VPN129" s="717"/>
      <c r="VPO129" s="717"/>
      <c r="VPP129" s="717"/>
      <c r="VPQ129" s="717"/>
      <c r="VPR129" s="717"/>
      <c r="VPS129" s="717"/>
      <c r="VPT129" s="717"/>
      <c r="VPU129" s="717"/>
      <c r="VPV129" s="717"/>
      <c r="VPW129" s="717"/>
      <c r="VPX129" s="717"/>
      <c r="VPY129" s="717"/>
      <c r="VPZ129" s="717"/>
      <c r="VQA129" s="717"/>
      <c r="VQB129" s="717"/>
      <c r="VQC129" s="717"/>
      <c r="VQD129" s="717"/>
      <c r="VQE129" s="717"/>
      <c r="VQF129" s="717"/>
      <c r="VQG129" s="717"/>
      <c r="VQH129" s="717"/>
      <c r="VQI129" s="717"/>
      <c r="VQJ129" s="717"/>
      <c r="VQK129" s="717"/>
      <c r="VQL129" s="717"/>
      <c r="VQM129" s="717"/>
      <c r="VQN129" s="717"/>
      <c r="VQO129" s="717"/>
      <c r="VQP129" s="717"/>
      <c r="VQQ129" s="717"/>
      <c r="VQR129" s="717"/>
      <c r="VQS129" s="717"/>
      <c r="VQT129" s="717"/>
      <c r="VQU129" s="717"/>
      <c r="VQV129" s="717"/>
      <c r="VQW129" s="717"/>
      <c r="VQX129" s="717"/>
      <c r="VQY129" s="717"/>
      <c r="VQZ129" s="717"/>
      <c r="VRA129" s="717"/>
      <c r="VRB129" s="717"/>
      <c r="VRC129" s="717"/>
      <c r="VRD129" s="717"/>
      <c r="VRE129" s="717"/>
      <c r="VRF129" s="717"/>
      <c r="VRG129" s="717"/>
      <c r="VRH129" s="717"/>
      <c r="VRI129" s="717"/>
      <c r="VRJ129" s="717"/>
      <c r="VRK129" s="717"/>
      <c r="VRL129" s="717"/>
      <c r="VRM129" s="717"/>
      <c r="VRN129" s="717"/>
      <c r="VRO129" s="717"/>
      <c r="VRP129" s="717"/>
      <c r="VRQ129" s="717"/>
      <c r="VRR129" s="717"/>
      <c r="VRS129" s="717"/>
      <c r="VRT129" s="717"/>
      <c r="VRU129" s="717"/>
      <c r="VRV129" s="717"/>
      <c r="VRW129" s="717"/>
      <c r="VRX129" s="717"/>
      <c r="VRY129" s="717"/>
      <c r="VRZ129" s="717"/>
      <c r="VSA129" s="717"/>
      <c r="VSB129" s="717"/>
      <c r="VSC129" s="717"/>
      <c r="VSD129" s="717"/>
      <c r="VSE129" s="717"/>
      <c r="VSF129" s="717"/>
      <c r="VSG129" s="717"/>
      <c r="VSH129" s="717"/>
      <c r="VSI129" s="717"/>
      <c r="VSJ129" s="717"/>
      <c r="VSK129" s="717"/>
      <c r="VSL129" s="717"/>
      <c r="VSM129" s="717"/>
      <c r="VSN129" s="717"/>
      <c r="VSO129" s="717"/>
      <c r="VSP129" s="717"/>
      <c r="VSQ129" s="717"/>
      <c r="VSR129" s="717"/>
      <c r="VSS129" s="717"/>
      <c r="VST129" s="717"/>
      <c r="VSU129" s="717"/>
      <c r="VSV129" s="717"/>
      <c r="VSW129" s="717"/>
      <c r="VSX129" s="717"/>
      <c r="VSY129" s="717"/>
      <c r="VSZ129" s="717"/>
      <c r="VTA129" s="717"/>
      <c r="VTB129" s="717"/>
      <c r="VTC129" s="717"/>
      <c r="VTD129" s="717"/>
      <c r="VTE129" s="717"/>
      <c r="VTF129" s="717"/>
      <c r="VTG129" s="717"/>
      <c r="VTH129" s="717"/>
      <c r="VTI129" s="717"/>
      <c r="VTJ129" s="717"/>
      <c r="VTK129" s="717"/>
      <c r="VTL129" s="717"/>
      <c r="VTM129" s="717"/>
      <c r="VTN129" s="717"/>
      <c r="VTO129" s="717"/>
      <c r="VTP129" s="717"/>
      <c r="VTQ129" s="717"/>
      <c r="VTR129" s="717"/>
      <c r="VTS129" s="717"/>
      <c r="VTT129" s="717"/>
      <c r="VTU129" s="717"/>
      <c r="VTV129" s="717"/>
      <c r="VTW129" s="717"/>
      <c r="VTX129" s="717"/>
      <c r="VTY129" s="717"/>
      <c r="VTZ129" s="717"/>
      <c r="VUA129" s="717"/>
      <c r="VUB129" s="717"/>
      <c r="VUC129" s="717"/>
      <c r="VUD129" s="717"/>
      <c r="VUE129" s="717"/>
      <c r="VUF129" s="717"/>
      <c r="VUG129" s="717"/>
      <c r="VUH129" s="717"/>
      <c r="VUI129" s="717"/>
      <c r="VUJ129" s="717"/>
      <c r="VUK129" s="717"/>
      <c r="VUL129" s="717"/>
      <c r="VUM129" s="717"/>
      <c r="VUN129" s="717"/>
      <c r="VUO129" s="717"/>
      <c r="VUP129" s="717"/>
      <c r="VUQ129" s="717"/>
      <c r="VUR129" s="717"/>
      <c r="VUS129" s="717"/>
      <c r="VUT129" s="717"/>
      <c r="VUU129" s="717"/>
      <c r="VUV129" s="717"/>
      <c r="VUW129" s="717"/>
      <c r="VUX129" s="717"/>
      <c r="VUY129" s="717"/>
      <c r="VUZ129" s="717"/>
      <c r="VVA129" s="717"/>
      <c r="VVB129" s="717"/>
      <c r="VVC129" s="717"/>
      <c r="VVD129" s="717"/>
      <c r="VVE129" s="717"/>
      <c r="VVF129" s="717"/>
      <c r="VVG129" s="717"/>
      <c r="VVH129" s="717"/>
      <c r="VVI129" s="717"/>
      <c r="VVJ129" s="717"/>
      <c r="VVK129" s="717"/>
      <c r="VVL129" s="717"/>
      <c r="VVM129" s="717"/>
      <c r="VVN129" s="717"/>
      <c r="VVO129" s="717"/>
      <c r="VVP129" s="717"/>
      <c r="VVQ129" s="717"/>
      <c r="VVR129" s="717"/>
      <c r="VVS129" s="717"/>
      <c r="VVT129" s="717"/>
      <c r="VVU129" s="717"/>
      <c r="VVV129" s="717"/>
      <c r="VVW129" s="717"/>
      <c r="VVX129" s="717"/>
      <c r="VVY129" s="717"/>
      <c r="VVZ129" s="717"/>
      <c r="VWA129" s="717"/>
      <c r="VWB129" s="717"/>
      <c r="VWC129" s="717"/>
      <c r="VWD129" s="717"/>
      <c r="VWE129" s="717"/>
      <c r="VWF129" s="717"/>
      <c r="VWG129" s="717"/>
      <c r="VWH129" s="717"/>
      <c r="VWI129" s="717"/>
      <c r="VWJ129" s="717"/>
      <c r="VWK129" s="717"/>
      <c r="VWL129" s="717"/>
      <c r="VWM129" s="717"/>
      <c r="VWN129" s="717"/>
      <c r="VWO129" s="717"/>
      <c r="VWP129" s="717"/>
      <c r="VWQ129" s="717"/>
      <c r="VWR129" s="717"/>
      <c r="VWS129" s="717"/>
      <c r="VWT129" s="717"/>
      <c r="VWU129" s="717"/>
      <c r="VWV129" s="717"/>
      <c r="VWW129" s="717"/>
      <c r="VWX129" s="717"/>
      <c r="VWY129" s="717"/>
      <c r="VWZ129" s="717"/>
      <c r="VXA129" s="717"/>
      <c r="VXB129" s="717"/>
      <c r="VXC129" s="717"/>
      <c r="VXD129" s="717"/>
      <c r="VXE129" s="717"/>
      <c r="VXF129" s="717"/>
      <c r="VXG129" s="717"/>
      <c r="VXH129" s="717"/>
      <c r="VXI129" s="717"/>
      <c r="VXJ129" s="717"/>
      <c r="VXK129" s="717"/>
      <c r="VXL129" s="717"/>
      <c r="VXM129" s="717"/>
      <c r="VXN129" s="717"/>
      <c r="VXO129" s="717"/>
      <c r="VXP129" s="717"/>
      <c r="VXQ129" s="717"/>
      <c r="VXR129" s="717"/>
      <c r="VXS129" s="717"/>
      <c r="VXT129" s="717"/>
      <c r="VXU129" s="717"/>
      <c r="VXV129" s="717"/>
      <c r="VXW129" s="717"/>
      <c r="VXX129" s="717"/>
      <c r="VXY129" s="717"/>
      <c r="VXZ129" s="717"/>
      <c r="VYA129" s="717"/>
      <c r="VYB129" s="717"/>
      <c r="VYC129" s="717"/>
      <c r="VYD129" s="717"/>
      <c r="VYE129" s="717"/>
      <c r="VYF129" s="717"/>
      <c r="VYG129" s="717"/>
      <c r="VYH129" s="717"/>
      <c r="VYI129" s="717"/>
      <c r="VYJ129" s="717"/>
      <c r="VYK129" s="717"/>
      <c r="VYL129" s="717"/>
      <c r="VYM129" s="717"/>
      <c r="VYN129" s="717"/>
      <c r="VYO129" s="717"/>
      <c r="VYP129" s="717"/>
      <c r="VYQ129" s="717"/>
      <c r="VYR129" s="717"/>
      <c r="VYS129" s="717"/>
      <c r="VYT129" s="717"/>
      <c r="VYU129" s="717"/>
      <c r="VYV129" s="717"/>
      <c r="VYW129" s="717"/>
      <c r="VYX129" s="717"/>
      <c r="VYY129" s="717"/>
      <c r="VYZ129" s="717"/>
      <c r="VZA129" s="717"/>
      <c r="VZB129" s="717"/>
      <c r="VZC129" s="717"/>
      <c r="VZD129" s="717"/>
      <c r="VZE129" s="717"/>
      <c r="VZF129" s="717"/>
      <c r="VZG129" s="717"/>
      <c r="VZH129" s="717"/>
      <c r="VZI129" s="717"/>
      <c r="VZJ129" s="717"/>
      <c r="VZK129" s="717"/>
      <c r="VZL129" s="717"/>
      <c r="VZM129" s="717"/>
      <c r="VZN129" s="717"/>
      <c r="VZO129" s="717"/>
      <c r="VZP129" s="717"/>
      <c r="VZQ129" s="717"/>
      <c r="VZR129" s="717"/>
      <c r="VZS129" s="717"/>
      <c r="VZT129" s="717"/>
      <c r="VZU129" s="717"/>
      <c r="VZV129" s="717"/>
      <c r="VZW129" s="717"/>
      <c r="VZX129" s="717"/>
      <c r="VZY129" s="717"/>
      <c r="VZZ129" s="717"/>
      <c r="WAA129" s="717"/>
      <c r="WAB129" s="717"/>
      <c r="WAC129" s="717"/>
      <c r="WAD129" s="717"/>
      <c r="WAE129" s="717"/>
      <c r="WAF129" s="717"/>
      <c r="WAG129" s="717"/>
      <c r="WAH129" s="717"/>
      <c r="WAI129" s="717"/>
      <c r="WAJ129" s="717"/>
      <c r="WAK129" s="717"/>
      <c r="WAL129" s="717"/>
      <c r="WAM129" s="717"/>
      <c r="WAN129" s="717"/>
      <c r="WAO129" s="717"/>
      <c r="WAP129" s="717"/>
      <c r="WAQ129" s="717"/>
      <c r="WAR129" s="717"/>
      <c r="WAS129" s="717"/>
      <c r="WAT129" s="717"/>
      <c r="WAU129" s="717"/>
      <c r="WAV129" s="717"/>
      <c r="WAW129" s="717"/>
      <c r="WAX129" s="717"/>
      <c r="WAY129" s="717"/>
      <c r="WAZ129" s="717"/>
      <c r="WBA129" s="717"/>
      <c r="WBB129" s="717"/>
      <c r="WBC129" s="717"/>
      <c r="WBD129" s="717"/>
      <c r="WBE129" s="717"/>
      <c r="WBF129" s="717"/>
      <c r="WBG129" s="717"/>
      <c r="WBH129" s="717"/>
      <c r="WBI129" s="717"/>
      <c r="WBJ129" s="717"/>
      <c r="WBK129" s="717"/>
      <c r="WBL129" s="717"/>
      <c r="WBM129" s="717"/>
      <c r="WBN129" s="717"/>
      <c r="WBO129" s="717"/>
      <c r="WBP129" s="717"/>
      <c r="WBQ129" s="717"/>
      <c r="WBR129" s="717"/>
      <c r="WBS129" s="717"/>
      <c r="WBT129" s="717"/>
      <c r="WBU129" s="717"/>
      <c r="WBV129" s="717"/>
      <c r="WBW129" s="717"/>
      <c r="WBX129" s="717"/>
      <c r="WBY129" s="717"/>
      <c r="WBZ129" s="717"/>
      <c r="WCA129" s="717"/>
      <c r="WCB129" s="717"/>
      <c r="WCC129" s="717"/>
      <c r="WCD129" s="717"/>
      <c r="WCE129" s="717"/>
      <c r="WCF129" s="717"/>
      <c r="WCG129" s="717"/>
      <c r="WCH129" s="717"/>
      <c r="WCI129" s="717"/>
      <c r="WCJ129" s="717"/>
      <c r="WCK129" s="717"/>
      <c r="WCL129" s="717"/>
      <c r="WCM129" s="717"/>
      <c r="WCN129" s="717"/>
      <c r="WCO129" s="717"/>
      <c r="WCP129" s="717"/>
      <c r="WCQ129" s="717"/>
      <c r="WCR129" s="717"/>
      <c r="WCS129" s="717"/>
      <c r="WCT129" s="717"/>
      <c r="WCU129" s="717"/>
      <c r="WCV129" s="717"/>
      <c r="WCW129" s="717"/>
      <c r="WCX129" s="717"/>
      <c r="WCY129" s="717"/>
      <c r="WCZ129" s="717"/>
      <c r="WDA129" s="717"/>
      <c r="WDB129" s="717"/>
      <c r="WDC129" s="717"/>
      <c r="WDD129" s="717"/>
      <c r="WDE129" s="717"/>
      <c r="WDF129" s="717"/>
      <c r="WDG129" s="717"/>
      <c r="WDH129" s="717"/>
      <c r="WDI129" s="717"/>
      <c r="WDJ129" s="717"/>
      <c r="WDK129" s="717"/>
      <c r="WDL129" s="717"/>
      <c r="WDM129" s="717"/>
      <c r="WDN129" s="717"/>
      <c r="WDO129" s="717"/>
      <c r="WDP129" s="717"/>
      <c r="WDQ129" s="717"/>
      <c r="WDR129" s="717"/>
      <c r="WDS129" s="717"/>
      <c r="WDT129" s="717"/>
      <c r="WDU129" s="717"/>
      <c r="WDV129" s="717"/>
      <c r="WDW129" s="717"/>
      <c r="WDX129" s="717"/>
      <c r="WDY129" s="717"/>
      <c r="WDZ129" s="717"/>
      <c r="WEA129" s="717"/>
      <c r="WEB129" s="717"/>
      <c r="WEC129" s="717"/>
      <c r="WED129" s="717"/>
      <c r="WEE129" s="717"/>
      <c r="WEF129" s="717"/>
      <c r="WEG129" s="717"/>
      <c r="WEH129" s="717"/>
      <c r="WEI129" s="717"/>
      <c r="WEJ129" s="717"/>
      <c r="WEK129" s="717"/>
      <c r="WEL129" s="717"/>
      <c r="WEM129" s="717"/>
      <c r="WEN129" s="717"/>
      <c r="WEO129" s="717"/>
      <c r="WEP129" s="717"/>
      <c r="WEQ129" s="717"/>
      <c r="WER129" s="717"/>
      <c r="WES129" s="717"/>
      <c r="WET129" s="717"/>
      <c r="WEU129" s="717"/>
      <c r="WEV129" s="717"/>
      <c r="WEW129" s="717"/>
      <c r="WEX129" s="717"/>
      <c r="WEY129" s="717"/>
      <c r="WEZ129" s="717"/>
      <c r="WFA129" s="717"/>
      <c r="WFB129" s="717"/>
      <c r="WFC129" s="717"/>
      <c r="WFD129" s="717"/>
      <c r="WFE129" s="717"/>
      <c r="WFF129" s="717"/>
      <c r="WFG129" s="717"/>
      <c r="WFH129" s="717"/>
      <c r="WFI129" s="717"/>
      <c r="WFJ129" s="717"/>
      <c r="WFK129" s="717"/>
      <c r="WFL129" s="717"/>
      <c r="WFM129" s="717"/>
      <c r="WFN129" s="717"/>
      <c r="WFO129" s="717"/>
      <c r="WFP129" s="717"/>
      <c r="WFQ129" s="717"/>
      <c r="WFR129" s="717"/>
      <c r="WFS129" s="717"/>
      <c r="WFT129" s="717"/>
      <c r="WFU129" s="717"/>
      <c r="WFV129" s="717"/>
      <c r="WFW129" s="717"/>
      <c r="WFX129" s="717"/>
      <c r="WFY129" s="717"/>
      <c r="WFZ129" s="717"/>
      <c r="WGA129" s="717"/>
      <c r="WGB129" s="717"/>
      <c r="WGC129" s="717"/>
      <c r="WGD129" s="717"/>
      <c r="WGE129" s="717"/>
      <c r="WGF129" s="717"/>
      <c r="WGG129" s="717"/>
      <c r="WGH129" s="717"/>
      <c r="WGI129" s="717"/>
      <c r="WGJ129" s="717"/>
      <c r="WGK129" s="717"/>
      <c r="WGL129" s="717"/>
      <c r="WGM129" s="717"/>
      <c r="WGN129" s="717"/>
      <c r="WGO129" s="717"/>
      <c r="WGP129" s="717"/>
      <c r="WGQ129" s="717"/>
      <c r="WGR129" s="717"/>
      <c r="WGS129" s="717"/>
      <c r="WGT129" s="717"/>
      <c r="WGU129" s="717"/>
      <c r="WGV129" s="717"/>
      <c r="WGW129" s="717"/>
      <c r="WGX129" s="717"/>
      <c r="WGY129" s="717"/>
      <c r="WGZ129" s="717"/>
      <c r="WHA129" s="717"/>
      <c r="WHB129" s="717"/>
      <c r="WHC129" s="717"/>
      <c r="WHD129" s="717"/>
      <c r="WHE129" s="717"/>
      <c r="WHF129" s="717"/>
      <c r="WHG129" s="717"/>
      <c r="WHH129" s="717"/>
      <c r="WHI129" s="717"/>
      <c r="WHJ129" s="717"/>
      <c r="WHK129" s="717"/>
      <c r="WHL129" s="717"/>
      <c r="WHM129" s="717"/>
      <c r="WHN129" s="717"/>
      <c r="WHO129" s="717"/>
      <c r="WHP129" s="717"/>
      <c r="WHQ129" s="717"/>
      <c r="WHR129" s="717"/>
      <c r="WHS129" s="717"/>
      <c r="WHT129" s="717"/>
      <c r="WHU129" s="717"/>
      <c r="WHV129" s="717"/>
      <c r="WHW129" s="717"/>
      <c r="WHX129" s="717"/>
      <c r="WHY129" s="717"/>
      <c r="WHZ129" s="717"/>
      <c r="WIA129" s="717"/>
      <c r="WIB129" s="717"/>
      <c r="WIC129" s="717"/>
      <c r="WID129" s="717"/>
      <c r="WIE129" s="717"/>
      <c r="WIF129" s="717"/>
      <c r="WIG129" s="717"/>
      <c r="WIH129" s="717"/>
      <c r="WII129" s="717"/>
      <c r="WIJ129" s="717"/>
      <c r="WIK129" s="717"/>
      <c r="WIL129" s="717"/>
      <c r="WIM129" s="717"/>
      <c r="WIN129" s="717"/>
      <c r="WIO129" s="717"/>
      <c r="WIP129" s="717"/>
      <c r="WIQ129" s="717"/>
      <c r="WIR129" s="717"/>
      <c r="WIS129" s="717"/>
      <c r="WIT129" s="717"/>
      <c r="WIU129" s="717"/>
      <c r="WIV129" s="717"/>
      <c r="WIW129" s="717"/>
      <c r="WIX129" s="717"/>
      <c r="WIY129" s="717"/>
      <c r="WIZ129" s="717"/>
      <c r="WJA129" s="717"/>
      <c r="WJB129" s="717"/>
      <c r="WJC129" s="717"/>
      <c r="WJD129" s="717"/>
      <c r="WJE129" s="717"/>
      <c r="WJF129" s="717"/>
      <c r="WJG129" s="717"/>
      <c r="WJH129" s="717"/>
      <c r="WJI129" s="717"/>
      <c r="WJJ129" s="717"/>
      <c r="WJK129" s="717"/>
      <c r="WJL129" s="717"/>
      <c r="WJM129" s="717"/>
      <c r="WJN129" s="717"/>
      <c r="WJO129" s="717"/>
      <c r="WJP129" s="717"/>
      <c r="WJQ129" s="717"/>
      <c r="WJR129" s="717"/>
      <c r="WJS129" s="717"/>
      <c r="WJT129" s="717"/>
      <c r="WJU129" s="717"/>
      <c r="WJV129" s="717"/>
      <c r="WJW129" s="717"/>
      <c r="WJX129" s="717"/>
      <c r="WJY129" s="717"/>
      <c r="WJZ129" s="717"/>
      <c r="WKA129" s="717"/>
      <c r="WKB129" s="717"/>
      <c r="WKC129" s="717"/>
      <c r="WKD129" s="717"/>
      <c r="WKE129" s="717"/>
      <c r="WKF129" s="717"/>
      <c r="WKG129" s="717"/>
      <c r="WKH129" s="717"/>
      <c r="WKI129" s="717"/>
      <c r="WKJ129" s="717"/>
      <c r="WKK129" s="717"/>
      <c r="WKL129" s="717"/>
      <c r="WKM129" s="717"/>
      <c r="WKN129" s="717"/>
      <c r="WKO129" s="717"/>
      <c r="WKP129" s="717"/>
      <c r="WKQ129" s="717"/>
      <c r="WKR129" s="717"/>
      <c r="WKS129" s="717"/>
      <c r="WKT129" s="717"/>
      <c r="WKU129" s="717"/>
      <c r="WKV129" s="717"/>
      <c r="WKW129" s="717"/>
      <c r="WKX129" s="717"/>
      <c r="WKY129" s="717"/>
      <c r="WKZ129" s="717"/>
      <c r="WLA129" s="717"/>
      <c r="WLB129" s="717"/>
      <c r="WLC129" s="717"/>
      <c r="WLD129" s="717"/>
      <c r="WLE129" s="717"/>
      <c r="WLF129" s="717"/>
      <c r="WLG129" s="717"/>
      <c r="WLH129" s="717"/>
      <c r="WLI129" s="717"/>
      <c r="WLJ129" s="717"/>
      <c r="WLK129" s="717"/>
      <c r="WLL129" s="717"/>
      <c r="WLM129" s="717"/>
      <c r="WLN129" s="717"/>
      <c r="WLO129" s="717"/>
      <c r="WLP129" s="717"/>
      <c r="WLQ129" s="717"/>
      <c r="WLR129" s="717"/>
      <c r="WLS129" s="717"/>
      <c r="WLT129" s="717"/>
      <c r="WLU129" s="717"/>
      <c r="WLV129" s="717"/>
      <c r="WLW129" s="717"/>
      <c r="WLX129" s="717"/>
      <c r="WLY129" s="717"/>
      <c r="WLZ129" s="717"/>
      <c r="WMA129" s="717"/>
      <c r="WMB129" s="717"/>
      <c r="WMC129" s="717"/>
      <c r="WMD129" s="717"/>
      <c r="WME129" s="717"/>
      <c r="WMF129" s="717"/>
      <c r="WMG129" s="717"/>
      <c r="WMH129" s="717"/>
      <c r="WMI129" s="717"/>
      <c r="WMJ129" s="717"/>
      <c r="WMK129" s="717"/>
      <c r="WML129" s="717"/>
      <c r="WMM129" s="717"/>
      <c r="WMN129" s="717"/>
      <c r="WMO129" s="717"/>
      <c r="WMP129" s="717"/>
      <c r="WMQ129" s="717"/>
      <c r="WMR129" s="717"/>
      <c r="WMS129" s="717"/>
      <c r="WMT129" s="717"/>
      <c r="WMU129" s="717"/>
      <c r="WMV129" s="717"/>
      <c r="WMW129" s="717"/>
      <c r="WMX129" s="717"/>
      <c r="WMY129" s="717"/>
      <c r="WMZ129" s="717"/>
      <c r="WNA129" s="717"/>
      <c r="WNB129" s="717"/>
      <c r="WNC129" s="717"/>
      <c r="WND129" s="717"/>
      <c r="WNE129" s="717"/>
      <c r="WNF129" s="717"/>
      <c r="WNG129" s="717"/>
      <c r="WNH129" s="717"/>
      <c r="WNI129" s="717"/>
      <c r="WNJ129" s="717"/>
      <c r="WNK129" s="717"/>
      <c r="WNL129" s="717"/>
      <c r="WNM129" s="717"/>
      <c r="WNN129" s="717"/>
      <c r="WNO129" s="717"/>
      <c r="WNP129" s="717"/>
      <c r="WNQ129" s="717"/>
      <c r="WNR129" s="717"/>
      <c r="WNS129" s="717"/>
      <c r="WNT129" s="717"/>
      <c r="WNU129" s="717"/>
      <c r="WNV129" s="717"/>
      <c r="WNW129" s="717"/>
      <c r="WNX129" s="717"/>
      <c r="WNY129" s="717"/>
      <c r="WNZ129" s="717"/>
      <c r="WOA129" s="717"/>
      <c r="WOB129" s="717"/>
      <c r="WOC129" s="717"/>
      <c r="WOD129" s="717"/>
      <c r="WOE129" s="717"/>
      <c r="WOF129" s="717"/>
      <c r="WOG129" s="717"/>
      <c r="WOH129" s="717"/>
      <c r="WOI129" s="717"/>
      <c r="WOJ129" s="717"/>
      <c r="WOK129" s="717"/>
      <c r="WOL129" s="717"/>
      <c r="WOM129" s="717"/>
      <c r="WON129" s="717"/>
      <c r="WOO129" s="717"/>
      <c r="WOP129" s="717"/>
      <c r="WOQ129" s="717"/>
      <c r="WOR129" s="717"/>
      <c r="WOS129" s="717"/>
      <c r="WOT129" s="717"/>
      <c r="WOU129" s="717"/>
      <c r="WOV129" s="717"/>
      <c r="WOW129" s="717"/>
      <c r="WOX129" s="717"/>
      <c r="WOY129" s="717"/>
      <c r="WOZ129" s="717"/>
      <c r="WPA129" s="717"/>
      <c r="WPB129" s="717"/>
      <c r="WPC129" s="717"/>
      <c r="WPD129" s="717"/>
      <c r="WPE129" s="717"/>
      <c r="WPF129" s="717"/>
      <c r="WPG129" s="717"/>
      <c r="WPH129" s="717"/>
      <c r="WPI129" s="717"/>
      <c r="WPJ129" s="717"/>
      <c r="WPK129" s="717"/>
      <c r="WPL129" s="717"/>
      <c r="WPM129" s="717"/>
      <c r="WPN129" s="717"/>
      <c r="WPO129" s="717"/>
      <c r="WPP129" s="717"/>
      <c r="WPQ129" s="717"/>
      <c r="WPR129" s="717"/>
      <c r="WPS129" s="717"/>
      <c r="WPT129" s="717"/>
      <c r="WPU129" s="717"/>
      <c r="WPV129" s="717"/>
      <c r="WPW129" s="717"/>
      <c r="WPX129" s="717"/>
      <c r="WPY129" s="717"/>
      <c r="WPZ129" s="717"/>
      <c r="WQA129" s="717"/>
      <c r="WQB129" s="717"/>
      <c r="WQC129" s="717"/>
      <c r="WQD129" s="717"/>
      <c r="WQE129" s="717"/>
      <c r="WQF129" s="717"/>
      <c r="WQG129" s="717"/>
      <c r="WQH129" s="717"/>
      <c r="WQI129" s="717"/>
      <c r="WQJ129" s="717"/>
      <c r="WQK129" s="717"/>
      <c r="WQL129" s="717"/>
      <c r="WQM129" s="717"/>
      <c r="WQN129" s="717"/>
      <c r="WQO129" s="717"/>
      <c r="WQP129" s="717"/>
      <c r="WQQ129" s="717"/>
      <c r="WQR129" s="717"/>
      <c r="WQS129" s="717"/>
      <c r="WQT129" s="717"/>
      <c r="WQU129" s="717"/>
      <c r="WQV129" s="717"/>
      <c r="WQW129" s="717"/>
      <c r="WQX129" s="717"/>
      <c r="WQY129" s="717"/>
      <c r="WQZ129" s="717"/>
      <c r="WRA129" s="717"/>
      <c r="WRB129" s="717"/>
      <c r="WRC129" s="717"/>
      <c r="WRD129" s="717"/>
      <c r="WRE129" s="717"/>
      <c r="WRF129" s="717"/>
      <c r="WRG129" s="717"/>
      <c r="WRH129" s="717"/>
      <c r="WRI129" s="717"/>
      <c r="WRJ129" s="717"/>
      <c r="WRK129" s="717"/>
      <c r="WRL129" s="717"/>
      <c r="WRM129" s="717"/>
      <c r="WRN129" s="717"/>
      <c r="WRO129" s="717"/>
      <c r="WRP129" s="717"/>
      <c r="WRQ129" s="717"/>
      <c r="WRR129" s="717"/>
      <c r="WRS129" s="717"/>
      <c r="WRT129" s="717"/>
      <c r="WRU129" s="717"/>
      <c r="WRV129" s="717"/>
      <c r="WRW129" s="717"/>
      <c r="WRX129" s="717"/>
      <c r="WRY129" s="717"/>
      <c r="WRZ129" s="717"/>
      <c r="WSA129" s="717"/>
      <c r="WSB129" s="717"/>
      <c r="WSC129" s="717"/>
      <c r="WSD129" s="717"/>
      <c r="WSE129" s="717"/>
      <c r="WSF129" s="717"/>
      <c r="WSG129" s="717"/>
      <c r="WSH129" s="717"/>
      <c r="WSI129" s="717"/>
      <c r="WSJ129" s="717"/>
      <c r="WSK129" s="717"/>
      <c r="WSL129" s="717"/>
      <c r="WSM129" s="717"/>
      <c r="WSN129" s="717"/>
      <c r="WSO129" s="717"/>
      <c r="WSP129" s="717"/>
      <c r="WSQ129" s="717"/>
      <c r="WSR129" s="717"/>
      <c r="WSS129" s="717"/>
      <c r="WST129" s="717"/>
      <c r="WSU129" s="717"/>
      <c r="WSV129" s="717"/>
      <c r="WSW129" s="717"/>
      <c r="WSX129" s="717"/>
      <c r="WSY129" s="717"/>
      <c r="WSZ129" s="717"/>
      <c r="WTA129" s="717"/>
      <c r="WTB129" s="717"/>
      <c r="WTC129" s="717"/>
      <c r="WTD129" s="717"/>
      <c r="WTE129" s="717"/>
      <c r="WTF129" s="717"/>
      <c r="WTG129" s="717"/>
      <c r="WTH129" s="717"/>
      <c r="WTI129" s="717"/>
      <c r="WTJ129" s="717"/>
      <c r="WTK129" s="717"/>
      <c r="WTL129" s="717"/>
      <c r="WTM129" s="717"/>
      <c r="WTN129" s="717"/>
      <c r="WTO129" s="717"/>
      <c r="WTP129" s="717"/>
      <c r="WTQ129" s="717"/>
      <c r="WTR129" s="717"/>
      <c r="WTS129" s="717"/>
      <c r="WTT129" s="717"/>
      <c r="WTU129" s="717"/>
      <c r="WTV129" s="717"/>
      <c r="WTW129" s="717"/>
      <c r="WTX129" s="717"/>
      <c r="WTY129" s="717"/>
      <c r="WTZ129" s="717"/>
      <c r="WUA129" s="717"/>
      <c r="WUB129" s="717"/>
      <c r="WUC129" s="717"/>
      <c r="WUD129" s="717"/>
      <c r="WUE129" s="717"/>
      <c r="WUF129" s="717"/>
      <c r="WUG129" s="717"/>
      <c r="WUH129" s="717"/>
      <c r="WUI129" s="717"/>
      <c r="WUJ129" s="717"/>
      <c r="WUK129" s="717"/>
      <c r="WUL129" s="717"/>
      <c r="WUM129" s="717"/>
      <c r="WUN129" s="717"/>
      <c r="WUO129" s="717"/>
      <c r="WUP129" s="717"/>
      <c r="WUQ129" s="717"/>
      <c r="WUR129" s="717"/>
      <c r="WUS129" s="717"/>
      <c r="WUT129" s="717"/>
      <c r="WUU129" s="717"/>
      <c r="WUV129" s="717"/>
      <c r="WUW129" s="717"/>
      <c r="WUX129" s="717"/>
      <c r="WUY129" s="717"/>
      <c r="WUZ129" s="717"/>
      <c r="WVA129" s="717"/>
      <c r="WVB129" s="717"/>
      <c r="WVC129" s="717"/>
      <c r="WVD129" s="717"/>
      <c r="WVE129" s="717"/>
      <c r="WVF129" s="717"/>
      <c r="WVG129" s="717"/>
      <c r="WVH129" s="717"/>
      <c r="WVI129" s="717"/>
      <c r="WVJ129" s="717"/>
      <c r="WVK129" s="717"/>
      <c r="WVL129" s="717"/>
      <c r="WVM129" s="717"/>
      <c r="WVN129" s="717"/>
      <c r="WVO129" s="717"/>
      <c r="WVP129" s="717"/>
      <c r="WVQ129" s="717"/>
      <c r="WVR129" s="717"/>
      <c r="WVS129" s="717"/>
      <c r="WVT129" s="717"/>
      <c r="WVU129" s="717"/>
      <c r="WVV129" s="717"/>
      <c r="WVW129" s="717"/>
      <c r="WVX129" s="717"/>
      <c r="WVY129" s="717"/>
      <c r="WVZ129" s="717"/>
      <c r="WWA129" s="717"/>
      <c r="WWB129" s="717"/>
      <c r="WWC129" s="717"/>
      <c r="WWD129" s="717"/>
      <c r="WWE129" s="717"/>
      <c r="WWF129" s="717"/>
      <c r="WWG129" s="717"/>
      <c r="WWH129" s="717"/>
      <c r="WWI129" s="717"/>
      <c r="WWJ129" s="717"/>
      <c r="WWK129" s="717"/>
      <c r="WWL129" s="717"/>
      <c r="WWM129" s="717"/>
      <c r="WWN129" s="717"/>
      <c r="WWO129" s="717"/>
      <c r="WWP129" s="717"/>
      <c r="WWQ129" s="717"/>
      <c r="WWR129" s="717"/>
      <c r="WWS129" s="717"/>
      <c r="WWT129" s="717"/>
      <c r="WWU129" s="717"/>
      <c r="WWV129" s="717"/>
      <c r="WWW129" s="717"/>
      <c r="WWX129" s="717"/>
      <c r="WWY129" s="717"/>
      <c r="WWZ129" s="717"/>
      <c r="WXA129" s="717"/>
      <c r="WXB129" s="717"/>
      <c r="WXC129" s="717"/>
      <c r="WXD129" s="717"/>
      <c r="WXE129" s="717"/>
      <c r="WXF129" s="717"/>
      <c r="WXG129" s="717"/>
      <c r="WXH129" s="717"/>
      <c r="WXI129" s="717"/>
      <c r="WXJ129" s="717"/>
      <c r="WXK129" s="717"/>
      <c r="WXL129" s="717"/>
      <c r="WXM129" s="717"/>
      <c r="WXN129" s="717"/>
      <c r="WXO129" s="717"/>
      <c r="WXP129" s="717"/>
      <c r="WXQ129" s="717"/>
      <c r="WXR129" s="717"/>
      <c r="WXS129" s="717"/>
      <c r="WXT129" s="717"/>
      <c r="WXU129" s="717"/>
      <c r="WXV129" s="717"/>
      <c r="WXW129" s="717"/>
      <c r="WXX129" s="717"/>
      <c r="WXY129" s="717"/>
      <c r="WXZ129" s="717"/>
      <c r="WYA129" s="717"/>
      <c r="WYB129" s="717"/>
      <c r="WYC129" s="717"/>
      <c r="WYD129" s="717"/>
      <c r="WYE129" s="717"/>
      <c r="WYF129" s="717"/>
      <c r="WYG129" s="717"/>
      <c r="WYH129" s="717"/>
      <c r="WYI129" s="717"/>
      <c r="WYJ129" s="717"/>
      <c r="WYK129" s="717"/>
      <c r="WYL129" s="717"/>
      <c r="WYM129" s="717"/>
      <c r="WYN129" s="717"/>
      <c r="WYO129" s="717"/>
      <c r="WYP129" s="717"/>
      <c r="WYQ129" s="717"/>
      <c r="WYR129" s="717"/>
      <c r="WYS129" s="717"/>
      <c r="WYT129" s="717"/>
      <c r="WYU129" s="717"/>
      <c r="WYV129" s="717"/>
      <c r="WYW129" s="717"/>
      <c r="WYX129" s="717"/>
      <c r="WYY129" s="717"/>
      <c r="WYZ129" s="717"/>
      <c r="WZA129" s="717"/>
      <c r="WZB129" s="717"/>
      <c r="WZC129" s="717"/>
      <c r="WZD129" s="717"/>
      <c r="WZE129" s="717"/>
      <c r="WZF129" s="717"/>
      <c r="WZG129" s="717"/>
      <c r="WZH129" s="717"/>
      <c r="WZI129" s="717"/>
      <c r="WZJ129" s="717"/>
      <c r="WZK129" s="717"/>
      <c r="WZL129" s="717"/>
      <c r="WZM129" s="717"/>
      <c r="WZN129" s="717"/>
      <c r="WZO129" s="717"/>
      <c r="WZP129" s="717"/>
      <c r="WZQ129" s="717"/>
      <c r="WZR129" s="717"/>
      <c r="WZS129" s="717"/>
      <c r="WZT129" s="717"/>
      <c r="WZU129" s="717"/>
      <c r="WZV129" s="717"/>
      <c r="WZW129" s="717"/>
      <c r="WZX129" s="717"/>
      <c r="WZY129" s="717"/>
      <c r="WZZ129" s="717"/>
      <c r="XAA129" s="717"/>
      <c r="XAB129" s="717"/>
      <c r="XAC129" s="717"/>
      <c r="XAD129" s="717"/>
      <c r="XAE129" s="717"/>
      <c r="XAF129" s="717"/>
      <c r="XAG129" s="717"/>
      <c r="XAH129" s="717"/>
      <c r="XAI129" s="717"/>
      <c r="XAJ129" s="717"/>
      <c r="XAK129" s="717"/>
      <c r="XAL129" s="717"/>
      <c r="XAM129" s="717"/>
      <c r="XAN129" s="717"/>
      <c r="XAO129" s="717"/>
      <c r="XAP129" s="717"/>
      <c r="XAQ129" s="717"/>
      <c r="XAR129" s="717"/>
      <c r="XAS129" s="717"/>
      <c r="XAT129" s="717"/>
      <c r="XAU129" s="717"/>
      <c r="XAV129" s="717"/>
      <c r="XAW129" s="717"/>
      <c r="XAX129" s="717"/>
      <c r="XAY129" s="717"/>
      <c r="XAZ129" s="717"/>
      <c r="XBA129" s="717"/>
      <c r="XBB129" s="717"/>
      <c r="XBC129" s="717"/>
      <c r="XBD129" s="717"/>
      <c r="XBE129" s="717"/>
      <c r="XBF129" s="717"/>
      <c r="XBG129" s="717"/>
      <c r="XBH129" s="717"/>
      <c r="XBI129" s="717"/>
      <c r="XBJ129" s="717"/>
      <c r="XBK129" s="717"/>
      <c r="XBL129" s="717"/>
      <c r="XBM129" s="717"/>
      <c r="XBN129" s="717"/>
      <c r="XBO129" s="717"/>
      <c r="XBP129" s="717"/>
      <c r="XBQ129" s="717"/>
      <c r="XBR129" s="717"/>
      <c r="XBS129" s="717"/>
      <c r="XBT129" s="717"/>
      <c r="XBU129" s="717"/>
      <c r="XBV129" s="717"/>
      <c r="XBW129" s="717"/>
      <c r="XBX129" s="717"/>
      <c r="XBY129" s="717"/>
      <c r="XBZ129" s="717"/>
      <c r="XCA129" s="717"/>
      <c r="XCB129" s="717"/>
      <c r="XCC129" s="717"/>
      <c r="XCD129" s="717"/>
      <c r="XCE129" s="717"/>
      <c r="XCF129" s="717"/>
      <c r="XCG129" s="717"/>
      <c r="XCH129" s="717"/>
      <c r="XCI129" s="717"/>
      <c r="XCJ129" s="717"/>
      <c r="XCK129" s="717"/>
      <c r="XCL129" s="717"/>
      <c r="XCM129" s="717"/>
      <c r="XCN129" s="717"/>
      <c r="XCO129" s="717"/>
      <c r="XCP129" s="717"/>
      <c r="XCQ129" s="717"/>
      <c r="XCR129" s="717"/>
      <c r="XCS129" s="717"/>
      <c r="XCT129" s="717"/>
      <c r="XCU129" s="717"/>
      <c r="XCV129" s="717"/>
      <c r="XCW129" s="717"/>
      <c r="XCX129" s="717"/>
      <c r="XCY129" s="717"/>
      <c r="XCZ129" s="717"/>
      <c r="XDA129" s="717"/>
      <c r="XDB129" s="717"/>
      <c r="XDC129" s="717"/>
      <c r="XDD129" s="717"/>
      <c r="XDE129" s="717"/>
      <c r="XDF129" s="717"/>
      <c r="XDG129" s="717"/>
      <c r="XDH129" s="717"/>
      <c r="XDI129" s="717"/>
      <c r="XDJ129" s="717"/>
      <c r="XDK129" s="717"/>
      <c r="XDL129" s="717"/>
      <c r="XDM129" s="717"/>
      <c r="XDN129" s="717"/>
      <c r="XDO129" s="717"/>
      <c r="XDP129" s="717"/>
      <c r="XDQ129" s="717"/>
      <c r="XDR129" s="717"/>
      <c r="XDS129" s="717"/>
      <c r="XDT129" s="717"/>
      <c r="XDU129" s="717"/>
      <c r="XDV129" s="717"/>
      <c r="XDW129" s="717"/>
      <c r="XDX129" s="717"/>
      <c r="XDY129" s="717"/>
      <c r="XDZ129" s="717"/>
      <c r="XEA129" s="717"/>
      <c r="XEB129" s="717"/>
      <c r="XEC129" s="717"/>
      <c r="XED129" s="717"/>
      <c r="XEE129" s="717"/>
      <c r="XEF129" s="717"/>
      <c r="XEG129" s="717"/>
      <c r="XEH129" s="717"/>
      <c r="XEI129" s="717"/>
      <c r="XEJ129" s="717"/>
      <c r="XEK129" s="717"/>
      <c r="XEL129" s="717"/>
      <c r="XEM129" s="717"/>
      <c r="XEN129" s="717"/>
      <c r="XEO129" s="717"/>
      <c r="XEP129" s="717"/>
      <c r="XEQ129" s="717"/>
      <c r="XER129" s="717"/>
      <c r="XES129" s="717"/>
      <c r="XET129" s="717"/>
      <c r="XEU129" s="717"/>
      <c r="XEV129" s="717"/>
      <c r="XEW129" s="717"/>
      <c r="XEX129" s="717"/>
      <c r="XEY129" s="717"/>
      <c r="XEZ129" s="717"/>
    </row>
    <row r="130" spans="1:16380" s="518" customFormat="1">
      <c r="A130" s="519"/>
      <c r="B130" s="833">
        <v>11</v>
      </c>
      <c r="C130" s="859"/>
      <c r="D130" s="860"/>
      <c r="E130" s="860"/>
      <c r="F130" s="861"/>
      <c r="G130" s="862"/>
      <c r="H130" s="862" t="s">
        <v>1272</v>
      </c>
      <c r="I130" s="863">
        <f>SUM(I128:I129)</f>
        <v>847</v>
      </c>
      <c r="J130" s="864">
        <f>SUM(J128:J129)</f>
        <v>8470000.0000000037</v>
      </c>
      <c r="K130" s="865">
        <f t="shared" ref="K130:AG130" si="234">SUM(K128:K129)</f>
        <v>0</v>
      </c>
      <c r="L130" s="864">
        <f t="shared" si="234"/>
        <v>0</v>
      </c>
      <c r="M130" s="864">
        <f>SUM(M128:M129)</f>
        <v>8470000</v>
      </c>
      <c r="N130" s="865">
        <f t="shared" si="234"/>
        <v>7700000</v>
      </c>
      <c r="O130" s="865">
        <f>SUM(O128:O129)</f>
        <v>770000</v>
      </c>
      <c r="P130" s="865">
        <f>SUM(P128:P129)</f>
        <v>0</v>
      </c>
      <c r="Q130" s="866">
        <f>SUM(Q128:Q129)</f>
        <v>855470.00000000605</v>
      </c>
      <c r="R130" s="867">
        <f t="shared" si="219"/>
        <v>0.10100000000000067</v>
      </c>
      <c r="S130" s="868">
        <f>SUM(S128:S129)</f>
        <v>855470.00000000605</v>
      </c>
      <c r="T130" s="869">
        <f t="shared" si="234"/>
        <v>0</v>
      </c>
      <c r="U130" s="870">
        <f t="shared" si="234"/>
        <v>0</v>
      </c>
      <c r="V130" s="864">
        <f t="shared" si="234"/>
        <v>0</v>
      </c>
      <c r="W130" s="869">
        <f t="shared" si="234"/>
        <v>0</v>
      </c>
      <c r="X130" s="870">
        <f t="shared" si="234"/>
        <v>998.88888888888869</v>
      </c>
      <c r="Y130" s="870">
        <f t="shared" si="234"/>
        <v>17979.999999999996</v>
      </c>
      <c r="Z130" s="864">
        <f t="shared" si="234"/>
        <v>0</v>
      </c>
      <c r="AA130" s="870">
        <f t="shared" si="234"/>
        <v>7635480.1599999992</v>
      </c>
      <c r="AB130" s="870">
        <f t="shared" si="234"/>
        <v>763548.01599999995</v>
      </c>
      <c r="AC130" s="870">
        <f t="shared" si="234"/>
        <v>463284.36</v>
      </c>
      <c r="AD130" s="870">
        <f t="shared" si="234"/>
        <v>46328.436000000002</v>
      </c>
      <c r="AE130" s="870">
        <f t="shared" si="234"/>
        <v>274885.38</v>
      </c>
      <c r="AF130" s="871">
        <f t="shared" si="234"/>
        <v>54977.076000000001</v>
      </c>
      <c r="AG130" s="870">
        <f t="shared" si="234"/>
        <v>7614529.9999999981</v>
      </c>
      <c r="AH130" s="578"/>
      <c r="AI130" s="615"/>
    </row>
    <row r="131" spans="1:16380" ht="16.149999999999999" customHeight="1">
      <c r="A131" s="519"/>
      <c r="B131" s="833">
        <v>11</v>
      </c>
      <c r="C131" s="903">
        <v>24</v>
      </c>
      <c r="D131" s="887" t="s">
        <v>1070</v>
      </c>
      <c r="E131" s="836">
        <v>40</v>
      </c>
      <c r="F131" s="837" t="s">
        <v>1513</v>
      </c>
      <c r="G131" s="838">
        <f t="shared" si="217"/>
        <v>387.5</v>
      </c>
      <c r="H131" s="839">
        <v>15500</v>
      </c>
      <c r="I131" s="840">
        <v>451</v>
      </c>
      <c r="J131" s="900">
        <f>H131*I131</f>
        <v>6990500</v>
      </c>
      <c r="K131" s="842" t="s">
        <v>1276</v>
      </c>
      <c r="L131" s="843">
        <f t="shared" ref="L131" si="235">J131-M131</f>
        <v>0</v>
      </c>
      <c r="M131" s="843">
        <f t="shared" ref="M131" si="236">N131+O131-P131</f>
        <v>6990500</v>
      </c>
      <c r="N131" s="874">
        <v>6355000</v>
      </c>
      <c r="O131" s="874">
        <v>635500</v>
      </c>
      <c r="P131" s="843">
        <v>0</v>
      </c>
      <c r="Q131" s="845">
        <f>J131-AG131</f>
        <v>753170</v>
      </c>
      <c r="R131" s="846">
        <f t="shared" si="219"/>
        <v>0.10774193548387097</v>
      </c>
      <c r="S131" s="847">
        <f>Q131-U131</f>
        <v>753170</v>
      </c>
      <c r="T131" s="848"/>
      <c r="U131" s="849"/>
      <c r="V131" s="839" t="s">
        <v>1181</v>
      </c>
      <c r="W131" s="850" t="s">
        <v>1182</v>
      </c>
      <c r="X131" s="851">
        <f>Y131/E131</f>
        <v>345.75</v>
      </c>
      <c r="Y131" s="851">
        <f>(AA131+AB131-AC131-AD131-AE131)/I131</f>
        <v>13830</v>
      </c>
      <c r="Z131" s="843">
        <f>AH131-Y131</f>
        <v>0</v>
      </c>
      <c r="AA131" s="904">
        <v>6254363.04</v>
      </c>
      <c r="AB131" s="904">
        <v>625436.304</v>
      </c>
      <c r="AC131" s="905">
        <v>379391.0400000001</v>
      </c>
      <c r="AD131" s="905">
        <v>37939.104000000014</v>
      </c>
      <c r="AE131" s="905">
        <v>225139.20000000001</v>
      </c>
      <c r="AF131" s="906">
        <f t="shared" ref="AF131" si="237">AE131*$AF$4</f>
        <v>45027.840000000004</v>
      </c>
      <c r="AG131" s="904">
        <v>6237330</v>
      </c>
      <c r="AH131" s="643">
        <f t="shared" ref="AH131" si="238">AG131/I131</f>
        <v>13830</v>
      </c>
      <c r="AI131" s="644" t="s">
        <v>1530</v>
      </c>
    </row>
    <row r="132" spans="1:16380" ht="16.149999999999999" customHeight="1">
      <c r="A132" s="519"/>
      <c r="B132" s="833">
        <v>11</v>
      </c>
      <c r="C132" s="859"/>
      <c r="D132" s="860"/>
      <c r="E132" s="860"/>
      <c r="F132" s="861"/>
      <c r="G132" s="862"/>
      <c r="H132" s="862" t="s">
        <v>1272</v>
      </c>
      <c r="I132" s="863">
        <f>SUM(I131)</f>
        <v>451</v>
      </c>
      <c r="J132" s="864">
        <f>SUM(J131)</f>
        <v>6990500</v>
      </c>
      <c r="K132" s="865">
        <f t="shared" ref="K132:AG132" si="239">SUM(K131)</f>
        <v>0</v>
      </c>
      <c r="L132" s="864">
        <f t="shared" si="239"/>
        <v>0</v>
      </c>
      <c r="M132" s="864">
        <f>SUM(M131)</f>
        <v>6990500</v>
      </c>
      <c r="N132" s="865">
        <f t="shared" si="239"/>
        <v>6355000</v>
      </c>
      <c r="O132" s="865">
        <f>SUM(O131)</f>
        <v>635500</v>
      </c>
      <c r="P132" s="865">
        <f>SUM(P131)</f>
        <v>0</v>
      </c>
      <c r="Q132" s="866">
        <f>SUM(Q131)</f>
        <v>753170</v>
      </c>
      <c r="R132" s="867">
        <f t="shared" si="219"/>
        <v>0.10774193548387097</v>
      </c>
      <c r="S132" s="868">
        <f>SUM(S131)</f>
        <v>753170</v>
      </c>
      <c r="T132" s="869"/>
      <c r="U132" s="870"/>
      <c r="V132" s="864">
        <f t="shared" si="239"/>
        <v>0</v>
      </c>
      <c r="W132" s="869">
        <f t="shared" si="239"/>
        <v>0</v>
      </c>
      <c r="X132" s="870">
        <f t="shared" si="239"/>
        <v>345.75</v>
      </c>
      <c r="Y132" s="870">
        <f t="shared" si="239"/>
        <v>13830</v>
      </c>
      <c r="Z132" s="864">
        <f t="shared" si="239"/>
        <v>0</v>
      </c>
      <c r="AA132" s="870">
        <f t="shared" si="239"/>
        <v>6254363.04</v>
      </c>
      <c r="AB132" s="870">
        <f t="shared" si="239"/>
        <v>625436.304</v>
      </c>
      <c r="AC132" s="870">
        <f t="shared" si="239"/>
        <v>379391.0400000001</v>
      </c>
      <c r="AD132" s="870">
        <f t="shared" si="239"/>
        <v>37939.104000000014</v>
      </c>
      <c r="AE132" s="870">
        <f t="shared" si="239"/>
        <v>225139.20000000001</v>
      </c>
      <c r="AF132" s="871">
        <f t="shared" si="239"/>
        <v>45027.840000000004</v>
      </c>
      <c r="AG132" s="870">
        <f t="shared" si="239"/>
        <v>6237330</v>
      </c>
      <c r="AH132" s="578"/>
      <c r="AI132" s="615"/>
    </row>
    <row r="133" spans="1:16380" ht="16.149999999999999" customHeight="1">
      <c r="A133" s="519"/>
      <c r="B133" s="833">
        <v>11</v>
      </c>
      <c r="C133" s="834">
        <v>29</v>
      </c>
      <c r="D133" s="884" t="s">
        <v>1064</v>
      </c>
      <c r="E133" s="836">
        <v>32</v>
      </c>
      <c r="F133" s="837" t="s">
        <v>1550</v>
      </c>
      <c r="G133" s="838">
        <f t="shared" si="217"/>
        <v>781.25</v>
      </c>
      <c r="H133" s="839">
        <v>25000</v>
      </c>
      <c r="I133" s="840">
        <v>990</v>
      </c>
      <c r="J133" s="900">
        <f>H133*I133</f>
        <v>24750000</v>
      </c>
      <c r="K133" s="842" t="s">
        <v>1276</v>
      </c>
      <c r="L133" s="843">
        <f t="shared" ref="L133:L134" si="240">J133-M133</f>
        <v>0</v>
      </c>
      <c r="M133" s="843">
        <f t="shared" ref="M133:M134" si="241">N133+O133-P133</f>
        <v>24750000</v>
      </c>
      <c r="N133" s="874">
        <v>22500000</v>
      </c>
      <c r="O133" s="874">
        <v>2250000</v>
      </c>
      <c r="P133" s="843">
        <v>0</v>
      </c>
      <c r="Q133" s="845">
        <f>J133-AG133</f>
        <v>1231960</v>
      </c>
      <c r="R133" s="846">
        <f t="shared" si="219"/>
        <v>4.9776161616161614E-2</v>
      </c>
      <c r="S133" s="847">
        <f>Q133-U133</f>
        <v>1231960</v>
      </c>
      <c r="T133" s="848"/>
      <c r="U133" s="849"/>
      <c r="V133" s="839" t="s">
        <v>1181</v>
      </c>
      <c r="W133" s="850" t="s">
        <v>1182</v>
      </c>
      <c r="X133" s="851">
        <f t="shared" ref="X133:X134" si="242">Y133/E133</f>
        <v>742.36237373737379</v>
      </c>
      <c r="Y133" s="851">
        <f t="shared" ref="Y133:Y134" si="243">(AA133+AB133-AC133-AD133-AE133)/I133</f>
        <v>23755.595959595961</v>
      </c>
      <c r="Z133" s="843">
        <f t="shared" ref="Z133:Z134" si="244">AH133-Y133</f>
        <v>0</v>
      </c>
      <c r="AA133" s="907">
        <v>24907680</v>
      </c>
      <c r="AB133" s="907">
        <v>2490768</v>
      </c>
      <c r="AC133" s="907">
        <v>2308880</v>
      </c>
      <c r="AD133" s="907">
        <v>230888</v>
      </c>
      <c r="AE133" s="907">
        <v>1340640</v>
      </c>
      <c r="AF133" s="853">
        <f t="shared" ref="AF133:AF134" si="245">AE133*$AF$4</f>
        <v>268128</v>
      </c>
      <c r="AG133" s="908">
        <v>23518040</v>
      </c>
      <c r="AH133" s="643">
        <f t="shared" ref="AH133:AH134" si="246">AG133/I133</f>
        <v>23755.595959595961</v>
      </c>
      <c r="AI133" s="644" t="s">
        <v>1552</v>
      </c>
    </row>
    <row r="134" spans="1:16380" s="709" customFormat="1" ht="16.149999999999999" customHeight="1">
      <c r="A134" s="519"/>
      <c r="B134" s="889">
        <v>11</v>
      </c>
      <c r="C134" s="910">
        <v>29</v>
      </c>
      <c r="D134" s="962" t="s">
        <v>1108</v>
      </c>
      <c r="E134" s="911">
        <v>40</v>
      </c>
      <c r="F134" s="912" t="s">
        <v>1551</v>
      </c>
      <c r="G134" s="913">
        <f t="shared" si="217"/>
        <v>500</v>
      </c>
      <c r="H134" s="914">
        <v>20000</v>
      </c>
      <c r="I134" s="915">
        <v>891</v>
      </c>
      <c r="J134" s="916">
        <f>H134*I134</f>
        <v>17820000</v>
      </c>
      <c r="K134" s="917" t="s">
        <v>1276</v>
      </c>
      <c r="L134" s="918">
        <f t="shared" si="240"/>
        <v>0</v>
      </c>
      <c r="M134" s="918">
        <f t="shared" si="241"/>
        <v>17820000</v>
      </c>
      <c r="N134" s="919">
        <v>16200000</v>
      </c>
      <c r="O134" s="919">
        <v>1620000</v>
      </c>
      <c r="P134" s="918">
        <v>0</v>
      </c>
      <c r="Q134" s="920">
        <f>J134-AG134</f>
        <v>17820000</v>
      </c>
      <c r="R134" s="921">
        <f t="shared" si="219"/>
        <v>1</v>
      </c>
      <c r="S134" s="922">
        <f>Q134-U134</f>
        <v>17820000</v>
      </c>
      <c r="T134" s="923"/>
      <c r="U134" s="924"/>
      <c r="V134" s="925" t="s">
        <v>1181</v>
      </c>
      <c r="W134" s="926" t="s">
        <v>1182</v>
      </c>
      <c r="X134" s="927">
        <f t="shared" si="242"/>
        <v>0</v>
      </c>
      <c r="Y134" s="927">
        <f t="shared" si="243"/>
        <v>0</v>
      </c>
      <c r="Z134" s="928">
        <f t="shared" si="244"/>
        <v>0</v>
      </c>
      <c r="AA134" s="929"/>
      <c r="AB134" s="929"/>
      <c r="AC134" s="927"/>
      <c r="AD134" s="927"/>
      <c r="AE134" s="927"/>
      <c r="AF134" s="930">
        <f t="shared" si="245"/>
        <v>0</v>
      </c>
      <c r="AG134" s="929"/>
      <c r="AH134" s="643">
        <f t="shared" si="246"/>
        <v>0</v>
      </c>
      <c r="AI134" s="644"/>
      <c r="AJ134" s="717"/>
      <c r="AK134" s="717"/>
      <c r="AL134" s="717"/>
      <c r="AM134" s="717"/>
      <c r="AN134" s="717"/>
      <c r="AO134" s="717"/>
      <c r="AP134" s="717"/>
      <c r="AQ134" s="717"/>
      <c r="AR134" s="717"/>
      <c r="AS134" s="717"/>
      <c r="AT134" s="717"/>
      <c r="AU134" s="717"/>
      <c r="AV134" s="717"/>
      <c r="AW134" s="717"/>
      <c r="AX134" s="717"/>
      <c r="AY134" s="717"/>
      <c r="AZ134" s="717"/>
      <c r="BA134" s="717"/>
      <c r="BB134" s="717"/>
      <c r="BC134" s="717"/>
      <c r="BD134" s="717"/>
      <c r="BE134" s="717"/>
      <c r="BF134" s="717"/>
      <c r="BG134" s="717"/>
      <c r="BH134" s="717"/>
      <c r="BI134" s="717"/>
      <c r="BJ134" s="717"/>
      <c r="BK134" s="717"/>
      <c r="BL134" s="717"/>
      <c r="BM134" s="717"/>
      <c r="BN134" s="717"/>
      <c r="BO134" s="717"/>
      <c r="BP134" s="717"/>
      <c r="BQ134" s="717"/>
      <c r="BR134" s="717"/>
      <c r="BS134" s="717"/>
      <c r="BT134" s="717"/>
      <c r="BU134" s="717"/>
      <c r="BV134" s="717"/>
      <c r="BW134" s="717"/>
      <c r="BX134" s="717"/>
      <c r="BY134" s="717"/>
      <c r="BZ134" s="717"/>
      <c r="CA134" s="717"/>
      <c r="CB134" s="717"/>
      <c r="CC134" s="717"/>
      <c r="CD134" s="717"/>
      <c r="CE134" s="717"/>
      <c r="CF134" s="717"/>
      <c r="CG134" s="717"/>
      <c r="CH134" s="717"/>
      <c r="CI134" s="717"/>
      <c r="CJ134" s="717"/>
      <c r="CK134" s="717"/>
      <c r="CL134" s="717"/>
      <c r="CM134" s="717"/>
      <c r="CN134" s="717"/>
      <c r="CO134" s="717"/>
      <c r="CP134" s="717"/>
      <c r="CQ134" s="717"/>
      <c r="CR134" s="717"/>
      <c r="CS134" s="717"/>
      <c r="CT134" s="717"/>
      <c r="CU134" s="717"/>
      <c r="CV134" s="717"/>
      <c r="CW134" s="717"/>
      <c r="CX134" s="717"/>
      <c r="CY134" s="717"/>
      <c r="CZ134" s="717"/>
      <c r="DA134" s="717"/>
      <c r="DB134" s="717"/>
      <c r="DC134" s="717"/>
      <c r="DD134" s="717"/>
      <c r="DE134" s="717"/>
      <c r="DF134" s="717"/>
      <c r="DG134" s="717"/>
      <c r="DH134" s="717"/>
      <c r="DI134" s="717"/>
      <c r="DJ134" s="717"/>
      <c r="DK134" s="717"/>
      <c r="DL134" s="717"/>
      <c r="DM134" s="717"/>
      <c r="DN134" s="717"/>
      <c r="DO134" s="717"/>
      <c r="DP134" s="717"/>
      <c r="DQ134" s="717"/>
      <c r="DR134" s="717"/>
      <c r="DS134" s="717"/>
      <c r="DT134" s="717"/>
      <c r="DU134" s="717"/>
      <c r="DV134" s="717"/>
      <c r="DW134" s="717"/>
      <c r="DX134" s="717"/>
      <c r="DY134" s="717"/>
      <c r="DZ134" s="717"/>
      <c r="EA134" s="717"/>
      <c r="EB134" s="717"/>
      <c r="EC134" s="717"/>
      <c r="ED134" s="717"/>
      <c r="EE134" s="717"/>
      <c r="EF134" s="717"/>
      <c r="EG134" s="717"/>
      <c r="EH134" s="717"/>
      <c r="EI134" s="717"/>
      <c r="EJ134" s="717"/>
      <c r="EK134" s="717"/>
      <c r="EL134" s="717"/>
      <c r="EM134" s="717"/>
      <c r="EN134" s="717"/>
      <c r="EO134" s="717"/>
      <c r="EP134" s="717"/>
      <c r="EQ134" s="717"/>
      <c r="ER134" s="717"/>
      <c r="ES134" s="717"/>
      <c r="ET134" s="717"/>
      <c r="EU134" s="717"/>
      <c r="EV134" s="717"/>
      <c r="EW134" s="717"/>
      <c r="EX134" s="717"/>
      <c r="EY134" s="717"/>
      <c r="EZ134" s="717"/>
      <c r="FA134" s="717"/>
      <c r="FB134" s="717"/>
      <c r="FC134" s="717"/>
      <c r="FD134" s="717"/>
      <c r="FE134" s="717"/>
      <c r="FF134" s="717"/>
      <c r="FG134" s="717"/>
      <c r="FH134" s="717"/>
      <c r="FI134" s="717"/>
      <c r="FJ134" s="717"/>
      <c r="FK134" s="717"/>
      <c r="FL134" s="717"/>
      <c r="FM134" s="717"/>
      <c r="FN134" s="717"/>
      <c r="FO134" s="717"/>
      <c r="FP134" s="717"/>
      <c r="FQ134" s="717"/>
      <c r="FR134" s="717"/>
      <c r="FS134" s="717"/>
      <c r="FT134" s="717"/>
      <c r="FU134" s="717"/>
      <c r="FV134" s="717"/>
      <c r="FW134" s="717"/>
      <c r="FX134" s="717"/>
      <c r="FY134" s="717"/>
      <c r="FZ134" s="717"/>
      <c r="GA134" s="717"/>
      <c r="GB134" s="717"/>
      <c r="GC134" s="717"/>
      <c r="GD134" s="717"/>
      <c r="GE134" s="717"/>
      <c r="GF134" s="717"/>
      <c r="GG134" s="717"/>
      <c r="GH134" s="717"/>
      <c r="GI134" s="717"/>
      <c r="GJ134" s="717"/>
      <c r="GK134" s="717"/>
      <c r="GL134" s="717"/>
      <c r="GM134" s="717"/>
      <c r="GN134" s="717"/>
      <c r="GO134" s="717"/>
      <c r="GP134" s="717"/>
      <c r="GQ134" s="717"/>
      <c r="GR134" s="717"/>
      <c r="GS134" s="717"/>
      <c r="GT134" s="717"/>
      <c r="GU134" s="717"/>
      <c r="GV134" s="717"/>
      <c r="GW134" s="717"/>
      <c r="GX134" s="717"/>
      <c r="GY134" s="717"/>
      <c r="GZ134" s="717"/>
      <c r="HA134" s="717"/>
      <c r="HB134" s="717"/>
      <c r="HC134" s="717"/>
      <c r="HD134" s="717"/>
      <c r="HE134" s="717"/>
      <c r="HF134" s="717"/>
      <c r="HG134" s="717"/>
      <c r="HH134" s="717"/>
      <c r="HI134" s="717"/>
      <c r="HJ134" s="717"/>
      <c r="HK134" s="717"/>
      <c r="HL134" s="717"/>
      <c r="HM134" s="717"/>
      <c r="HN134" s="717"/>
      <c r="HO134" s="717"/>
      <c r="HP134" s="717"/>
      <c r="HQ134" s="717"/>
      <c r="HR134" s="717"/>
      <c r="HS134" s="717"/>
      <c r="HT134" s="717"/>
      <c r="HU134" s="717"/>
      <c r="HV134" s="717"/>
      <c r="HW134" s="717"/>
      <c r="HX134" s="717"/>
      <c r="HY134" s="717"/>
      <c r="HZ134" s="717"/>
      <c r="IA134" s="717"/>
      <c r="IB134" s="717"/>
      <c r="IC134" s="717"/>
      <c r="ID134" s="717"/>
      <c r="IE134" s="717"/>
      <c r="IF134" s="717"/>
      <c r="IG134" s="717"/>
      <c r="IH134" s="717"/>
      <c r="II134" s="717"/>
      <c r="IJ134" s="717"/>
      <c r="IK134" s="717"/>
      <c r="IL134" s="717"/>
      <c r="IM134" s="717"/>
      <c r="IN134" s="717"/>
      <c r="IO134" s="717"/>
      <c r="IP134" s="717"/>
      <c r="IQ134" s="717"/>
      <c r="IR134" s="717"/>
      <c r="IS134" s="717"/>
      <c r="IT134" s="717"/>
      <c r="IU134" s="717"/>
      <c r="IV134" s="717"/>
      <c r="IW134" s="717"/>
      <c r="IX134" s="717"/>
      <c r="IY134" s="717"/>
      <c r="IZ134" s="717"/>
      <c r="JA134" s="717"/>
      <c r="JB134" s="717"/>
      <c r="JC134" s="717"/>
      <c r="JD134" s="717"/>
      <c r="JE134" s="717"/>
      <c r="JF134" s="717"/>
      <c r="JG134" s="717"/>
      <c r="JH134" s="717"/>
      <c r="JI134" s="717"/>
      <c r="JJ134" s="717"/>
      <c r="JK134" s="717"/>
      <c r="JL134" s="717"/>
      <c r="JM134" s="717"/>
      <c r="JN134" s="717"/>
      <c r="JO134" s="717"/>
      <c r="JP134" s="717"/>
      <c r="JQ134" s="717"/>
      <c r="JR134" s="717"/>
      <c r="JS134" s="717"/>
      <c r="JT134" s="717"/>
      <c r="JU134" s="717"/>
      <c r="JV134" s="717"/>
      <c r="JW134" s="717"/>
      <c r="JX134" s="717"/>
      <c r="JY134" s="717"/>
      <c r="JZ134" s="717"/>
      <c r="KA134" s="717"/>
      <c r="KB134" s="717"/>
      <c r="KC134" s="717"/>
      <c r="KD134" s="717"/>
      <c r="KE134" s="717"/>
      <c r="KF134" s="717"/>
      <c r="KG134" s="717"/>
      <c r="KH134" s="717"/>
      <c r="KI134" s="717"/>
      <c r="KJ134" s="717"/>
      <c r="KK134" s="717"/>
      <c r="KL134" s="717"/>
      <c r="KM134" s="717"/>
      <c r="KN134" s="717"/>
      <c r="KO134" s="717"/>
      <c r="KP134" s="717"/>
      <c r="KQ134" s="717"/>
      <c r="KR134" s="717"/>
      <c r="KS134" s="717"/>
      <c r="KT134" s="717"/>
      <c r="KU134" s="717"/>
      <c r="KV134" s="717"/>
      <c r="KW134" s="717"/>
      <c r="KX134" s="717"/>
      <c r="KY134" s="717"/>
      <c r="KZ134" s="717"/>
      <c r="LA134" s="717"/>
      <c r="LB134" s="717"/>
      <c r="LC134" s="717"/>
      <c r="LD134" s="717"/>
      <c r="LE134" s="717"/>
      <c r="LF134" s="717"/>
      <c r="LG134" s="717"/>
      <c r="LH134" s="717"/>
      <c r="LI134" s="717"/>
      <c r="LJ134" s="717"/>
      <c r="LK134" s="717"/>
      <c r="LL134" s="717"/>
      <c r="LM134" s="717"/>
      <c r="LN134" s="717"/>
      <c r="LO134" s="717"/>
      <c r="LP134" s="717"/>
      <c r="LQ134" s="717"/>
      <c r="LR134" s="717"/>
      <c r="LS134" s="717"/>
      <c r="LT134" s="717"/>
      <c r="LU134" s="717"/>
      <c r="LV134" s="717"/>
      <c r="LW134" s="717"/>
      <c r="LX134" s="717"/>
      <c r="LY134" s="717"/>
      <c r="LZ134" s="717"/>
      <c r="MA134" s="717"/>
      <c r="MB134" s="717"/>
      <c r="MC134" s="717"/>
      <c r="MD134" s="717"/>
      <c r="ME134" s="717"/>
      <c r="MF134" s="717"/>
      <c r="MG134" s="717"/>
      <c r="MH134" s="717"/>
      <c r="MI134" s="717"/>
      <c r="MJ134" s="717"/>
      <c r="MK134" s="717"/>
      <c r="ML134" s="717"/>
      <c r="MM134" s="717"/>
      <c r="MN134" s="717"/>
      <c r="MO134" s="717"/>
      <c r="MP134" s="717"/>
      <c r="MQ134" s="717"/>
      <c r="MR134" s="717"/>
      <c r="MS134" s="717"/>
      <c r="MT134" s="717"/>
      <c r="MU134" s="717"/>
      <c r="MV134" s="717"/>
      <c r="MW134" s="717"/>
      <c r="MX134" s="717"/>
      <c r="MY134" s="717"/>
      <c r="MZ134" s="717"/>
      <c r="NA134" s="717"/>
      <c r="NB134" s="717"/>
      <c r="NC134" s="717"/>
      <c r="ND134" s="717"/>
      <c r="NE134" s="717"/>
      <c r="NF134" s="717"/>
      <c r="NG134" s="717"/>
      <c r="NH134" s="717"/>
      <c r="NI134" s="717"/>
      <c r="NJ134" s="717"/>
      <c r="NK134" s="717"/>
      <c r="NL134" s="717"/>
      <c r="NM134" s="717"/>
      <c r="NN134" s="717"/>
      <c r="NO134" s="717"/>
      <c r="NP134" s="717"/>
      <c r="NQ134" s="717"/>
      <c r="NR134" s="717"/>
      <c r="NS134" s="717"/>
      <c r="NT134" s="717"/>
      <c r="NU134" s="717"/>
      <c r="NV134" s="717"/>
      <c r="NW134" s="717"/>
      <c r="NX134" s="717"/>
      <c r="NY134" s="717"/>
      <c r="NZ134" s="717"/>
      <c r="OA134" s="717"/>
      <c r="OB134" s="717"/>
      <c r="OC134" s="717"/>
      <c r="OD134" s="717"/>
      <c r="OE134" s="717"/>
      <c r="OF134" s="717"/>
      <c r="OG134" s="717"/>
      <c r="OH134" s="717"/>
      <c r="OI134" s="717"/>
      <c r="OJ134" s="717"/>
      <c r="OK134" s="717"/>
      <c r="OL134" s="717"/>
      <c r="OM134" s="717"/>
      <c r="ON134" s="717"/>
      <c r="OO134" s="717"/>
      <c r="OP134" s="717"/>
      <c r="OQ134" s="717"/>
      <c r="OR134" s="717"/>
      <c r="OS134" s="717"/>
      <c r="OT134" s="717"/>
      <c r="OU134" s="717"/>
      <c r="OV134" s="717"/>
      <c r="OW134" s="717"/>
      <c r="OX134" s="717"/>
      <c r="OY134" s="717"/>
      <c r="OZ134" s="717"/>
      <c r="PA134" s="717"/>
      <c r="PB134" s="717"/>
      <c r="PC134" s="717"/>
      <c r="PD134" s="717"/>
      <c r="PE134" s="717"/>
      <c r="PF134" s="717"/>
      <c r="PG134" s="717"/>
      <c r="PH134" s="717"/>
      <c r="PI134" s="717"/>
      <c r="PJ134" s="717"/>
      <c r="PK134" s="717"/>
      <c r="PL134" s="717"/>
      <c r="PM134" s="717"/>
      <c r="PN134" s="717"/>
      <c r="PO134" s="717"/>
      <c r="PP134" s="717"/>
      <c r="PQ134" s="717"/>
      <c r="PR134" s="717"/>
      <c r="PS134" s="717"/>
      <c r="PT134" s="717"/>
      <c r="PU134" s="717"/>
      <c r="PV134" s="717"/>
      <c r="PW134" s="717"/>
      <c r="PX134" s="717"/>
      <c r="PY134" s="717"/>
      <c r="PZ134" s="717"/>
      <c r="QA134" s="717"/>
      <c r="QB134" s="717"/>
      <c r="QC134" s="717"/>
      <c r="QD134" s="717"/>
      <c r="QE134" s="717"/>
      <c r="QF134" s="717"/>
      <c r="QG134" s="717"/>
      <c r="QH134" s="717"/>
      <c r="QI134" s="717"/>
      <c r="QJ134" s="717"/>
      <c r="QK134" s="717"/>
      <c r="QL134" s="717"/>
      <c r="QM134" s="717"/>
      <c r="QN134" s="717"/>
      <c r="QO134" s="717"/>
      <c r="QP134" s="717"/>
      <c r="QQ134" s="717"/>
      <c r="QR134" s="717"/>
      <c r="QS134" s="717"/>
      <c r="QT134" s="717"/>
      <c r="QU134" s="717"/>
      <c r="QV134" s="717"/>
      <c r="QW134" s="717"/>
      <c r="QX134" s="717"/>
      <c r="QY134" s="717"/>
      <c r="QZ134" s="717"/>
      <c r="RA134" s="717"/>
      <c r="RB134" s="717"/>
      <c r="RC134" s="717"/>
      <c r="RD134" s="717"/>
      <c r="RE134" s="717"/>
      <c r="RF134" s="717"/>
      <c r="RG134" s="717"/>
      <c r="RH134" s="717"/>
      <c r="RI134" s="717"/>
      <c r="RJ134" s="717"/>
      <c r="RK134" s="717"/>
      <c r="RL134" s="717"/>
      <c r="RM134" s="717"/>
      <c r="RN134" s="717"/>
      <c r="RO134" s="717"/>
      <c r="RP134" s="717"/>
      <c r="RQ134" s="717"/>
      <c r="RR134" s="717"/>
      <c r="RS134" s="717"/>
      <c r="RT134" s="717"/>
      <c r="RU134" s="717"/>
      <c r="RV134" s="717"/>
      <c r="RW134" s="717"/>
      <c r="RX134" s="717"/>
      <c r="RY134" s="717"/>
      <c r="RZ134" s="717"/>
      <c r="SA134" s="717"/>
      <c r="SB134" s="717"/>
      <c r="SC134" s="717"/>
      <c r="SD134" s="717"/>
      <c r="SE134" s="717"/>
      <c r="SF134" s="717"/>
      <c r="SG134" s="717"/>
      <c r="SH134" s="717"/>
      <c r="SI134" s="717"/>
      <c r="SJ134" s="717"/>
      <c r="SK134" s="717"/>
      <c r="SL134" s="717"/>
      <c r="SM134" s="717"/>
      <c r="SN134" s="717"/>
      <c r="SO134" s="717"/>
      <c r="SP134" s="717"/>
      <c r="SQ134" s="717"/>
      <c r="SR134" s="717"/>
      <c r="SS134" s="717"/>
      <c r="ST134" s="717"/>
      <c r="SU134" s="717"/>
      <c r="SV134" s="717"/>
      <c r="SW134" s="717"/>
      <c r="SX134" s="717"/>
      <c r="SY134" s="717"/>
      <c r="SZ134" s="717"/>
      <c r="TA134" s="717"/>
      <c r="TB134" s="717"/>
      <c r="TC134" s="717"/>
      <c r="TD134" s="717"/>
      <c r="TE134" s="717"/>
      <c r="TF134" s="717"/>
      <c r="TG134" s="717"/>
      <c r="TH134" s="717"/>
      <c r="TI134" s="717"/>
      <c r="TJ134" s="717"/>
      <c r="TK134" s="717"/>
      <c r="TL134" s="717"/>
      <c r="TM134" s="717"/>
      <c r="TN134" s="717"/>
      <c r="TO134" s="717"/>
      <c r="TP134" s="717"/>
      <c r="TQ134" s="717"/>
      <c r="TR134" s="717"/>
      <c r="TS134" s="717"/>
      <c r="TT134" s="717"/>
      <c r="TU134" s="717"/>
      <c r="TV134" s="717"/>
      <c r="TW134" s="717"/>
      <c r="TX134" s="717"/>
      <c r="TY134" s="717"/>
      <c r="TZ134" s="717"/>
      <c r="UA134" s="717"/>
      <c r="UB134" s="717"/>
      <c r="UC134" s="717"/>
      <c r="UD134" s="717"/>
      <c r="UE134" s="717"/>
      <c r="UF134" s="717"/>
      <c r="UG134" s="717"/>
      <c r="UH134" s="717"/>
      <c r="UI134" s="717"/>
      <c r="UJ134" s="717"/>
      <c r="UK134" s="717"/>
      <c r="UL134" s="717"/>
      <c r="UM134" s="717"/>
      <c r="UN134" s="717"/>
      <c r="UO134" s="717"/>
      <c r="UP134" s="717"/>
      <c r="UQ134" s="717"/>
      <c r="UR134" s="717"/>
      <c r="US134" s="717"/>
      <c r="UT134" s="717"/>
      <c r="UU134" s="717"/>
      <c r="UV134" s="717"/>
      <c r="UW134" s="717"/>
      <c r="UX134" s="717"/>
      <c r="UY134" s="717"/>
      <c r="UZ134" s="717"/>
      <c r="VA134" s="717"/>
      <c r="VB134" s="717"/>
      <c r="VC134" s="717"/>
      <c r="VD134" s="717"/>
      <c r="VE134" s="717"/>
      <c r="VF134" s="717"/>
      <c r="VG134" s="717"/>
      <c r="VH134" s="717"/>
      <c r="VI134" s="717"/>
      <c r="VJ134" s="717"/>
      <c r="VK134" s="717"/>
      <c r="VL134" s="717"/>
      <c r="VM134" s="717"/>
      <c r="VN134" s="717"/>
      <c r="VO134" s="717"/>
      <c r="VP134" s="717"/>
      <c r="VQ134" s="717"/>
      <c r="VR134" s="717"/>
      <c r="VS134" s="717"/>
      <c r="VT134" s="717"/>
      <c r="VU134" s="717"/>
      <c r="VV134" s="717"/>
      <c r="VW134" s="717"/>
      <c r="VX134" s="717"/>
      <c r="VY134" s="717"/>
      <c r="VZ134" s="717"/>
      <c r="WA134" s="717"/>
      <c r="WB134" s="717"/>
      <c r="WC134" s="717"/>
      <c r="WD134" s="717"/>
      <c r="WE134" s="717"/>
      <c r="WF134" s="717"/>
      <c r="WG134" s="717"/>
      <c r="WH134" s="717"/>
      <c r="WI134" s="717"/>
      <c r="WJ134" s="717"/>
      <c r="WK134" s="717"/>
      <c r="WL134" s="717"/>
      <c r="WM134" s="717"/>
      <c r="WN134" s="717"/>
      <c r="WO134" s="717"/>
      <c r="WP134" s="717"/>
      <c r="WQ134" s="717"/>
      <c r="WR134" s="717"/>
      <c r="WS134" s="717"/>
      <c r="WT134" s="717"/>
      <c r="WU134" s="717"/>
      <c r="WV134" s="717"/>
      <c r="WW134" s="717"/>
      <c r="WX134" s="717"/>
      <c r="WY134" s="717"/>
      <c r="WZ134" s="717"/>
      <c r="XA134" s="717"/>
      <c r="XB134" s="717"/>
      <c r="XC134" s="717"/>
      <c r="XD134" s="717"/>
      <c r="XE134" s="717"/>
      <c r="XF134" s="717"/>
      <c r="XG134" s="717"/>
      <c r="XH134" s="717"/>
      <c r="XI134" s="717"/>
      <c r="XJ134" s="717"/>
      <c r="XK134" s="717"/>
      <c r="XL134" s="717"/>
      <c r="XM134" s="717"/>
      <c r="XN134" s="717"/>
      <c r="XO134" s="717"/>
      <c r="XP134" s="717"/>
      <c r="XQ134" s="717"/>
      <c r="XR134" s="717"/>
      <c r="XS134" s="717"/>
      <c r="XT134" s="717"/>
      <c r="XU134" s="717"/>
      <c r="XV134" s="717"/>
      <c r="XW134" s="717"/>
      <c r="XX134" s="717"/>
      <c r="XY134" s="717"/>
      <c r="XZ134" s="717"/>
      <c r="YA134" s="717"/>
      <c r="YB134" s="717"/>
      <c r="YC134" s="717"/>
      <c r="YD134" s="717"/>
      <c r="YE134" s="717"/>
      <c r="YF134" s="717"/>
      <c r="YG134" s="717"/>
      <c r="YH134" s="717"/>
      <c r="YI134" s="717"/>
      <c r="YJ134" s="717"/>
      <c r="YK134" s="717"/>
      <c r="YL134" s="717"/>
      <c r="YM134" s="717"/>
      <c r="YN134" s="717"/>
      <c r="YO134" s="717"/>
      <c r="YP134" s="717"/>
      <c r="YQ134" s="717"/>
      <c r="YR134" s="717"/>
      <c r="YS134" s="717"/>
      <c r="YT134" s="717"/>
      <c r="YU134" s="717"/>
      <c r="YV134" s="717"/>
      <c r="YW134" s="717"/>
      <c r="YX134" s="717"/>
      <c r="YY134" s="717"/>
      <c r="YZ134" s="717"/>
      <c r="ZA134" s="717"/>
      <c r="ZB134" s="717"/>
      <c r="ZC134" s="717"/>
      <c r="ZD134" s="717"/>
      <c r="ZE134" s="717"/>
      <c r="ZF134" s="717"/>
      <c r="ZG134" s="717"/>
      <c r="ZH134" s="717"/>
      <c r="ZI134" s="717"/>
      <c r="ZJ134" s="717"/>
      <c r="ZK134" s="717"/>
      <c r="ZL134" s="717"/>
      <c r="ZM134" s="717"/>
      <c r="ZN134" s="717"/>
      <c r="ZO134" s="717"/>
      <c r="ZP134" s="717"/>
      <c r="ZQ134" s="717"/>
      <c r="ZR134" s="717"/>
      <c r="ZS134" s="717"/>
      <c r="ZT134" s="717"/>
      <c r="ZU134" s="717"/>
      <c r="ZV134" s="717"/>
      <c r="ZW134" s="717"/>
      <c r="ZX134" s="717"/>
      <c r="ZY134" s="717"/>
      <c r="ZZ134" s="717"/>
      <c r="AAA134" s="717"/>
      <c r="AAB134" s="717"/>
      <c r="AAC134" s="717"/>
      <c r="AAD134" s="717"/>
      <c r="AAE134" s="717"/>
      <c r="AAF134" s="717"/>
      <c r="AAG134" s="717"/>
      <c r="AAH134" s="717"/>
      <c r="AAI134" s="717"/>
      <c r="AAJ134" s="717"/>
      <c r="AAK134" s="717"/>
      <c r="AAL134" s="717"/>
      <c r="AAM134" s="717"/>
      <c r="AAN134" s="717"/>
      <c r="AAO134" s="717"/>
      <c r="AAP134" s="717"/>
      <c r="AAQ134" s="717"/>
      <c r="AAR134" s="717"/>
      <c r="AAS134" s="717"/>
      <c r="AAT134" s="717"/>
      <c r="AAU134" s="717"/>
      <c r="AAV134" s="717"/>
      <c r="AAW134" s="717"/>
      <c r="AAX134" s="717"/>
      <c r="AAY134" s="717"/>
      <c r="AAZ134" s="717"/>
      <c r="ABA134" s="717"/>
      <c r="ABB134" s="717"/>
      <c r="ABC134" s="717"/>
      <c r="ABD134" s="717"/>
      <c r="ABE134" s="717"/>
      <c r="ABF134" s="717"/>
      <c r="ABG134" s="717"/>
      <c r="ABH134" s="717"/>
      <c r="ABI134" s="717"/>
      <c r="ABJ134" s="717"/>
      <c r="ABK134" s="717"/>
      <c r="ABL134" s="717"/>
      <c r="ABM134" s="717"/>
      <c r="ABN134" s="717"/>
      <c r="ABO134" s="717"/>
      <c r="ABP134" s="717"/>
      <c r="ABQ134" s="717"/>
      <c r="ABR134" s="717"/>
      <c r="ABS134" s="717"/>
      <c r="ABT134" s="717"/>
      <c r="ABU134" s="717"/>
      <c r="ABV134" s="717"/>
      <c r="ABW134" s="717"/>
      <c r="ABX134" s="717"/>
      <c r="ABY134" s="717"/>
      <c r="ABZ134" s="717"/>
      <c r="ACA134" s="717"/>
      <c r="ACB134" s="717"/>
      <c r="ACC134" s="717"/>
      <c r="ACD134" s="717"/>
      <c r="ACE134" s="717"/>
      <c r="ACF134" s="717"/>
      <c r="ACG134" s="717"/>
      <c r="ACH134" s="717"/>
      <c r="ACI134" s="717"/>
      <c r="ACJ134" s="717"/>
      <c r="ACK134" s="717"/>
      <c r="ACL134" s="717"/>
      <c r="ACM134" s="717"/>
      <c r="ACN134" s="717"/>
      <c r="ACO134" s="717"/>
      <c r="ACP134" s="717"/>
      <c r="ACQ134" s="717"/>
      <c r="ACR134" s="717"/>
      <c r="ACS134" s="717"/>
      <c r="ACT134" s="717"/>
      <c r="ACU134" s="717"/>
      <c r="ACV134" s="717"/>
      <c r="ACW134" s="717"/>
      <c r="ACX134" s="717"/>
      <c r="ACY134" s="717"/>
      <c r="ACZ134" s="717"/>
      <c r="ADA134" s="717"/>
      <c r="ADB134" s="717"/>
      <c r="ADC134" s="717"/>
      <c r="ADD134" s="717"/>
      <c r="ADE134" s="717"/>
      <c r="ADF134" s="717"/>
      <c r="ADG134" s="717"/>
      <c r="ADH134" s="717"/>
      <c r="ADI134" s="717"/>
      <c r="ADJ134" s="717"/>
      <c r="ADK134" s="717"/>
      <c r="ADL134" s="717"/>
      <c r="ADM134" s="717"/>
      <c r="ADN134" s="717"/>
      <c r="ADO134" s="717"/>
      <c r="ADP134" s="717"/>
      <c r="ADQ134" s="717"/>
      <c r="ADR134" s="717"/>
      <c r="ADS134" s="717"/>
      <c r="ADT134" s="717"/>
      <c r="ADU134" s="717"/>
      <c r="ADV134" s="717"/>
      <c r="ADW134" s="717"/>
      <c r="ADX134" s="717"/>
      <c r="ADY134" s="717"/>
      <c r="ADZ134" s="717"/>
      <c r="AEA134" s="717"/>
      <c r="AEB134" s="717"/>
      <c r="AEC134" s="717"/>
      <c r="AED134" s="717"/>
      <c r="AEE134" s="717"/>
      <c r="AEF134" s="717"/>
      <c r="AEG134" s="717"/>
      <c r="AEH134" s="717"/>
      <c r="AEI134" s="717"/>
      <c r="AEJ134" s="717"/>
      <c r="AEK134" s="717"/>
      <c r="AEL134" s="717"/>
      <c r="AEM134" s="717"/>
      <c r="AEN134" s="717"/>
      <c r="AEO134" s="717"/>
      <c r="AEP134" s="717"/>
      <c r="AEQ134" s="717"/>
      <c r="AER134" s="717"/>
      <c r="AES134" s="717"/>
      <c r="AET134" s="717"/>
      <c r="AEU134" s="717"/>
      <c r="AEV134" s="717"/>
      <c r="AEW134" s="717"/>
      <c r="AEX134" s="717"/>
      <c r="AEY134" s="717"/>
      <c r="AEZ134" s="717"/>
      <c r="AFA134" s="717"/>
      <c r="AFB134" s="717"/>
      <c r="AFC134" s="717"/>
      <c r="AFD134" s="717"/>
      <c r="AFE134" s="717"/>
      <c r="AFF134" s="717"/>
      <c r="AFG134" s="717"/>
      <c r="AFH134" s="717"/>
      <c r="AFI134" s="717"/>
      <c r="AFJ134" s="717"/>
      <c r="AFK134" s="717"/>
      <c r="AFL134" s="717"/>
      <c r="AFM134" s="717"/>
      <c r="AFN134" s="717"/>
      <c r="AFO134" s="717"/>
      <c r="AFP134" s="717"/>
      <c r="AFQ134" s="717"/>
      <c r="AFR134" s="717"/>
      <c r="AFS134" s="717"/>
      <c r="AFT134" s="717"/>
      <c r="AFU134" s="717"/>
      <c r="AFV134" s="717"/>
      <c r="AFW134" s="717"/>
      <c r="AFX134" s="717"/>
      <c r="AFY134" s="717"/>
      <c r="AFZ134" s="717"/>
      <c r="AGA134" s="717"/>
      <c r="AGB134" s="717"/>
      <c r="AGC134" s="717"/>
      <c r="AGD134" s="717"/>
      <c r="AGE134" s="717"/>
      <c r="AGF134" s="717"/>
      <c r="AGG134" s="717"/>
      <c r="AGH134" s="717"/>
      <c r="AGI134" s="717"/>
      <c r="AGJ134" s="717"/>
      <c r="AGK134" s="717"/>
      <c r="AGL134" s="717"/>
      <c r="AGM134" s="717"/>
      <c r="AGN134" s="717"/>
      <c r="AGO134" s="717"/>
      <c r="AGP134" s="717"/>
      <c r="AGQ134" s="717"/>
      <c r="AGR134" s="717"/>
      <c r="AGS134" s="717"/>
      <c r="AGT134" s="717"/>
      <c r="AGU134" s="717"/>
      <c r="AGV134" s="717"/>
      <c r="AGW134" s="717"/>
      <c r="AGX134" s="717"/>
      <c r="AGY134" s="717"/>
      <c r="AGZ134" s="717"/>
      <c r="AHA134" s="717"/>
      <c r="AHB134" s="717"/>
      <c r="AHC134" s="717"/>
      <c r="AHD134" s="717"/>
      <c r="AHE134" s="717"/>
      <c r="AHF134" s="717"/>
      <c r="AHG134" s="717"/>
      <c r="AHH134" s="717"/>
      <c r="AHI134" s="717"/>
      <c r="AHJ134" s="717"/>
      <c r="AHK134" s="717"/>
      <c r="AHL134" s="717"/>
      <c r="AHM134" s="717"/>
      <c r="AHN134" s="717"/>
      <c r="AHO134" s="717"/>
      <c r="AHP134" s="717"/>
      <c r="AHQ134" s="717"/>
      <c r="AHR134" s="717"/>
      <c r="AHS134" s="717"/>
      <c r="AHT134" s="717"/>
      <c r="AHU134" s="717"/>
      <c r="AHV134" s="717"/>
      <c r="AHW134" s="717"/>
      <c r="AHX134" s="717"/>
      <c r="AHY134" s="717"/>
      <c r="AHZ134" s="717"/>
      <c r="AIA134" s="717"/>
      <c r="AIB134" s="717"/>
      <c r="AIC134" s="717"/>
      <c r="AID134" s="717"/>
      <c r="AIE134" s="717"/>
      <c r="AIF134" s="717"/>
      <c r="AIG134" s="717"/>
      <c r="AIH134" s="717"/>
      <c r="AII134" s="717"/>
      <c r="AIJ134" s="717"/>
      <c r="AIK134" s="717"/>
      <c r="AIL134" s="717"/>
      <c r="AIM134" s="717"/>
      <c r="AIN134" s="717"/>
      <c r="AIO134" s="717"/>
      <c r="AIP134" s="717"/>
      <c r="AIQ134" s="717"/>
      <c r="AIR134" s="717"/>
      <c r="AIS134" s="717"/>
      <c r="AIT134" s="717"/>
      <c r="AIU134" s="717"/>
      <c r="AIV134" s="717"/>
      <c r="AIW134" s="717"/>
      <c r="AIX134" s="717"/>
      <c r="AIY134" s="717"/>
      <c r="AIZ134" s="717"/>
      <c r="AJA134" s="717"/>
      <c r="AJB134" s="717"/>
      <c r="AJC134" s="717"/>
      <c r="AJD134" s="717"/>
      <c r="AJE134" s="717"/>
      <c r="AJF134" s="717"/>
      <c r="AJG134" s="717"/>
      <c r="AJH134" s="717"/>
      <c r="AJI134" s="717"/>
      <c r="AJJ134" s="717"/>
      <c r="AJK134" s="717"/>
      <c r="AJL134" s="717"/>
      <c r="AJM134" s="717"/>
      <c r="AJN134" s="717"/>
      <c r="AJO134" s="717"/>
      <c r="AJP134" s="717"/>
      <c r="AJQ134" s="717"/>
      <c r="AJR134" s="717"/>
      <c r="AJS134" s="717"/>
      <c r="AJT134" s="717"/>
      <c r="AJU134" s="717"/>
      <c r="AJV134" s="717"/>
      <c r="AJW134" s="717"/>
      <c r="AJX134" s="717"/>
      <c r="AJY134" s="717"/>
      <c r="AJZ134" s="717"/>
      <c r="AKA134" s="717"/>
      <c r="AKB134" s="717"/>
      <c r="AKC134" s="717"/>
      <c r="AKD134" s="717"/>
      <c r="AKE134" s="717"/>
      <c r="AKF134" s="717"/>
      <c r="AKG134" s="717"/>
      <c r="AKH134" s="717"/>
      <c r="AKI134" s="717"/>
      <c r="AKJ134" s="717"/>
      <c r="AKK134" s="717"/>
      <c r="AKL134" s="717"/>
      <c r="AKM134" s="717"/>
      <c r="AKN134" s="717"/>
      <c r="AKO134" s="717"/>
      <c r="AKP134" s="717"/>
      <c r="AKQ134" s="717"/>
      <c r="AKR134" s="717"/>
      <c r="AKS134" s="717"/>
      <c r="AKT134" s="717"/>
      <c r="AKU134" s="717"/>
      <c r="AKV134" s="717"/>
      <c r="AKW134" s="717"/>
      <c r="AKX134" s="717"/>
      <c r="AKY134" s="717"/>
      <c r="AKZ134" s="717"/>
      <c r="ALA134" s="717"/>
      <c r="ALB134" s="717"/>
      <c r="ALC134" s="717"/>
      <c r="ALD134" s="717"/>
      <c r="ALE134" s="717"/>
      <c r="ALF134" s="717"/>
      <c r="ALG134" s="717"/>
      <c r="ALH134" s="717"/>
      <c r="ALI134" s="717"/>
      <c r="ALJ134" s="717"/>
      <c r="ALK134" s="717"/>
      <c r="ALL134" s="717"/>
      <c r="ALM134" s="717"/>
      <c r="ALN134" s="717"/>
      <c r="ALO134" s="717"/>
      <c r="ALP134" s="717"/>
      <c r="ALQ134" s="717"/>
      <c r="ALR134" s="717"/>
      <c r="ALS134" s="717"/>
      <c r="ALT134" s="717"/>
      <c r="ALU134" s="717"/>
      <c r="ALV134" s="717"/>
      <c r="ALW134" s="717"/>
      <c r="ALX134" s="717"/>
      <c r="ALY134" s="717"/>
      <c r="ALZ134" s="717"/>
      <c r="AMA134" s="717"/>
      <c r="AMB134" s="717"/>
      <c r="AMC134" s="717"/>
      <c r="AMD134" s="717"/>
      <c r="AME134" s="717"/>
      <c r="AMF134" s="717"/>
      <c r="AMG134" s="717"/>
      <c r="AMH134" s="717"/>
      <c r="AMI134" s="717"/>
      <c r="AMJ134" s="717"/>
      <c r="AMK134" s="717"/>
      <c r="AML134" s="717"/>
      <c r="AMM134" s="717"/>
      <c r="AMN134" s="717"/>
      <c r="AMO134" s="717"/>
      <c r="AMP134" s="717"/>
      <c r="AMQ134" s="717"/>
      <c r="AMR134" s="717"/>
      <c r="AMS134" s="717"/>
      <c r="AMT134" s="717"/>
      <c r="AMU134" s="717"/>
      <c r="AMV134" s="717"/>
      <c r="AMW134" s="717"/>
      <c r="AMX134" s="717"/>
      <c r="AMY134" s="717"/>
      <c r="AMZ134" s="717"/>
      <c r="ANA134" s="717"/>
      <c r="ANB134" s="717"/>
      <c r="ANC134" s="717"/>
      <c r="AND134" s="717"/>
      <c r="ANE134" s="717"/>
      <c r="ANF134" s="717"/>
      <c r="ANG134" s="717"/>
      <c r="ANH134" s="717"/>
      <c r="ANI134" s="717"/>
      <c r="ANJ134" s="717"/>
      <c r="ANK134" s="717"/>
      <c r="ANL134" s="717"/>
      <c r="ANM134" s="717"/>
      <c r="ANN134" s="717"/>
      <c r="ANO134" s="717"/>
      <c r="ANP134" s="717"/>
      <c r="ANQ134" s="717"/>
      <c r="ANR134" s="717"/>
      <c r="ANS134" s="717"/>
      <c r="ANT134" s="717"/>
      <c r="ANU134" s="717"/>
      <c r="ANV134" s="717"/>
      <c r="ANW134" s="717"/>
      <c r="ANX134" s="717"/>
      <c r="ANY134" s="717"/>
      <c r="ANZ134" s="717"/>
      <c r="AOA134" s="717"/>
      <c r="AOB134" s="717"/>
      <c r="AOC134" s="717"/>
      <c r="AOD134" s="717"/>
      <c r="AOE134" s="717"/>
      <c r="AOF134" s="717"/>
      <c r="AOG134" s="717"/>
      <c r="AOH134" s="717"/>
      <c r="AOI134" s="717"/>
      <c r="AOJ134" s="717"/>
      <c r="AOK134" s="717"/>
      <c r="AOL134" s="717"/>
      <c r="AOM134" s="717"/>
      <c r="AON134" s="717"/>
      <c r="AOO134" s="717"/>
      <c r="AOP134" s="717"/>
      <c r="AOQ134" s="717"/>
      <c r="AOR134" s="717"/>
      <c r="AOS134" s="717"/>
      <c r="AOT134" s="717"/>
      <c r="AOU134" s="717"/>
      <c r="AOV134" s="717"/>
      <c r="AOW134" s="717"/>
      <c r="AOX134" s="717"/>
      <c r="AOY134" s="717"/>
      <c r="AOZ134" s="717"/>
      <c r="APA134" s="717"/>
      <c r="APB134" s="717"/>
      <c r="APC134" s="717"/>
      <c r="APD134" s="717"/>
      <c r="APE134" s="717"/>
      <c r="APF134" s="717"/>
      <c r="APG134" s="717"/>
      <c r="APH134" s="717"/>
      <c r="API134" s="717"/>
      <c r="APJ134" s="717"/>
      <c r="APK134" s="717"/>
      <c r="APL134" s="717"/>
      <c r="APM134" s="717"/>
      <c r="APN134" s="717"/>
      <c r="APO134" s="717"/>
      <c r="APP134" s="717"/>
      <c r="APQ134" s="717"/>
      <c r="APR134" s="717"/>
      <c r="APS134" s="717"/>
      <c r="APT134" s="717"/>
      <c r="APU134" s="717"/>
      <c r="APV134" s="717"/>
      <c r="APW134" s="717"/>
      <c r="APX134" s="717"/>
      <c r="APY134" s="717"/>
      <c r="APZ134" s="717"/>
      <c r="AQA134" s="717"/>
      <c r="AQB134" s="717"/>
      <c r="AQC134" s="717"/>
      <c r="AQD134" s="717"/>
      <c r="AQE134" s="717"/>
      <c r="AQF134" s="717"/>
      <c r="AQG134" s="717"/>
      <c r="AQH134" s="717"/>
      <c r="AQI134" s="717"/>
      <c r="AQJ134" s="717"/>
      <c r="AQK134" s="717"/>
      <c r="AQL134" s="717"/>
      <c r="AQM134" s="717"/>
      <c r="AQN134" s="717"/>
      <c r="AQO134" s="717"/>
      <c r="AQP134" s="717"/>
      <c r="AQQ134" s="717"/>
      <c r="AQR134" s="717"/>
      <c r="AQS134" s="717"/>
      <c r="AQT134" s="717"/>
      <c r="AQU134" s="717"/>
      <c r="AQV134" s="717"/>
      <c r="AQW134" s="717"/>
      <c r="AQX134" s="717"/>
      <c r="AQY134" s="717"/>
      <c r="AQZ134" s="717"/>
      <c r="ARA134" s="717"/>
      <c r="ARB134" s="717"/>
      <c r="ARC134" s="717"/>
      <c r="ARD134" s="717"/>
      <c r="ARE134" s="717"/>
      <c r="ARF134" s="717"/>
      <c r="ARG134" s="717"/>
      <c r="ARH134" s="717"/>
      <c r="ARI134" s="717"/>
      <c r="ARJ134" s="717"/>
      <c r="ARK134" s="717"/>
      <c r="ARL134" s="717"/>
      <c r="ARM134" s="717"/>
      <c r="ARN134" s="717"/>
      <c r="ARO134" s="717"/>
      <c r="ARP134" s="717"/>
      <c r="ARQ134" s="717"/>
      <c r="ARR134" s="717"/>
      <c r="ARS134" s="717"/>
      <c r="ART134" s="717"/>
      <c r="ARU134" s="717"/>
      <c r="ARV134" s="717"/>
      <c r="ARW134" s="717"/>
      <c r="ARX134" s="717"/>
      <c r="ARY134" s="717"/>
      <c r="ARZ134" s="717"/>
      <c r="ASA134" s="717"/>
      <c r="ASB134" s="717"/>
      <c r="ASC134" s="717"/>
      <c r="ASD134" s="717"/>
      <c r="ASE134" s="717"/>
      <c r="ASF134" s="717"/>
      <c r="ASG134" s="717"/>
      <c r="ASH134" s="717"/>
      <c r="ASI134" s="717"/>
      <c r="ASJ134" s="717"/>
      <c r="ASK134" s="717"/>
      <c r="ASL134" s="717"/>
      <c r="ASM134" s="717"/>
      <c r="ASN134" s="717"/>
      <c r="ASO134" s="717"/>
      <c r="ASP134" s="717"/>
      <c r="ASQ134" s="717"/>
      <c r="ASR134" s="717"/>
      <c r="ASS134" s="717"/>
      <c r="AST134" s="717"/>
      <c r="ASU134" s="717"/>
      <c r="ASV134" s="717"/>
      <c r="ASW134" s="717"/>
      <c r="ASX134" s="717"/>
      <c r="ASY134" s="717"/>
      <c r="ASZ134" s="717"/>
      <c r="ATA134" s="717"/>
      <c r="ATB134" s="717"/>
      <c r="ATC134" s="717"/>
      <c r="ATD134" s="717"/>
      <c r="ATE134" s="717"/>
      <c r="ATF134" s="717"/>
      <c r="ATG134" s="717"/>
      <c r="ATH134" s="717"/>
      <c r="ATI134" s="717"/>
      <c r="ATJ134" s="717"/>
      <c r="ATK134" s="717"/>
      <c r="ATL134" s="717"/>
      <c r="ATM134" s="717"/>
      <c r="ATN134" s="717"/>
      <c r="ATO134" s="717"/>
      <c r="ATP134" s="717"/>
      <c r="ATQ134" s="717"/>
      <c r="ATR134" s="717"/>
      <c r="ATS134" s="717"/>
      <c r="ATT134" s="717"/>
      <c r="ATU134" s="717"/>
      <c r="ATV134" s="717"/>
      <c r="ATW134" s="717"/>
      <c r="ATX134" s="717"/>
      <c r="ATY134" s="717"/>
      <c r="ATZ134" s="717"/>
      <c r="AUA134" s="717"/>
      <c r="AUB134" s="717"/>
      <c r="AUC134" s="717"/>
      <c r="AUD134" s="717"/>
      <c r="AUE134" s="717"/>
      <c r="AUF134" s="717"/>
      <c r="AUG134" s="717"/>
      <c r="AUH134" s="717"/>
      <c r="AUI134" s="717"/>
      <c r="AUJ134" s="717"/>
      <c r="AUK134" s="717"/>
      <c r="AUL134" s="717"/>
      <c r="AUM134" s="717"/>
      <c r="AUN134" s="717"/>
      <c r="AUO134" s="717"/>
      <c r="AUP134" s="717"/>
      <c r="AUQ134" s="717"/>
      <c r="AUR134" s="717"/>
      <c r="AUS134" s="717"/>
      <c r="AUT134" s="717"/>
      <c r="AUU134" s="717"/>
      <c r="AUV134" s="717"/>
      <c r="AUW134" s="717"/>
      <c r="AUX134" s="717"/>
      <c r="AUY134" s="717"/>
      <c r="AUZ134" s="717"/>
      <c r="AVA134" s="717"/>
      <c r="AVB134" s="717"/>
      <c r="AVC134" s="717"/>
      <c r="AVD134" s="717"/>
      <c r="AVE134" s="717"/>
      <c r="AVF134" s="717"/>
      <c r="AVG134" s="717"/>
      <c r="AVH134" s="717"/>
      <c r="AVI134" s="717"/>
      <c r="AVJ134" s="717"/>
      <c r="AVK134" s="717"/>
      <c r="AVL134" s="717"/>
      <c r="AVM134" s="717"/>
      <c r="AVN134" s="717"/>
      <c r="AVO134" s="717"/>
      <c r="AVP134" s="717"/>
      <c r="AVQ134" s="717"/>
      <c r="AVR134" s="717"/>
      <c r="AVS134" s="717"/>
      <c r="AVT134" s="717"/>
      <c r="AVU134" s="717"/>
      <c r="AVV134" s="717"/>
      <c r="AVW134" s="717"/>
      <c r="AVX134" s="717"/>
      <c r="AVY134" s="717"/>
      <c r="AVZ134" s="717"/>
      <c r="AWA134" s="717"/>
      <c r="AWB134" s="717"/>
      <c r="AWC134" s="717"/>
      <c r="AWD134" s="717"/>
      <c r="AWE134" s="717"/>
      <c r="AWF134" s="717"/>
      <c r="AWG134" s="717"/>
      <c r="AWH134" s="717"/>
      <c r="AWI134" s="717"/>
      <c r="AWJ134" s="717"/>
      <c r="AWK134" s="717"/>
      <c r="AWL134" s="717"/>
      <c r="AWM134" s="717"/>
      <c r="AWN134" s="717"/>
      <c r="AWO134" s="717"/>
      <c r="AWP134" s="717"/>
      <c r="AWQ134" s="717"/>
      <c r="AWR134" s="717"/>
      <c r="AWS134" s="717"/>
      <c r="AWT134" s="717"/>
      <c r="AWU134" s="717"/>
      <c r="AWV134" s="717"/>
      <c r="AWW134" s="717"/>
      <c r="AWX134" s="717"/>
      <c r="AWY134" s="717"/>
      <c r="AWZ134" s="717"/>
      <c r="AXA134" s="717"/>
      <c r="AXB134" s="717"/>
      <c r="AXC134" s="717"/>
      <c r="AXD134" s="717"/>
      <c r="AXE134" s="717"/>
      <c r="AXF134" s="717"/>
      <c r="AXG134" s="717"/>
      <c r="AXH134" s="717"/>
      <c r="AXI134" s="717"/>
      <c r="AXJ134" s="717"/>
      <c r="AXK134" s="717"/>
      <c r="AXL134" s="717"/>
      <c r="AXM134" s="717"/>
      <c r="AXN134" s="717"/>
      <c r="AXO134" s="717"/>
      <c r="AXP134" s="717"/>
      <c r="AXQ134" s="717"/>
      <c r="AXR134" s="717"/>
      <c r="AXS134" s="717"/>
      <c r="AXT134" s="717"/>
      <c r="AXU134" s="717"/>
      <c r="AXV134" s="717"/>
      <c r="AXW134" s="717"/>
      <c r="AXX134" s="717"/>
      <c r="AXY134" s="717"/>
      <c r="AXZ134" s="717"/>
      <c r="AYA134" s="717"/>
      <c r="AYB134" s="717"/>
      <c r="AYC134" s="717"/>
      <c r="AYD134" s="717"/>
      <c r="AYE134" s="717"/>
      <c r="AYF134" s="717"/>
      <c r="AYG134" s="717"/>
      <c r="AYH134" s="717"/>
      <c r="AYI134" s="717"/>
      <c r="AYJ134" s="717"/>
      <c r="AYK134" s="717"/>
      <c r="AYL134" s="717"/>
      <c r="AYM134" s="717"/>
      <c r="AYN134" s="717"/>
      <c r="AYO134" s="717"/>
      <c r="AYP134" s="717"/>
      <c r="AYQ134" s="717"/>
      <c r="AYR134" s="717"/>
      <c r="AYS134" s="717"/>
      <c r="AYT134" s="717"/>
      <c r="AYU134" s="717"/>
      <c r="AYV134" s="717"/>
      <c r="AYW134" s="717"/>
      <c r="AYX134" s="717"/>
      <c r="AYY134" s="717"/>
      <c r="AYZ134" s="717"/>
      <c r="AZA134" s="717"/>
      <c r="AZB134" s="717"/>
      <c r="AZC134" s="717"/>
      <c r="AZD134" s="717"/>
      <c r="AZE134" s="717"/>
      <c r="AZF134" s="717"/>
      <c r="AZG134" s="717"/>
      <c r="AZH134" s="717"/>
      <c r="AZI134" s="717"/>
      <c r="AZJ134" s="717"/>
      <c r="AZK134" s="717"/>
      <c r="AZL134" s="717"/>
      <c r="AZM134" s="717"/>
      <c r="AZN134" s="717"/>
      <c r="AZO134" s="717"/>
      <c r="AZP134" s="717"/>
      <c r="AZQ134" s="717"/>
      <c r="AZR134" s="717"/>
      <c r="AZS134" s="717"/>
      <c r="AZT134" s="717"/>
      <c r="AZU134" s="717"/>
      <c r="AZV134" s="717"/>
      <c r="AZW134" s="717"/>
      <c r="AZX134" s="717"/>
      <c r="AZY134" s="717"/>
      <c r="AZZ134" s="717"/>
      <c r="BAA134" s="717"/>
      <c r="BAB134" s="717"/>
      <c r="BAC134" s="717"/>
      <c r="BAD134" s="717"/>
      <c r="BAE134" s="717"/>
      <c r="BAF134" s="717"/>
      <c r="BAG134" s="717"/>
      <c r="BAH134" s="717"/>
      <c r="BAI134" s="717"/>
      <c r="BAJ134" s="717"/>
      <c r="BAK134" s="717"/>
      <c r="BAL134" s="717"/>
      <c r="BAM134" s="717"/>
      <c r="BAN134" s="717"/>
      <c r="BAO134" s="717"/>
      <c r="BAP134" s="717"/>
      <c r="BAQ134" s="717"/>
      <c r="BAR134" s="717"/>
      <c r="BAS134" s="717"/>
      <c r="BAT134" s="717"/>
      <c r="BAU134" s="717"/>
      <c r="BAV134" s="717"/>
      <c r="BAW134" s="717"/>
      <c r="BAX134" s="717"/>
      <c r="BAY134" s="717"/>
      <c r="BAZ134" s="717"/>
      <c r="BBA134" s="717"/>
      <c r="BBB134" s="717"/>
      <c r="BBC134" s="717"/>
      <c r="BBD134" s="717"/>
      <c r="BBE134" s="717"/>
      <c r="BBF134" s="717"/>
      <c r="BBG134" s="717"/>
      <c r="BBH134" s="717"/>
      <c r="BBI134" s="717"/>
      <c r="BBJ134" s="717"/>
      <c r="BBK134" s="717"/>
      <c r="BBL134" s="717"/>
      <c r="BBM134" s="717"/>
      <c r="BBN134" s="717"/>
      <c r="BBO134" s="717"/>
      <c r="BBP134" s="717"/>
      <c r="BBQ134" s="717"/>
      <c r="BBR134" s="717"/>
      <c r="BBS134" s="717"/>
      <c r="BBT134" s="717"/>
      <c r="BBU134" s="717"/>
      <c r="BBV134" s="717"/>
      <c r="BBW134" s="717"/>
      <c r="BBX134" s="717"/>
      <c r="BBY134" s="717"/>
      <c r="BBZ134" s="717"/>
      <c r="BCA134" s="717"/>
      <c r="BCB134" s="717"/>
      <c r="BCC134" s="717"/>
      <c r="BCD134" s="717"/>
      <c r="BCE134" s="717"/>
      <c r="BCF134" s="717"/>
      <c r="BCG134" s="717"/>
      <c r="BCH134" s="717"/>
      <c r="BCI134" s="717"/>
      <c r="BCJ134" s="717"/>
      <c r="BCK134" s="717"/>
      <c r="BCL134" s="717"/>
      <c r="BCM134" s="717"/>
      <c r="BCN134" s="717"/>
      <c r="BCO134" s="717"/>
      <c r="BCP134" s="717"/>
      <c r="BCQ134" s="717"/>
      <c r="BCR134" s="717"/>
      <c r="BCS134" s="717"/>
      <c r="BCT134" s="717"/>
      <c r="BCU134" s="717"/>
      <c r="BCV134" s="717"/>
      <c r="BCW134" s="717"/>
      <c r="BCX134" s="717"/>
      <c r="BCY134" s="717"/>
      <c r="BCZ134" s="717"/>
      <c r="BDA134" s="717"/>
      <c r="BDB134" s="717"/>
      <c r="BDC134" s="717"/>
      <c r="BDD134" s="717"/>
      <c r="BDE134" s="717"/>
      <c r="BDF134" s="717"/>
      <c r="BDG134" s="717"/>
      <c r="BDH134" s="717"/>
      <c r="BDI134" s="717"/>
      <c r="BDJ134" s="717"/>
      <c r="BDK134" s="717"/>
      <c r="BDL134" s="717"/>
      <c r="BDM134" s="717"/>
      <c r="BDN134" s="717"/>
      <c r="BDO134" s="717"/>
      <c r="BDP134" s="717"/>
      <c r="BDQ134" s="717"/>
      <c r="BDR134" s="717"/>
      <c r="BDS134" s="717"/>
      <c r="BDT134" s="717"/>
      <c r="BDU134" s="717"/>
      <c r="BDV134" s="717"/>
      <c r="BDW134" s="717"/>
      <c r="BDX134" s="717"/>
      <c r="BDY134" s="717"/>
      <c r="BDZ134" s="717"/>
      <c r="BEA134" s="717"/>
      <c r="BEB134" s="717"/>
      <c r="BEC134" s="717"/>
      <c r="BED134" s="717"/>
      <c r="BEE134" s="717"/>
      <c r="BEF134" s="717"/>
      <c r="BEG134" s="717"/>
      <c r="BEH134" s="717"/>
      <c r="BEI134" s="717"/>
      <c r="BEJ134" s="717"/>
      <c r="BEK134" s="717"/>
      <c r="BEL134" s="717"/>
      <c r="BEM134" s="717"/>
      <c r="BEN134" s="717"/>
      <c r="BEO134" s="717"/>
      <c r="BEP134" s="717"/>
      <c r="BEQ134" s="717"/>
      <c r="BER134" s="717"/>
      <c r="BES134" s="717"/>
      <c r="BET134" s="717"/>
      <c r="BEU134" s="717"/>
      <c r="BEV134" s="717"/>
      <c r="BEW134" s="717"/>
      <c r="BEX134" s="717"/>
      <c r="BEY134" s="717"/>
      <c r="BEZ134" s="717"/>
      <c r="BFA134" s="717"/>
      <c r="BFB134" s="717"/>
      <c r="BFC134" s="717"/>
      <c r="BFD134" s="717"/>
      <c r="BFE134" s="717"/>
      <c r="BFF134" s="717"/>
      <c r="BFG134" s="717"/>
      <c r="BFH134" s="717"/>
      <c r="BFI134" s="717"/>
      <c r="BFJ134" s="717"/>
      <c r="BFK134" s="717"/>
      <c r="BFL134" s="717"/>
      <c r="BFM134" s="717"/>
      <c r="BFN134" s="717"/>
      <c r="BFO134" s="717"/>
      <c r="BFP134" s="717"/>
      <c r="BFQ134" s="717"/>
      <c r="BFR134" s="717"/>
      <c r="BFS134" s="717"/>
      <c r="BFT134" s="717"/>
      <c r="BFU134" s="717"/>
      <c r="BFV134" s="717"/>
      <c r="BFW134" s="717"/>
      <c r="BFX134" s="717"/>
      <c r="BFY134" s="717"/>
      <c r="BFZ134" s="717"/>
      <c r="BGA134" s="717"/>
      <c r="BGB134" s="717"/>
      <c r="BGC134" s="717"/>
      <c r="BGD134" s="717"/>
      <c r="BGE134" s="717"/>
      <c r="BGF134" s="717"/>
      <c r="BGG134" s="717"/>
      <c r="BGH134" s="717"/>
      <c r="BGI134" s="717"/>
      <c r="BGJ134" s="717"/>
      <c r="BGK134" s="717"/>
      <c r="BGL134" s="717"/>
      <c r="BGM134" s="717"/>
      <c r="BGN134" s="717"/>
      <c r="BGO134" s="717"/>
      <c r="BGP134" s="717"/>
      <c r="BGQ134" s="717"/>
      <c r="BGR134" s="717"/>
      <c r="BGS134" s="717"/>
      <c r="BGT134" s="717"/>
      <c r="BGU134" s="717"/>
      <c r="BGV134" s="717"/>
      <c r="BGW134" s="717"/>
      <c r="BGX134" s="717"/>
      <c r="BGY134" s="717"/>
      <c r="BGZ134" s="717"/>
      <c r="BHA134" s="717"/>
      <c r="BHB134" s="717"/>
      <c r="BHC134" s="717"/>
      <c r="BHD134" s="717"/>
      <c r="BHE134" s="717"/>
      <c r="BHF134" s="717"/>
      <c r="BHG134" s="717"/>
      <c r="BHH134" s="717"/>
      <c r="BHI134" s="717"/>
      <c r="BHJ134" s="717"/>
      <c r="BHK134" s="717"/>
      <c r="BHL134" s="717"/>
      <c r="BHM134" s="717"/>
      <c r="BHN134" s="717"/>
      <c r="BHO134" s="717"/>
      <c r="BHP134" s="717"/>
      <c r="BHQ134" s="717"/>
      <c r="BHR134" s="717"/>
      <c r="BHS134" s="717"/>
      <c r="BHT134" s="717"/>
      <c r="BHU134" s="717"/>
      <c r="BHV134" s="717"/>
      <c r="BHW134" s="717"/>
      <c r="BHX134" s="717"/>
      <c r="BHY134" s="717"/>
      <c r="BHZ134" s="717"/>
      <c r="BIA134" s="717"/>
      <c r="BIB134" s="717"/>
      <c r="BIC134" s="717"/>
      <c r="BID134" s="717"/>
      <c r="BIE134" s="717"/>
      <c r="BIF134" s="717"/>
      <c r="BIG134" s="717"/>
      <c r="BIH134" s="717"/>
      <c r="BII134" s="717"/>
      <c r="BIJ134" s="717"/>
      <c r="BIK134" s="717"/>
      <c r="BIL134" s="717"/>
      <c r="BIM134" s="717"/>
      <c r="BIN134" s="717"/>
      <c r="BIO134" s="717"/>
      <c r="BIP134" s="717"/>
      <c r="BIQ134" s="717"/>
      <c r="BIR134" s="717"/>
      <c r="BIS134" s="717"/>
      <c r="BIT134" s="717"/>
      <c r="BIU134" s="717"/>
      <c r="BIV134" s="717"/>
      <c r="BIW134" s="717"/>
      <c r="BIX134" s="717"/>
      <c r="BIY134" s="717"/>
      <c r="BIZ134" s="717"/>
      <c r="BJA134" s="717"/>
      <c r="BJB134" s="717"/>
      <c r="BJC134" s="717"/>
      <c r="BJD134" s="717"/>
      <c r="BJE134" s="717"/>
      <c r="BJF134" s="717"/>
      <c r="BJG134" s="717"/>
      <c r="BJH134" s="717"/>
      <c r="BJI134" s="717"/>
      <c r="BJJ134" s="717"/>
      <c r="BJK134" s="717"/>
      <c r="BJL134" s="717"/>
      <c r="BJM134" s="717"/>
      <c r="BJN134" s="717"/>
      <c r="BJO134" s="717"/>
      <c r="BJP134" s="717"/>
      <c r="BJQ134" s="717"/>
      <c r="BJR134" s="717"/>
      <c r="BJS134" s="717"/>
      <c r="BJT134" s="717"/>
      <c r="BJU134" s="717"/>
      <c r="BJV134" s="717"/>
      <c r="BJW134" s="717"/>
      <c r="BJX134" s="717"/>
      <c r="BJY134" s="717"/>
      <c r="BJZ134" s="717"/>
      <c r="BKA134" s="717"/>
      <c r="BKB134" s="717"/>
      <c r="BKC134" s="717"/>
      <c r="BKD134" s="717"/>
      <c r="BKE134" s="717"/>
      <c r="BKF134" s="717"/>
      <c r="BKG134" s="717"/>
      <c r="BKH134" s="717"/>
      <c r="BKI134" s="717"/>
      <c r="BKJ134" s="717"/>
      <c r="BKK134" s="717"/>
      <c r="BKL134" s="717"/>
      <c r="BKM134" s="717"/>
      <c r="BKN134" s="717"/>
      <c r="BKO134" s="717"/>
      <c r="BKP134" s="717"/>
      <c r="BKQ134" s="717"/>
      <c r="BKR134" s="717"/>
      <c r="BKS134" s="717"/>
      <c r="BKT134" s="717"/>
      <c r="BKU134" s="717"/>
      <c r="BKV134" s="717"/>
      <c r="BKW134" s="717"/>
      <c r="BKX134" s="717"/>
      <c r="BKY134" s="717"/>
      <c r="BKZ134" s="717"/>
      <c r="BLA134" s="717"/>
      <c r="BLB134" s="717"/>
      <c r="BLC134" s="717"/>
      <c r="BLD134" s="717"/>
      <c r="BLE134" s="717"/>
      <c r="BLF134" s="717"/>
      <c r="BLG134" s="717"/>
      <c r="BLH134" s="717"/>
      <c r="BLI134" s="717"/>
      <c r="BLJ134" s="717"/>
      <c r="BLK134" s="717"/>
      <c r="BLL134" s="717"/>
      <c r="BLM134" s="717"/>
      <c r="BLN134" s="717"/>
      <c r="BLO134" s="717"/>
      <c r="BLP134" s="717"/>
      <c r="BLQ134" s="717"/>
      <c r="BLR134" s="717"/>
      <c r="BLS134" s="717"/>
      <c r="BLT134" s="717"/>
      <c r="BLU134" s="717"/>
      <c r="BLV134" s="717"/>
      <c r="BLW134" s="717"/>
      <c r="BLX134" s="717"/>
      <c r="BLY134" s="717"/>
      <c r="BLZ134" s="717"/>
      <c r="BMA134" s="717"/>
      <c r="BMB134" s="717"/>
      <c r="BMC134" s="717"/>
      <c r="BMD134" s="717"/>
      <c r="BME134" s="717"/>
      <c r="BMF134" s="717"/>
      <c r="BMG134" s="717"/>
      <c r="BMH134" s="717"/>
      <c r="BMI134" s="717"/>
      <c r="BMJ134" s="717"/>
      <c r="BMK134" s="717"/>
      <c r="BML134" s="717"/>
      <c r="BMM134" s="717"/>
      <c r="BMN134" s="717"/>
      <c r="BMO134" s="717"/>
      <c r="BMP134" s="717"/>
      <c r="BMQ134" s="717"/>
      <c r="BMR134" s="717"/>
      <c r="BMS134" s="717"/>
      <c r="BMT134" s="717"/>
      <c r="BMU134" s="717"/>
      <c r="BMV134" s="717"/>
      <c r="BMW134" s="717"/>
      <c r="BMX134" s="717"/>
      <c r="BMY134" s="717"/>
      <c r="BMZ134" s="717"/>
      <c r="BNA134" s="717"/>
      <c r="BNB134" s="717"/>
      <c r="BNC134" s="717"/>
      <c r="BND134" s="717"/>
      <c r="BNE134" s="717"/>
      <c r="BNF134" s="717"/>
      <c r="BNG134" s="717"/>
      <c r="BNH134" s="717"/>
      <c r="BNI134" s="717"/>
      <c r="BNJ134" s="717"/>
      <c r="BNK134" s="717"/>
      <c r="BNL134" s="717"/>
      <c r="BNM134" s="717"/>
      <c r="BNN134" s="717"/>
      <c r="BNO134" s="717"/>
      <c r="BNP134" s="717"/>
      <c r="BNQ134" s="717"/>
      <c r="BNR134" s="717"/>
      <c r="BNS134" s="717"/>
      <c r="BNT134" s="717"/>
      <c r="BNU134" s="717"/>
      <c r="BNV134" s="717"/>
      <c r="BNW134" s="717"/>
      <c r="BNX134" s="717"/>
      <c r="BNY134" s="717"/>
      <c r="BNZ134" s="717"/>
      <c r="BOA134" s="717"/>
      <c r="BOB134" s="717"/>
      <c r="BOC134" s="717"/>
      <c r="BOD134" s="717"/>
      <c r="BOE134" s="717"/>
      <c r="BOF134" s="717"/>
      <c r="BOG134" s="717"/>
      <c r="BOH134" s="717"/>
      <c r="BOI134" s="717"/>
      <c r="BOJ134" s="717"/>
      <c r="BOK134" s="717"/>
      <c r="BOL134" s="717"/>
      <c r="BOM134" s="717"/>
      <c r="BON134" s="717"/>
      <c r="BOO134" s="717"/>
      <c r="BOP134" s="717"/>
      <c r="BOQ134" s="717"/>
      <c r="BOR134" s="717"/>
      <c r="BOS134" s="717"/>
      <c r="BOT134" s="717"/>
      <c r="BOU134" s="717"/>
      <c r="BOV134" s="717"/>
      <c r="BOW134" s="717"/>
      <c r="BOX134" s="717"/>
      <c r="BOY134" s="717"/>
      <c r="BOZ134" s="717"/>
      <c r="BPA134" s="717"/>
      <c r="BPB134" s="717"/>
      <c r="BPC134" s="717"/>
      <c r="BPD134" s="717"/>
      <c r="BPE134" s="717"/>
      <c r="BPF134" s="717"/>
      <c r="BPG134" s="717"/>
      <c r="BPH134" s="717"/>
      <c r="BPI134" s="717"/>
      <c r="BPJ134" s="717"/>
      <c r="BPK134" s="717"/>
      <c r="BPL134" s="717"/>
      <c r="BPM134" s="717"/>
      <c r="BPN134" s="717"/>
      <c r="BPO134" s="717"/>
      <c r="BPP134" s="717"/>
      <c r="BPQ134" s="717"/>
      <c r="BPR134" s="717"/>
      <c r="BPS134" s="717"/>
      <c r="BPT134" s="717"/>
      <c r="BPU134" s="717"/>
      <c r="BPV134" s="717"/>
      <c r="BPW134" s="717"/>
      <c r="BPX134" s="717"/>
      <c r="BPY134" s="717"/>
      <c r="BPZ134" s="717"/>
      <c r="BQA134" s="717"/>
      <c r="BQB134" s="717"/>
      <c r="BQC134" s="717"/>
      <c r="BQD134" s="717"/>
      <c r="BQE134" s="717"/>
      <c r="BQF134" s="717"/>
      <c r="BQG134" s="717"/>
      <c r="BQH134" s="717"/>
      <c r="BQI134" s="717"/>
      <c r="BQJ134" s="717"/>
      <c r="BQK134" s="717"/>
      <c r="BQL134" s="717"/>
      <c r="BQM134" s="717"/>
      <c r="BQN134" s="717"/>
      <c r="BQO134" s="717"/>
      <c r="BQP134" s="717"/>
      <c r="BQQ134" s="717"/>
      <c r="BQR134" s="717"/>
      <c r="BQS134" s="717"/>
      <c r="BQT134" s="717"/>
      <c r="BQU134" s="717"/>
      <c r="BQV134" s="717"/>
      <c r="BQW134" s="717"/>
      <c r="BQX134" s="717"/>
      <c r="BQY134" s="717"/>
      <c r="BQZ134" s="717"/>
      <c r="BRA134" s="717"/>
      <c r="BRB134" s="717"/>
      <c r="BRC134" s="717"/>
      <c r="BRD134" s="717"/>
      <c r="BRE134" s="717"/>
      <c r="BRF134" s="717"/>
      <c r="BRG134" s="717"/>
      <c r="BRH134" s="717"/>
      <c r="BRI134" s="717"/>
      <c r="BRJ134" s="717"/>
      <c r="BRK134" s="717"/>
      <c r="BRL134" s="717"/>
      <c r="BRM134" s="717"/>
      <c r="BRN134" s="717"/>
      <c r="BRO134" s="717"/>
      <c r="BRP134" s="717"/>
      <c r="BRQ134" s="717"/>
      <c r="BRR134" s="717"/>
      <c r="BRS134" s="717"/>
      <c r="BRT134" s="717"/>
      <c r="BRU134" s="717"/>
      <c r="BRV134" s="717"/>
      <c r="BRW134" s="717"/>
      <c r="BRX134" s="717"/>
      <c r="BRY134" s="717"/>
      <c r="BRZ134" s="717"/>
      <c r="BSA134" s="717"/>
      <c r="BSB134" s="717"/>
      <c r="BSC134" s="717"/>
      <c r="BSD134" s="717"/>
      <c r="BSE134" s="717"/>
      <c r="BSF134" s="717"/>
      <c r="BSG134" s="717"/>
      <c r="BSH134" s="717"/>
      <c r="BSI134" s="717"/>
      <c r="BSJ134" s="717"/>
      <c r="BSK134" s="717"/>
      <c r="BSL134" s="717"/>
      <c r="BSM134" s="717"/>
      <c r="BSN134" s="717"/>
      <c r="BSO134" s="717"/>
      <c r="BSP134" s="717"/>
      <c r="BSQ134" s="717"/>
      <c r="BSR134" s="717"/>
      <c r="BSS134" s="717"/>
      <c r="BST134" s="717"/>
      <c r="BSU134" s="717"/>
      <c r="BSV134" s="717"/>
      <c r="BSW134" s="717"/>
      <c r="BSX134" s="717"/>
      <c r="BSY134" s="717"/>
      <c r="BSZ134" s="717"/>
      <c r="BTA134" s="717"/>
      <c r="BTB134" s="717"/>
      <c r="BTC134" s="717"/>
      <c r="BTD134" s="717"/>
      <c r="BTE134" s="717"/>
      <c r="BTF134" s="717"/>
      <c r="BTG134" s="717"/>
      <c r="BTH134" s="717"/>
      <c r="BTI134" s="717"/>
      <c r="BTJ134" s="717"/>
      <c r="BTK134" s="717"/>
      <c r="BTL134" s="717"/>
      <c r="BTM134" s="717"/>
      <c r="BTN134" s="717"/>
      <c r="BTO134" s="717"/>
      <c r="BTP134" s="717"/>
      <c r="BTQ134" s="717"/>
      <c r="BTR134" s="717"/>
      <c r="BTS134" s="717"/>
      <c r="BTT134" s="717"/>
      <c r="BTU134" s="717"/>
      <c r="BTV134" s="717"/>
      <c r="BTW134" s="717"/>
      <c r="BTX134" s="717"/>
      <c r="BTY134" s="717"/>
      <c r="BTZ134" s="717"/>
      <c r="BUA134" s="717"/>
      <c r="BUB134" s="717"/>
      <c r="BUC134" s="717"/>
      <c r="BUD134" s="717"/>
      <c r="BUE134" s="717"/>
      <c r="BUF134" s="717"/>
      <c r="BUG134" s="717"/>
      <c r="BUH134" s="717"/>
      <c r="BUI134" s="717"/>
      <c r="BUJ134" s="717"/>
      <c r="BUK134" s="717"/>
      <c r="BUL134" s="717"/>
      <c r="BUM134" s="717"/>
      <c r="BUN134" s="717"/>
      <c r="BUO134" s="717"/>
      <c r="BUP134" s="717"/>
      <c r="BUQ134" s="717"/>
      <c r="BUR134" s="717"/>
      <c r="BUS134" s="717"/>
      <c r="BUT134" s="717"/>
      <c r="BUU134" s="717"/>
      <c r="BUV134" s="717"/>
      <c r="BUW134" s="717"/>
      <c r="BUX134" s="717"/>
      <c r="BUY134" s="717"/>
      <c r="BUZ134" s="717"/>
      <c r="BVA134" s="717"/>
      <c r="BVB134" s="717"/>
      <c r="BVC134" s="717"/>
      <c r="BVD134" s="717"/>
      <c r="BVE134" s="717"/>
      <c r="BVF134" s="717"/>
      <c r="BVG134" s="717"/>
      <c r="BVH134" s="717"/>
      <c r="BVI134" s="717"/>
      <c r="BVJ134" s="717"/>
      <c r="BVK134" s="717"/>
      <c r="BVL134" s="717"/>
      <c r="BVM134" s="717"/>
      <c r="BVN134" s="717"/>
      <c r="BVO134" s="717"/>
      <c r="BVP134" s="717"/>
      <c r="BVQ134" s="717"/>
      <c r="BVR134" s="717"/>
      <c r="BVS134" s="717"/>
      <c r="BVT134" s="717"/>
      <c r="BVU134" s="717"/>
      <c r="BVV134" s="717"/>
      <c r="BVW134" s="717"/>
      <c r="BVX134" s="717"/>
      <c r="BVY134" s="717"/>
      <c r="BVZ134" s="717"/>
      <c r="BWA134" s="717"/>
      <c r="BWB134" s="717"/>
      <c r="BWC134" s="717"/>
      <c r="BWD134" s="717"/>
      <c r="BWE134" s="717"/>
      <c r="BWF134" s="717"/>
      <c r="BWG134" s="717"/>
      <c r="BWH134" s="717"/>
      <c r="BWI134" s="717"/>
      <c r="BWJ134" s="717"/>
      <c r="BWK134" s="717"/>
      <c r="BWL134" s="717"/>
      <c r="BWM134" s="717"/>
      <c r="BWN134" s="717"/>
      <c r="BWO134" s="717"/>
      <c r="BWP134" s="717"/>
      <c r="BWQ134" s="717"/>
      <c r="BWR134" s="717"/>
      <c r="BWS134" s="717"/>
      <c r="BWT134" s="717"/>
      <c r="BWU134" s="717"/>
      <c r="BWV134" s="717"/>
      <c r="BWW134" s="717"/>
      <c r="BWX134" s="717"/>
      <c r="BWY134" s="717"/>
      <c r="BWZ134" s="717"/>
      <c r="BXA134" s="717"/>
      <c r="BXB134" s="717"/>
      <c r="BXC134" s="717"/>
      <c r="BXD134" s="717"/>
      <c r="BXE134" s="717"/>
      <c r="BXF134" s="717"/>
      <c r="BXG134" s="717"/>
      <c r="BXH134" s="717"/>
      <c r="BXI134" s="717"/>
      <c r="BXJ134" s="717"/>
      <c r="BXK134" s="717"/>
      <c r="BXL134" s="717"/>
      <c r="BXM134" s="717"/>
      <c r="BXN134" s="717"/>
      <c r="BXO134" s="717"/>
      <c r="BXP134" s="717"/>
      <c r="BXQ134" s="717"/>
      <c r="BXR134" s="717"/>
      <c r="BXS134" s="717"/>
      <c r="BXT134" s="717"/>
      <c r="BXU134" s="717"/>
      <c r="BXV134" s="717"/>
      <c r="BXW134" s="717"/>
      <c r="BXX134" s="717"/>
      <c r="BXY134" s="717"/>
      <c r="BXZ134" s="717"/>
      <c r="BYA134" s="717"/>
      <c r="BYB134" s="717"/>
      <c r="BYC134" s="717"/>
      <c r="BYD134" s="717"/>
      <c r="BYE134" s="717"/>
      <c r="BYF134" s="717"/>
      <c r="BYG134" s="717"/>
      <c r="BYH134" s="717"/>
      <c r="BYI134" s="717"/>
      <c r="BYJ134" s="717"/>
      <c r="BYK134" s="717"/>
      <c r="BYL134" s="717"/>
      <c r="BYM134" s="717"/>
      <c r="BYN134" s="717"/>
      <c r="BYO134" s="717"/>
      <c r="BYP134" s="717"/>
      <c r="BYQ134" s="717"/>
      <c r="BYR134" s="717"/>
      <c r="BYS134" s="717"/>
      <c r="BYT134" s="717"/>
      <c r="BYU134" s="717"/>
      <c r="BYV134" s="717"/>
      <c r="BYW134" s="717"/>
      <c r="BYX134" s="717"/>
      <c r="BYY134" s="717"/>
      <c r="BYZ134" s="717"/>
      <c r="BZA134" s="717"/>
      <c r="BZB134" s="717"/>
      <c r="BZC134" s="717"/>
      <c r="BZD134" s="717"/>
      <c r="BZE134" s="717"/>
      <c r="BZF134" s="717"/>
      <c r="BZG134" s="717"/>
      <c r="BZH134" s="717"/>
      <c r="BZI134" s="717"/>
      <c r="BZJ134" s="717"/>
      <c r="BZK134" s="717"/>
      <c r="BZL134" s="717"/>
      <c r="BZM134" s="717"/>
      <c r="BZN134" s="717"/>
      <c r="BZO134" s="717"/>
      <c r="BZP134" s="717"/>
      <c r="BZQ134" s="717"/>
      <c r="BZR134" s="717"/>
      <c r="BZS134" s="717"/>
      <c r="BZT134" s="717"/>
      <c r="BZU134" s="717"/>
      <c r="BZV134" s="717"/>
      <c r="BZW134" s="717"/>
      <c r="BZX134" s="717"/>
      <c r="BZY134" s="717"/>
      <c r="BZZ134" s="717"/>
      <c r="CAA134" s="717"/>
      <c r="CAB134" s="717"/>
      <c r="CAC134" s="717"/>
      <c r="CAD134" s="717"/>
      <c r="CAE134" s="717"/>
      <c r="CAF134" s="717"/>
      <c r="CAG134" s="717"/>
      <c r="CAH134" s="717"/>
      <c r="CAI134" s="717"/>
      <c r="CAJ134" s="717"/>
      <c r="CAK134" s="717"/>
      <c r="CAL134" s="717"/>
      <c r="CAM134" s="717"/>
      <c r="CAN134" s="717"/>
      <c r="CAO134" s="717"/>
      <c r="CAP134" s="717"/>
      <c r="CAQ134" s="717"/>
      <c r="CAR134" s="717"/>
      <c r="CAS134" s="717"/>
      <c r="CAT134" s="717"/>
      <c r="CAU134" s="717"/>
      <c r="CAV134" s="717"/>
      <c r="CAW134" s="717"/>
      <c r="CAX134" s="717"/>
      <c r="CAY134" s="717"/>
      <c r="CAZ134" s="717"/>
      <c r="CBA134" s="717"/>
      <c r="CBB134" s="717"/>
      <c r="CBC134" s="717"/>
      <c r="CBD134" s="717"/>
      <c r="CBE134" s="717"/>
      <c r="CBF134" s="717"/>
      <c r="CBG134" s="717"/>
      <c r="CBH134" s="717"/>
      <c r="CBI134" s="717"/>
      <c r="CBJ134" s="717"/>
      <c r="CBK134" s="717"/>
      <c r="CBL134" s="717"/>
      <c r="CBM134" s="717"/>
      <c r="CBN134" s="717"/>
      <c r="CBO134" s="717"/>
      <c r="CBP134" s="717"/>
      <c r="CBQ134" s="717"/>
      <c r="CBR134" s="717"/>
      <c r="CBS134" s="717"/>
      <c r="CBT134" s="717"/>
      <c r="CBU134" s="717"/>
      <c r="CBV134" s="717"/>
      <c r="CBW134" s="717"/>
      <c r="CBX134" s="717"/>
      <c r="CBY134" s="717"/>
      <c r="CBZ134" s="717"/>
      <c r="CCA134" s="717"/>
      <c r="CCB134" s="717"/>
      <c r="CCC134" s="717"/>
      <c r="CCD134" s="717"/>
      <c r="CCE134" s="717"/>
      <c r="CCF134" s="717"/>
      <c r="CCG134" s="717"/>
      <c r="CCH134" s="717"/>
      <c r="CCI134" s="717"/>
      <c r="CCJ134" s="717"/>
      <c r="CCK134" s="717"/>
      <c r="CCL134" s="717"/>
      <c r="CCM134" s="717"/>
      <c r="CCN134" s="717"/>
      <c r="CCO134" s="717"/>
      <c r="CCP134" s="717"/>
      <c r="CCQ134" s="717"/>
      <c r="CCR134" s="717"/>
      <c r="CCS134" s="717"/>
      <c r="CCT134" s="717"/>
      <c r="CCU134" s="717"/>
      <c r="CCV134" s="717"/>
      <c r="CCW134" s="717"/>
      <c r="CCX134" s="717"/>
      <c r="CCY134" s="717"/>
      <c r="CCZ134" s="717"/>
      <c r="CDA134" s="717"/>
      <c r="CDB134" s="717"/>
      <c r="CDC134" s="717"/>
      <c r="CDD134" s="717"/>
      <c r="CDE134" s="717"/>
      <c r="CDF134" s="717"/>
      <c r="CDG134" s="717"/>
      <c r="CDH134" s="717"/>
      <c r="CDI134" s="717"/>
      <c r="CDJ134" s="717"/>
      <c r="CDK134" s="717"/>
      <c r="CDL134" s="717"/>
      <c r="CDM134" s="717"/>
      <c r="CDN134" s="717"/>
      <c r="CDO134" s="717"/>
      <c r="CDP134" s="717"/>
      <c r="CDQ134" s="717"/>
      <c r="CDR134" s="717"/>
      <c r="CDS134" s="717"/>
      <c r="CDT134" s="717"/>
      <c r="CDU134" s="717"/>
      <c r="CDV134" s="717"/>
      <c r="CDW134" s="717"/>
      <c r="CDX134" s="717"/>
      <c r="CDY134" s="717"/>
      <c r="CDZ134" s="717"/>
      <c r="CEA134" s="717"/>
      <c r="CEB134" s="717"/>
      <c r="CEC134" s="717"/>
      <c r="CED134" s="717"/>
      <c r="CEE134" s="717"/>
      <c r="CEF134" s="717"/>
      <c r="CEG134" s="717"/>
      <c r="CEH134" s="717"/>
      <c r="CEI134" s="717"/>
      <c r="CEJ134" s="717"/>
      <c r="CEK134" s="717"/>
      <c r="CEL134" s="717"/>
      <c r="CEM134" s="717"/>
      <c r="CEN134" s="717"/>
      <c r="CEO134" s="717"/>
      <c r="CEP134" s="717"/>
      <c r="CEQ134" s="717"/>
      <c r="CER134" s="717"/>
      <c r="CES134" s="717"/>
      <c r="CET134" s="717"/>
      <c r="CEU134" s="717"/>
      <c r="CEV134" s="717"/>
      <c r="CEW134" s="717"/>
      <c r="CEX134" s="717"/>
      <c r="CEY134" s="717"/>
      <c r="CEZ134" s="717"/>
      <c r="CFA134" s="717"/>
      <c r="CFB134" s="717"/>
      <c r="CFC134" s="717"/>
      <c r="CFD134" s="717"/>
      <c r="CFE134" s="717"/>
      <c r="CFF134" s="717"/>
      <c r="CFG134" s="717"/>
      <c r="CFH134" s="717"/>
      <c r="CFI134" s="717"/>
      <c r="CFJ134" s="717"/>
      <c r="CFK134" s="717"/>
      <c r="CFL134" s="717"/>
      <c r="CFM134" s="717"/>
      <c r="CFN134" s="717"/>
      <c r="CFO134" s="717"/>
      <c r="CFP134" s="717"/>
      <c r="CFQ134" s="717"/>
      <c r="CFR134" s="717"/>
      <c r="CFS134" s="717"/>
      <c r="CFT134" s="717"/>
      <c r="CFU134" s="717"/>
      <c r="CFV134" s="717"/>
      <c r="CFW134" s="717"/>
      <c r="CFX134" s="717"/>
      <c r="CFY134" s="717"/>
      <c r="CFZ134" s="717"/>
      <c r="CGA134" s="717"/>
      <c r="CGB134" s="717"/>
      <c r="CGC134" s="717"/>
      <c r="CGD134" s="717"/>
      <c r="CGE134" s="717"/>
      <c r="CGF134" s="717"/>
      <c r="CGG134" s="717"/>
      <c r="CGH134" s="717"/>
      <c r="CGI134" s="717"/>
      <c r="CGJ134" s="717"/>
      <c r="CGK134" s="717"/>
      <c r="CGL134" s="717"/>
      <c r="CGM134" s="717"/>
      <c r="CGN134" s="717"/>
      <c r="CGO134" s="717"/>
      <c r="CGP134" s="717"/>
      <c r="CGQ134" s="717"/>
      <c r="CGR134" s="717"/>
      <c r="CGS134" s="717"/>
      <c r="CGT134" s="717"/>
      <c r="CGU134" s="717"/>
      <c r="CGV134" s="717"/>
      <c r="CGW134" s="717"/>
      <c r="CGX134" s="717"/>
      <c r="CGY134" s="717"/>
      <c r="CGZ134" s="717"/>
      <c r="CHA134" s="717"/>
      <c r="CHB134" s="717"/>
      <c r="CHC134" s="717"/>
      <c r="CHD134" s="717"/>
      <c r="CHE134" s="717"/>
      <c r="CHF134" s="717"/>
      <c r="CHG134" s="717"/>
      <c r="CHH134" s="717"/>
      <c r="CHI134" s="717"/>
      <c r="CHJ134" s="717"/>
      <c r="CHK134" s="717"/>
      <c r="CHL134" s="717"/>
      <c r="CHM134" s="717"/>
      <c r="CHN134" s="717"/>
      <c r="CHO134" s="717"/>
      <c r="CHP134" s="717"/>
      <c r="CHQ134" s="717"/>
      <c r="CHR134" s="717"/>
      <c r="CHS134" s="717"/>
      <c r="CHT134" s="717"/>
      <c r="CHU134" s="717"/>
      <c r="CHV134" s="717"/>
      <c r="CHW134" s="717"/>
      <c r="CHX134" s="717"/>
      <c r="CHY134" s="717"/>
      <c r="CHZ134" s="717"/>
      <c r="CIA134" s="717"/>
      <c r="CIB134" s="717"/>
      <c r="CIC134" s="717"/>
      <c r="CID134" s="717"/>
      <c r="CIE134" s="717"/>
      <c r="CIF134" s="717"/>
      <c r="CIG134" s="717"/>
      <c r="CIH134" s="717"/>
      <c r="CII134" s="717"/>
      <c r="CIJ134" s="717"/>
      <c r="CIK134" s="717"/>
      <c r="CIL134" s="717"/>
      <c r="CIM134" s="717"/>
      <c r="CIN134" s="717"/>
      <c r="CIO134" s="717"/>
      <c r="CIP134" s="717"/>
      <c r="CIQ134" s="717"/>
      <c r="CIR134" s="717"/>
      <c r="CIS134" s="717"/>
      <c r="CIT134" s="717"/>
      <c r="CIU134" s="717"/>
      <c r="CIV134" s="717"/>
      <c r="CIW134" s="717"/>
      <c r="CIX134" s="717"/>
      <c r="CIY134" s="717"/>
      <c r="CIZ134" s="717"/>
      <c r="CJA134" s="717"/>
      <c r="CJB134" s="717"/>
      <c r="CJC134" s="717"/>
      <c r="CJD134" s="717"/>
      <c r="CJE134" s="717"/>
      <c r="CJF134" s="717"/>
      <c r="CJG134" s="717"/>
      <c r="CJH134" s="717"/>
      <c r="CJI134" s="717"/>
      <c r="CJJ134" s="717"/>
      <c r="CJK134" s="717"/>
      <c r="CJL134" s="717"/>
      <c r="CJM134" s="717"/>
      <c r="CJN134" s="717"/>
      <c r="CJO134" s="717"/>
      <c r="CJP134" s="717"/>
      <c r="CJQ134" s="717"/>
      <c r="CJR134" s="717"/>
      <c r="CJS134" s="717"/>
      <c r="CJT134" s="717"/>
      <c r="CJU134" s="717"/>
      <c r="CJV134" s="717"/>
      <c r="CJW134" s="717"/>
      <c r="CJX134" s="717"/>
      <c r="CJY134" s="717"/>
      <c r="CJZ134" s="717"/>
      <c r="CKA134" s="717"/>
      <c r="CKB134" s="717"/>
      <c r="CKC134" s="717"/>
      <c r="CKD134" s="717"/>
      <c r="CKE134" s="717"/>
      <c r="CKF134" s="717"/>
      <c r="CKG134" s="717"/>
      <c r="CKH134" s="717"/>
      <c r="CKI134" s="717"/>
      <c r="CKJ134" s="717"/>
      <c r="CKK134" s="717"/>
      <c r="CKL134" s="717"/>
      <c r="CKM134" s="717"/>
      <c r="CKN134" s="717"/>
      <c r="CKO134" s="717"/>
      <c r="CKP134" s="717"/>
      <c r="CKQ134" s="717"/>
      <c r="CKR134" s="717"/>
      <c r="CKS134" s="717"/>
      <c r="CKT134" s="717"/>
      <c r="CKU134" s="717"/>
      <c r="CKV134" s="717"/>
      <c r="CKW134" s="717"/>
      <c r="CKX134" s="717"/>
      <c r="CKY134" s="717"/>
      <c r="CKZ134" s="717"/>
      <c r="CLA134" s="717"/>
      <c r="CLB134" s="717"/>
      <c r="CLC134" s="717"/>
      <c r="CLD134" s="717"/>
      <c r="CLE134" s="717"/>
      <c r="CLF134" s="717"/>
      <c r="CLG134" s="717"/>
      <c r="CLH134" s="717"/>
      <c r="CLI134" s="717"/>
      <c r="CLJ134" s="717"/>
      <c r="CLK134" s="717"/>
      <c r="CLL134" s="717"/>
      <c r="CLM134" s="717"/>
      <c r="CLN134" s="717"/>
      <c r="CLO134" s="717"/>
      <c r="CLP134" s="717"/>
      <c r="CLQ134" s="717"/>
      <c r="CLR134" s="717"/>
      <c r="CLS134" s="717"/>
      <c r="CLT134" s="717"/>
      <c r="CLU134" s="717"/>
      <c r="CLV134" s="717"/>
      <c r="CLW134" s="717"/>
      <c r="CLX134" s="717"/>
      <c r="CLY134" s="717"/>
      <c r="CLZ134" s="717"/>
      <c r="CMA134" s="717"/>
      <c r="CMB134" s="717"/>
      <c r="CMC134" s="717"/>
      <c r="CMD134" s="717"/>
      <c r="CME134" s="717"/>
      <c r="CMF134" s="717"/>
      <c r="CMG134" s="717"/>
      <c r="CMH134" s="717"/>
      <c r="CMI134" s="717"/>
      <c r="CMJ134" s="717"/>
      <c r="CMK134" s="717"/>
      <c r="CML134" s="717"/>
      <c r="CMM134" s="717"/>
      <c r="CMN134" s="717"/>
      <c r="CMO134" s="717"/>
      <c r="CMP134" s="717"/>
      <c r="CMQ134" s="717"/>
      <c r="CMR134" s="717"/>
      <c r="CMS134" s="717"/>
      <c r="CMT134" s="717"/>
      <c r="CMU134" s="717"/>
      <c r="CMV134" s="717"/>
      <c r="CMW134" s="717"/>
      <c r="CMX134" s="717"/>
      <c r="CMY134" s="717"/>
      <c r="CMZ134" s="717"/>
      <c r="CNA134" s="717"/>
      <c r="CNB134" s="717"/>
      <c r="CNC134" s="717"/>
      <c r="CND134" s="717"/>
      <c r="CNE134" s="717"/>
      <c r="CNF134" s="717"/>
      <c r="CNG134" s="717"/>
      <c r="CNH134" s="717"/>
      <c r="CNI134" s="717"/>
      <c r="CNJ134" s="717"/>
      <c r="CNK134" s="717"/>
      <c r="CNL134" s="717"/>
      <c r="CNM134" s="717"/>
      <c r="CNN134" s="717"/>
      <c r="CNO134" s="717"/>
      <c r="CNP134" s="717"/>
      <c r="CNQ134" s="717"/>
      <c r="CNR134" s="717"/>
      <c r="CNS134" s="717"/>
      <c r="CNT134" s="717"/>
      <c r="CNU134" s="717"/>
      <c r="CNV134" s="717"/>
      <c r="CNW134" s="717"/>
      <c r="CNX134" s="717"/>
      <c r="CNY134" s="717"/>
      <c r="CNZ134" s="717"/>
      <c r="COA134" s="717"/>
      <c r="COB134" s="717"/>
      <c r="COC134" s="717"/>
      <c r="COD134" s="717"/>
      <c r="COE134" s="717"/>
      <c r="COF134" s="717"/>
      <c r="COG134" s="717"/>
      <c r="COH134" s="717"/>
      <c r="COI134" s="717"/>
      <c r="COJ134" s="717"/>
      <c r="COK134" s="717"/>
      <c r="COL134" s="717"/>
      <c r="COM134" s="717"/>
      <c r="CON134" s="717"/>
      <c r="COO134" s="717"/>
      <c r="COP134" s="717"/>
      <c r="COQ134" s="717"/>
      <c r="COR134" s="717"/>
      <c r="COS134" s="717"/>
      <c r="COT134" s="717"/>
      <c r="COU134" s="717"/>
      <c r="COV134" s="717"/>
      <c r="COW134" s="717"/>
      <c r="COX134" s="717"/>
      <c r="COY134" s="717"/>
      <c r="COZ134" s="717"/>
      <c r="CPA134" s="717"/>
      <c r="CPB134" s="717"/>
      <c r="CPC134" s="717"/>
      <c r="CPD134" s="717"/>
      <c r="CPE134" s="717"/>
      <c r="CPF134" s="717"/>
      <c r="CPG134" s="717"/>
      <c r="CPH134" s="717"/>
      <c r="CPI134" s="717"/>
      <c r="CPJ134" s="717"/>
      <c r="CPK134" s="717"/>
      <c r="CPL134" s="717"/>
      <c r="CPM134" s="717"/>
      <c r="CPN134" s="717"/>
      <c r="CPO134" s="717"/>
      <c r="CPP134" s="717"/>
      <c r="CPQ134" s="717"/>
      <c r="CPR134" s="717"/>
      <c r="CPS134" s="717"/>
      <c r="CPT134" s="717"/>
      <c r="CPU134" s="717"/>
      <c r="CPV134" s="717"/>
      <c r="CPW134" s="717"/>
      <c r="CPX134" s="717"/>
      <c r="CPY134" s="717"/>
      <c r="CPZ134" s="717"/>
      <c r="CQA134" s="717"/>
      <c r="CQB134" s="717"/>
      <c r="CQC134" s="717"/>
      <c r="CQD134" s="717"/>
      <c r="CQE134" s="717"/>
      <c r="CQF134" s="717"/>
      <c r="CQG134" s="717"/>
      <c r="CQH134" s="717"/>
      <c r="CQI134" s="717"/>
      <c r="CQJ134" s="717"/>
      <c r="CQK134" s="717"/>
      <c r="CQL134" s="717"/>
      <c r="CQM134" s="717"/>
      <c r="CQN134" s="717"/>
      <c r="CQO134" s="717"/>
      <c r="CQP134" s="717"/>
      <c r="CQQ134" s="717"/>
      <c r="CQR134" s="717"/>
      <c r="CQS134" s="717"/>
      <c r="CQT134" s="717"/>
      <c r="CQU134" s="717"/>
      <c r="CQV134" s="717"/>
      <c r="CQW134" s="717"/>
      <c r="CQX134" s="717"/>
      <c r="CQY134" s="717"/>
      <c r="CQZ134" s="717"/>
      <c r="CRA134" s="717"/>
      <c r="CRB134" s="717"/>
      <c r="CRC134" s="717"/>
      <c r="CRD134" s="717"/>
      <c r="CRE134" s="717"/>
      <c r="CRF134" s="717"/>
      <c r="CRG134" s="717"/>
      <c r="CRH134" s="717"/>
      <c r="CRI134" s="717"/>
      <c r="CRJ134" s="717"/>
      <c r="CRK134" s="717"/>
      <c r="CRL134" s="717"/>
      <c r="CRM134" s="717"/>
      <c r="CRN134" s="717"/>
      <c r="CRO134" s="717"/>
      <c r="CRP134" s="717"/>
      <c r="CRQ134" s="717"/>
      <c r="CRR134" s="717"/>
      <c r="CRS134" s="717"/>
      <c r="CRT134" s="717"/>
      <c r="CRU134" s="717"/>
      <c r="CRV134" s="717"/>
      <c r="CRW134" s="717"/>
      <c r="CRX134" s="717"/>
      <c r="CRY134" s="717"/>
      <c r="CRZ134" s="717"/>
      <c r="CSA134" s="717"/>
      <c r="CSB134" s="717"/>
      <c r="CSC134" s="717"/>
      <c r="CSD134" s="717"/>
      <c r="CSE134" s="717"/>
      <c r="CSF134" s="717"/>
      <c r="CSG134" s="717"/>
      <c r="CSH134" s="717"/>
      <c r="CSI134" s="717"/>
      <c r="CSJ134" s="717"/>
      <c r="CSK134" s="717"/>
      <c r="CSL134" s="717"/>
      <c r="CSM134" s="717"/>
      <c r="CSN134" s="717"/>
      <c r="CSO134" s="717"/>
      <c r="CSP134" s="717"/>
      <c r="CSQ134" s="717"/>
      <c r="CSR134" s="717"/>
      <c r="CSS134" s="717"/>
      <c r="CST134" s="717"/>
      <c r="CSU134" s="717"/>
      <c r="CSV134" s="717"/>
      <c r="CSW134" s="717"/>
      <c r="CSX134" s="717"/>
      <c r="CSY134" s="717"/>
      <c r="CSZ134" s="717"/>
      <c r="CTA134" s="717"/>
      <c r="CTB134" s="717"/>
      <c r="CTC134" s="717"/>
      <c r="CTD134" s="717"/>
      <c r="CTE134" s="717"/>
      <c r="CTF134" s="717"/>
      <c r="CTG134" s="717"/>
      <c r="CTH134" s="717"/>
      <c r="CTI134" s="717"/>
      <c r="CTJ134" s="717"/>
      <c r="CTK134" s="717"/>
      <c r="CTL134" s="717"/>
      <c r="CTM134" s="717"/>
      <c r="CTN134" s="717"/>
      <c r="CTO134" s="717"/>
      <c r="CTP134" s="717"/>
      <c r="CTQ134" s="717"/>
      <c r="CTR134" s="717"/>
      <c r="CTS134" s="717"/>
      <c r="CTT134" s="717"/>
      <c r="CTU134" s="717"/>
      <c r="CTV134" s="717"/>
      <c r="CTW134" s="717"/>
      <c r="CTX134" s="717"/>
      <c r="CTY134" s="717"/>
      <c r="CTZ134" s="717"/>
      <c r="CUA134" s="717"/>
      <c r="CUB134" s="717"/>
      <c r="CUC134" s="717"/>
      <c r="CUD134" s="717"/>
      <c r="CUE134" s="717"/>
      <c r="CUF134" s="717"/>
      <c r="CUG134" s="717"/>
      <c r="CUH134" s="717"/>
      <c r="CUI134" s="717"/>
      <c r="CUJ134" s="717"/>
      <c r="CUK134" s="717"/>
      <c r="CUL134" s="717"/>
      <c r="CUM134" s="717"/>
      <c r="CUN134" s="717"/>
      <c r="CUO134" s="717"/>
      <c r="CUP134" s="717"/>
      <c r="CUQ134" s="717"/>
      <c r="CUR134" s="717"/>
      <c r="CUS134" s="717"/>
      <c r="CUT134" s="717"/>
      <c r="CUU134" s="717"/>
      <c r="CUV134" s="717"/>
      <c r="CUW134" s="717"/>
      <c r="CUX134" s="717"/>
      <c r="CUY134" s="717"/>
      <c r="CUZ134" s="717"/>
      <c r="CVA134" s="717"/>
      <c r="CVB134" s="717"/>
      <c r="CVC134" s="717"/>
      <c r="CVD134" s="717"/>
      <c r="CVE134" s="717"/>
      <c r="CVF134" s="717"/>
      <c r="CVG134" s="717"/>
      <c r="CVH134" s="717"/>
      <c r="CVI134" s="717"/>
      <c r="CVJ134" s="717"/>
      <c r="CVK134" s="717"/>
      <c r="CVL134" s="717"/>
      <c r="CVM134" s="717"/>
      <c r="CVN134" s="717"/>
      <c r="CVO134" s="717"/>
      <c r="CVP134" s="717"/>
      <c r="CVQ134" s="717"/>
      <c r="CVR134" s="717"/>
      <c r="CVS134" s="717"/>
      <c r="CVT134" s="717"/>
      <c r="CVU134" s="717"/>
      <c r="CVV134" s="717"/>
      <c r="CVW134" s="717"/>
      <c r="CVX134" s="717"/>
      <c r="CVY134" s="717"/>
      <c r="CVZ134" s="717"/>
      <c r="CWA134" s="717"/>
      <c r="CWB134" s="717"/>
      <c r="CWC134" s="717"/>
      <c r="CWD134" s="717"/>
      <c r="CWE134" s="717"/>
      <c r="CWF134" s="717"/>
      <c r="CWG134" s="717"/>
      <c r="CWH134" s="717"/>
      <c r="CWI134" s="717"/>
      <c r="CWJ134" s="717"/>
      <c r="CWK134" s="717"/>
      <c r="CWL134" s="717"/>
      <c r="CWM134" s="717"/>
      <c r="CWN134" s="717"/>
      <c r="CWO134" s="717"/>
      <c r="CWP134" s="717"/>
      <c r="CWQ134" s="717"/>
      <c r="CWR134" s="717"/>
      <c r="CWS134" s="717"/>
      <c r="CWT134" s="717"/>
      <c r="CWU134" s="717"/>
      <c r="CWV134" s="717"/>
      <c r="CWW134" s="717"/>
      <c r="CWX134" s="717"/>
      <c r="CWY134" s="717"/>
      <c r="CWZ134" s="717"/>
      <c r="CXA134" s="717"/>
      <c r="CXB134" s="717"/>
      <c r="CXC134" s="717"/>
      <c r="CXD134" s="717"/>
      <c r="CXE134" s="717"/>
      <c r="CXF134" s="717"/>
      <c r="CXG134" s="717"/>
      <c r="CXH134" s="717"/>
      <c r="CXI134" s="717"/>
      <c r="CXJ134" s="717"/>
      <c r="CXK134" s="717"/>
      <c r="CXL134" s="717"/>
      <c r="CXM134" s="717"/>
      <c r="CXN134" s="717"/>
      <c r="CXO134" s="717"/>
      <c r="CXP134" s="717"/>
      <c r="CXQ134" s="717"/>
      <c r="CXR134" s="717"/>
      <c r="CXS134" s="717"/>
      <c r="CXT134" s="717"/>
      <c r="CXU134" s="717"/>
      <c r="CXV134" s="717"/>
      <c r="CXW134" s="717"/>
      <c r="CXX134" s="717"/>
      <c r="CXY134" s="717"/>
      <c r="CXZ134" s="717"/>
      <c r="CYA134" s="717"/>
      <c r="CYB134" s="717"/>
      <c r="CYC134" s="717"/>
      <c r="CYD134" s="717"/>
      <c r="CYE134" s="717"/>
      <c r="CYF134" s="717"/>
      <c r="CYG134" s="717"/>
      <c r="CYH134" s="717"/>
      <c r="CYI134" s="717"/>
      <c r="CYJ134" s="717"/>
      <c r="CYK134" s="717"/>
      <c r="CYL134" s="717"/>
      <c r="CYM134" s="717"/>
      <c r="CYN134" s="717"/>
      <c r="CYO134" s="717"/>
      <c r="CYP134" s="717"/>
      <c r="CYQ134" s="717"/>
      <c r="CYR134" s="717"/>
      <c r="CYS134" s="717"/>
      <c r="CYT134" s="717"/>
      <c r="CYU134" s="717"/>
      <c r="CYV134" s="717"/>
      <c r="CYW134" s="717"/>
      <c r="CYX134" s="717"/>
      <c r="CYY134" s="717"/>
      <c r="CYZ134" s="717"/>
      <c r="CZA134" s="717"/>
      <c r="CZB134" s="717"/>
      <c r="CZC134" s="717"/>
      <c r="CZD134" s="717"/>
      <c r="CZE134" s="717"/>
      <c r="CZF134" s="717"/>
      <c r="CZG134" s="717"/>
      <c r="CZH134" s="717"/>
      <c r="CZI134" s="717"/>
      <c r="CZJ134" s="717"/>
      <c r="CZK134" s="717"/>
      <c r="CZL134" s="717"/>
      <c r="CZM134" s="717"/>
      <c r="CZN134" s="717"/>
      <c r="CZO134" s="717"/>
      <c r="CZP134" s="717"/>
      <c r="CZQ134" s="717"/>
      <c r="CZR134" s="717"/>
      <c r="CZS134" s="717"/>
      <c r="CZT134" s="717"/>
      <c r="CZU134" s="717"/>
      <c r="CZV134" s="717"/>
      <c r="CZW134" s="717"/>
      <c r="CZX134" s="717"/>
      <c r="CZY134" s="717"/>
      <c r="CZZ134" s="717"/>
      <c r="DAA134" s="717"/>
      <c r="DAB134" s="717"/>
      <c r="DAC134" s="717"/>
      <c r="DAD134" s="717"/>
      <c r="DAE134" s="717"/>
      <c r="DAF134" s="717"/>
      <c r="DAG134" s="717"/>
      <c r="DAH134" s="717"/>
      <c r="DAI134" s="717"/>
      <c r="DAJ134" s="717"/>
      <c r="DAK134" s="717"/>
      <c r="DAL134" s="717"/>
      <c r="DAM134" s="717"/>
      <c r="DAN134" s="717"/>
      <c r="DAO134" s="717"/>
      <c r="DAP134" s="717"/>
      <c r="DAQ134" s="717"/>
      <c r="DAR134" s="717"/>
      <c r="DAS134" s="717"/>
      <c r="DAT134" s="717"/>
      <c r="DAU134" s="717"/>
      <c r="DAV134" s="717"/>
      <c r="DAW134" s="717"/>
      <c r="DAX134" s="717"/>
      <c r="DAY134" s="717"/>
      <c r="DAZ134" s="717"/>
      <c r="DBA134" s="717"/>
      <c r="DBB134" s="717"/>
      <c r="DBC134" s="717"/>
      <c r="DBD134" s="717"/>
      <c r="DBE134" s="717"/>
      <c r="DBF134" s="717"/>
      <c r="DBG134" s="717"/>
      <c r="DBH134" s="717"/>
      <c r="DBI134" s="717"/>
      <c r="DBJ134" s="717"/>
      <c r="DBK134" s="717"/>
      <c r="DBL134" s="717"/>
      <c r="DBM134" s="717"/>
      <c r="DBN134" s="717"/>
      <c r="DBO134" s="717"/>
      <c r="DBP134" s="717"/>
      <c r="DBQ134" s="717"/>
      <c r="DBR134" s="717"/>
      <c r="DBS134" s="717"/>
      <c r="DBT134" s="717"/>
      <c r="DBU134" s="717"/>
      <c r="DBV134" s="717"/>
      <c r="DBW134" s="717"/>
      <c r="DBX134" s="717"/>
      <c r="DBY134" s="717"/>
      <c r="DBZ134" s="717"/>
      <c r="DCA134" s="717"/>
      <c r="DCB134" s="717"/>
      <c r="DCC134" s="717"/>
      <c r="DCD134" s="717"/>
      <c r="DCE134" s="717"/>
      <c r="DCF134" s="717"/>
      <c r="DCG134" s="717"/>
      <c r="DCH134" s="717"/>
      <c r="DCI134" s="717"/>
      <c r="DCJ134" s="717"/>
      <c r="DCK134" s="717"/>
      <c r="DCL134" s="717"/>
      <c r="DCM134" s="717"/>
      <c r="DCN134" s="717"/>
      <c r="DCO134" s="717"/>
      <c r="DCP134" s="717"/>
      <c r="DCQ134" s="717"/>
      <c r="DCR134" s="717"/>
      <c r="DCS134" s="717"/>
      <c r="DCT134" s="717"/>
      <c r="DCU134" s="717"/>
      <c r="DCV134" s="717"/>
      <c r="DCW134" s="717"/>
      <c r="DCX134" s="717"/>
      <c r="DCY134" s="717"/>
      <c r="DCZ134" s="717"/>
      <c r="DDA134" s="717"/>
      <c r="DDB134" s="717"/>
      <c r="DDC134" s="717"/>
      <c r="DDD134" s="717"/>
      <c r="DDE134" s="717"/>
      <c r="DDF134" s="717"/>
      <c r="DDG134" s="717"/>
      <c r="DDH134" s="717"/>
      <c r="DDI134" s="717"/>
      <c r="DDJ134" s="717"/>
      <c r="DDK134" s="717"/>
      <c r="DDL134" s="717"/>
      <c r="DDM134" s="717"/>
      <c r="DDN134" s="717"/>
      <c r="DDO134" s="717"/>
      <c r="DDP134" s="717"/>
      <c r="DDQ134" s="717"/>
      <c r="DDR134" s="717"/>
      <c r="DDS134" s="717"/>
      <c r="DDT134" s="717"/>
      <c r="DDU134" s="717"/>
      <c r="DDV134" s="717"/>
      <c r="DDW134" s="717"/>
      <c r="DDX134" s="717"/>
      <c r="DDY134" s="717"/>
      <c r="DDZ134" s="717"/>
      <c r="DEA134" s="717"/>
      <c r="DEB134" s="717"/>
      <c r="DEC134" s="717"/>
      <c r="DED134" s="717"/>
      <c r="DEE134" s="717"/>
      <c r="DEF134" s="717"/>
      <c r="DEG134" s="717"/>
      <c r="DEH134" s="717"/>
      <c r="DEI134" s="717"/>
      <c r="DEJ134" s="717"/>
      <c r="DEK134" s="717"/>
      <c r="DEL134" s="717"/>
      <c r="DEM134" s="717"/>
      <c r="DEN134" s="717"/>
      <c r="DEO134" s="717"/>
      <c r="DEP134" s="717"/>
      <c r="DEQ134" s="717"/>
      <c r="DER134" s="717"/>
      <c r="DES134" s="717"/>
      <c r="DET134" s="717"/>
      <c r="DEU134" s="717"/>
      <c r="DEV134" s="717"/>
      <c r="DEW134" s="717"/>
      <c r="DEX134" s="717"/>
      <c r="DEY134" s="717"/>
      <c r="DEZ134" s="717"/>
      <c r="DFA134" s="717"/>
      <c r="DFB134" s="717"/>
      <c r="DFC134" s="717"/>
      <c r="DFD134" s="717"/>
      <c r="DFE134" s="717"/>
      <c r="DFF134" s="717"/>
      <c r="DFG134" s="717"/>
      <c r="DFH134" s="717"/>
      <c r="DFI134" s="717"/>
      <c r="DFJ134" s="717"/>
      <c r="DFK134" s="717"/>
      <c r="DFL134" s="717"/>
      <c r="DFM134" s="717"/>
      <c r="DFN134" s="717"/>
      <c r="DFO134" s="717"/>
      <c r="DFP134" s="717"/>
      <c r="DFQ134" s="717"/>
      <c r="DFR134" s="717"/>
      <c r="DFS134" s="717"/>
      <c r="DFT134" s="717"/>
      <c r="DFU134" s="717"/>
      <c r="DFV134" s="717"/>
      <c r="DFW134" s="717"/>
      <c r="DFX134" s="717"/>
      <c r="DFY134" s="717"/>
      <c r="DFZ134" s="717"/>
      <c r="DGA134" s="717"/>
      <c r="DGB134" s="717"/>
      <c r="DGC134" s="717"/>
      <c r="DGD134" s="717"/>
      <c r="DGE134" s="717"/>
      <c r="DGF134" s="717"/>
      <c r="DGG134" s="717"/>
      <c r="DGH134" s="717"/>
      <c r="DGI134" s="717"/>
      <c r="DGJ134" s="717"/>
      <c r="DGK134" s="717"/>
      <c r="DGL134" s="717"/>
      <c r="DGM134" s="717"/>
      <c r="DGN134" s="717"/>
      <c r="DGO134" s="717"/>
      <c r="DGP134" s="717"/>
      <c r="DGQ134" s="717"/>
      <c r="DGR134" s="717"/>
      <c r="DGS134" s="717"/>
      <c r="DGT134" s="717"/>
      <c r="DGU134" s="717"/>
      <c r="DGV134" s="717"/>
      <c r="DGW134" s="717"/>
      <c r="DGX134" s="717"/>
      <c r="DGY134" s="717"/>
      <c r="DGZ134" s="717"/>
      <c r="DHA134" s="717"/>
      <c r="DHB134" s="717"/>
      <c r="DHC134" s="717"/>
      <c r="DHD134" s="717"/>
      <c r="DHE134" s="717"/>
      <c r="DHF134" s="717"/>
      <c r="DHG134" s="717"/>
      <c r="DHH134" s="717"/>
      <c r="DHI134" s="717"/>
      <c r="DHJ134" s="717"/>
      <c r="DHK134" s="717"/>
      <c r="DHL134" s="717"/>
      <c r="DHM134" s="717"/>
      <c r="DHN134" s="717"/>
      <c r="DHO134" s="717"/>
      <c r="DHP134" s="717"/>
      <c r="DHQ134" s="717"/>
      <c r="DHR134" s="717"/>
      <c r="DHS134" s="717"/>
      <c r="DHT134" s="717"/>
      <c r="DHU134" s="717"/>
      <c r="DHV134" s="717"/>
      <c r="DHW134" s="717"/>
      <c r="DHX134" s="717"/>
      <c r="DHY134" s="717"/>
      <c r="DHZ134" s="717"/>
      <c r="DIA134" s="717"/>
      <c r="DIB134" s="717"/>
      <c r="DIC134" s="717"/>
      <c r="DID134" s="717"/>
      <c r="DIE134" s="717"/>
      <c r="DIF134" s="717"/>
      <c r="DIG134" s="717"/>
      <c r="DIH134" s="717"/>
      <c r="DII134" s="717"/>
      <c r="DIJ134" s="717"/>
      <c r="DIK134" s="717"/>
      <c r="DIL134" s="717"/>
      <c r="DIM134" s="717"/>
      <c r="DIN134" s="717"/>
      <c r="DIO134" s="717"/>
      <c r="DIP134" s="717"/>
      <c r="DIQ134" s="717"/>
      <c r="DIR134" s="717"/>
      <c r="DIS134" s="717"/>
      <c r="DIT134" s="717"/>
      <c r="DIU134" s="717"/>
      <c r="DIV134" s="717"/>
      <c r="DIW134" s="717"/>
      <c r="DIX134" s="717"/>
      <c r="DIY134" s="717"/>
      <c r="DIZ134" s="717"/>
      <c r="DJA134" s="717"/>
      <c r="DJB134" s="717"/>
      <c r="DJC134" s="717"/>
      <c r="DJD134" s="717"/>
      <c r="DJE134" s="717"/>
      <c r="DJF134" s="717"/>
      <c r="DJG134" s="717"/>
      <c r="DJH134" s="717"/>
      <c r="DJI134" s="717"/>
      <c r="DJJ134" s="717"/>
      <c r="DJK134" s="717"/>
      <c r="DJL134" s="717"/>
      <c r="DJM134" s="717"/>
      <c r="DJN134" s="717"/>
      <c r="DJO134" s="717"/>
      <c r="DJP134" s="717"/>
      <c r="DJQ134" s="717"/>
      <c r="DJR134" s="717"/>
      <c r="DJS134" s="717"/>
      <c r="DJT134" s="717"/>
      <c r="DJU134" s="717"/>
      <c r="DJV134" s="717"/>
      <c r="DJW134" s="717"/>
      <c r="DJX134" s="717"/>
      <c r="DJY134" s="717"/>
      <c r="DJZ134" s="717"/>
      <c r="DKA134" s="717"/>
      <c r="DKB134" s="717"/>
      <c r="DKC134" s="717"/>
      <c r="DKD134" s="717"/>
      <c r="DKE134" s="717"/>
      <c r="DKF134" s="717"/>
      <c r="DKG134" s="717"/>
      <c r="DKH134" s="717"/>
      <c r="DKI134" s="717"/>
      <c r="DKJ134" s="717"/>
      <c r="DKK134" s="717"/>
      <c r="DKL134" s="717"/>
      <c r="DKM134" s="717"/>
      <c r="DKN134" s="717"/>
      <c r="DKO134" s="717"/>
      <c r="DKP134" s="717"/>
      <c r="DKQ134" s="717"/>
      <c r="DKR134" s="717"/>
      <c r="DKS134" s="717"/>
      <c r="DKT134" s="717"/>
      <c r="DKU134" s="717"/>
      <c r="DKV134" s="717"/>
      <c r="DKW134" s="717"/>
      <c r="DKX134" s="717"/>
      <c r="DKY134" s="717"/>
      <c r="DKZ134" s="717"/>
      <c r="DLA134" s="717"/>
      <c r="DLB134" s="717"/>
      <c r="DLC134" s="717"/>
      <c r="DLD134" s="717"/>
      <c r="DLE134" s="717"/>
      <c r="DLF134" s="717"/>
      <c r="DLG134" s="717"/>
      <c r="DLH134" s="717"/>
      <c r="DLI134" s="717"/>
      <c r="DLJ134" s="717"/>
      <c r="DLK134" s="717"/>
      <c r="DLL134" s="717"/>
      <c r="DLM134" s="717"/>
      <c r="DLN134" s="717"/>
      <c r="DLO134" s="717"/>
      <c r="DLP134" s="717"/>
      <c r="DLQ134" s="717"/>
      <c r="DLR134" s="717"/>
      <c r="DLS134" s="717"/>
      <c r="DLT134" s="717"/>
      <c r="DLU134" s="717"/>
      <c r="DLV134" s="717"/>
      <c r="DLW134" s="717"/>
      <c r="DLX134" s="717"/>
      <c r="DLY134" s="717"/>
      <c r="DLZ134" s="717"/>
      <c r="DMA134" s="717"/>
      <c r="DMB134" s="717"/>
      <c r="DMC134" s="717"/>
      <c r="DMD134" s="717"/>
      <c r="DME134" s="717"/>
      <c r="DMF134" s="717"/>
      <c r="DMG134" s="717"/>
      <c r="DMH134" s="717"/>
      <c r="DMI134" s="717"/>
      <c r="DMJ134" s="717"/>
      <c r="DMK134" s="717"/>
      <c r="DML134" s="717"/>
      <c r="DMM134" s="717"/>
      <c r="DMN134" s="717"/>
      <c r="DMO134" s="717"/>
      <c r="DMP134" s="717"/>
      <c r="DMQ134" s="717"/>
      <c r="DMR134" s="717"/>
      <c r="DMS134" s="717"/>
      <c r="DMT134" s="717"/>
      <c r="DMU134" s="717"/>
      <c r="DMV134" s="717"/>
      <c r="DMW134" s="717"/>
      <c r="DMX134" s="717"/>
      <c r="DMY134" s="717"/>
      <c r="DMZ134" s="717"/>
      <c r="DNA134" s="717"/>
      <c r="DNB134" s="717"/>
      <c r="DNC134" s="717"/>
      <c r="DND134" s="717"/>
      <c r="DNE134" s="717"/>
      <c r="DNF134" s="717"/>
      <c r="DNG134" s="717"/>
      <c r="DNH134" s="717"/>
      <c r="DNI134" s="717"/>
      <c r="DNJ134" s="717"/>
      <c r="DNK134" s="717"/>
      <c r="DNL134" s="717"/>
      <c r="DNM134" s="717"/>
      <c r="DNN134" s="717"/>
      <c r="DNO134" s="717"/>
      <c r="DNP134" s="717"/>
      <c r="DNQ134" s="717"/>
      <c r="DNR134" s="717"/>
      <c r="DNS134" s="717"/>
      <c r="DNT134" s="717"/>
      <c r="DNU134" s="717"/>
      <c r="DNV134" s="717"/>
      <c r="DNW134" s="717"/>
      <c r="DNX134" s="717"/>
      <c r="DNY134" s="717"/>
      <c r="DNZ134" s="717"/>
      <c r="DOA134" s="717"/>
      <c r="DOB134" s="717"/>
      <c r="DOC134" s="717"/>
      <c r="DOD134" s="717"/>
      <c r="DOE134" s="717"/>
      <c r="DOF134" s="717"/>
      <c r="DOG134" s="717"/>
      <c r="DOH134" s="717"/>
      <c r="DOI134" s="717"/>
      <c r="DOJ134" s="717"/>
      <c r="DOK134" s="717"/>
      <c r="DOL134" s="717"/>
      <c r="DOM134" s="717"/>
      <c r="DON134" s="717"/>
      <c r="DOO134" s="717"/>
      <c r="DOP134" s="717"/>
      <c r="DOQ134" s="717"/>
      <c r="DOR134" s="717"/>
      <c r="DOS134" s="717"/>
      <c r="DOT134" s="717"/>
      <c r="DOU134" s="717"/>
      <c r="DOV134" s="717"/>
      <c r="DOW134" s="717"/>
      <c r="DOX134" s="717"/>
      <c r="DOY134" s="717"/>
      <c r="DOZ134" s="717"/>
      <c r="DPA134" s="717"/>
      <c r="DPB134" s="717"/>
      <c r="DPC134" s="717"/>
      <c r="DPD134" s="717"/>
      <c r="DPE134" s="717"/>
      <c r="DPF134" s="717"/>
      <c r="DPG134" s="717"/>
      <c r="DPH134" s="717"/>
      <c r="DPI134" s="717"/>
      <c r="DPJ134" s="717"/>
      <c r="DPK134" s="717"/>
      <c r="DPL134" s="717"/>
      <c r="DPM134" s="717"/>
      <c r="DPN134" s="717"/>
      <c r="DPO134" s="717"/>
      <c r="DPP134" s="717"/>
      <c r="DPQ134" s="717"/>
      <c r="DPR134" s="717"/>
      <c r="DPS134" s="717"/>
      <c r="DPT134" s="717"/>
      <c r="DPU134" s="717"/>
      <c r="DPV134" s="717"/>
      <c r="DPW134" s="717"/>
      <c r="DPX134" s="717"/>
      <c r="DPY134" s="717"/>
      <c r="DPZ134" s="717"/>
      <c r="DQA134" s="717"/>
      <c r="DQB134" s="717"/>
      <c r="DQC134" s="717"/>
      <c r="DQD134" s="717"/>
      <c r="DQE134" s="717"/>
      <c r="DQF134" s="717"/>
      <c r="DQG134" s="717"/>
      <c r="DQH134" s="717"/>
      <c r="DQI134" s="717"/>
      <c r="DQJ134" s="717"/>
      <c r="DQK134" s="717"/>
      <c r="DQL134" s="717"/>
      <c r="DQM134" s="717"/>
      <c r="DQN134" s="717"/>
      <c r="DQO134" s="717"/>
      <c r="DQP134" s="717"/>
      <c r="DQQ134" s="717"/>
      <c r="DQR134" s="717"/>
      <c r="DQS134" s="717"/>
      <c r="DQT134" s="717"/>
      <c r="DQU134" s="717"/>
      <c r="DQV134" s="717"/>
      <c r="DQW134" s="717"/>
      <c r="DQX134" s="717"/>
      <c r="DQY134" s="717"/>
      <c r="DQZ134" s="717"/>
      <c r="DRA134" s="717"/>
      <c r="DRB134" s="717"/>
      <c r="DRC134" s="717"/>
      <c r="DRD134" s="717"/>
      <c r="DRE134" s="717"/>
      <c r="DRF134" s="717"/>
      <c r="DRG134" s="717"/>
      <c r="DRH134" s="717"/>
      <c r="DRI134" s="717"/>
      <c r="DRJ134" s="717"/>
      <c r="DRK134" s="717"/>
      <c r="DRL134" s="717"/>
      <c r="DRM134" s="717"/>
      <c r="DRN134" s="717"/>
      <c r="DRO134" s="717"/>
      <c r="DRP134" s="717"/>
      <c r="DRQ134" s="717"/>
      <c r="DRR134" s="717"/>
      <c r="DRS134" s="717"/>
      <c r="DRT134" s="717"/>
      <c r="DRU134" s="717"/>
      <c r="DRV134" s="717"/>
      <c r="DRW134" s="717"/>
      <c r="DRX134" s="717"/>
      <c r="DRY134" s="717"/>
      <c r="DRZ134" s="717"/>
      <c r="DSA134" s="717"/>
      <c r="DSB134" s="717"/>
      <c r="DSC134" s="717"/>
      <c r="DSD134" s="717"/>
      <c r="DSE134" s="717"/>
      <c r="DSF134" s="717"/>
      <c r="DSG134" s="717"/>
      <c r="DSH134" s="717"/>
      <c r="DSI134" s="717"/>
      <c r="DSJ134" s="717"/>
      <c r="DSK134" s="717"/>
      <c r="DSL134" s="717"/>
      <c r="DSM134" s="717"/>
      <c r="DSN134" s="717"/>
      <c r="DSO134" s="717"/>
      <c r="DSP134" s="717"/>
      <c r="DSQ134" s="717"/>
      <c r="DSR134" s="717"/>
      <c r="DSS134" s="717"/>
      <c r="DST134" s="717"/>
      <c r="DSU134" s="717"/>
      <c r="DSV134" s="717"/>
      <c r="DSW134" s="717"/>
      <c r="DSX134" s="717"/>
      <c r="DSY134" s="717"/>
      <c r="DSZ134" s="717"/>
      <c r="DTA134" s="717"/>
      <c r="DTB134" s="717"/>
      <c r="DTC134" s="717"/>
      <c r="DTD134" s="717"/>
      <c r="DTE134" s="717"/>
      <c r="DTF134" s="717"/>
      <c r="DTG134" s="717"/>
      <c r="DTH134" s="717"/>
      <c r="DTI134" s="717"/>
      <c r="DTJ134" s="717"/>
      <c r="DTK134" s="717"/>
      <c r="DTL134" s="717"/>
      <c r="DTM134" s="717"/>
      <c r="DTN134" s="717"/>
      <c r="DTO134" s="717"/>
      <c r="DTP134" s="717"/>
      <c r="DTQ134" s="717"/>
      <c r="DTR134" s="717"/>
      <c r="DTS134" s="717"/>
      <c r="DTT134" s="717"/>
      <c r="DTU134" s="717"/>
      <c r="DTV134" s="717"/>
      <c r="DTW134" s="717"/>
      <c r="DTX134" s="717"/>
      <c r="DTY134" s="717"/>
      <c r="DTZ134" s="717"/>
      <c r="DUA134" s="717"/>
      <c r="DUB134" s="717"/>
      <c r="DUC134" s="717"/>
      <c r="DUD134" s="717"/>
      <c r="DUE134" s="717"/>
      <c r="DUF134" s="717"/>
      <c r="DUG134" s="717"/>
      <c r="DUH134" s="717"/>
      <c r="DUI134" s="717"/>
      <c r="DUJ134" s="717"/>
      <c r="DUK134" s="717"/>
      <c r="DUL134" s="717"/>
      <c r="DUM134" s="717"/>
      <c r="DUN134" s="717"/>
      <c r="DUO134" s="717"/>
      <c r="DUP134" s="717"/>
      <c r="DUQ134" s="717"/>
      <c r="DUR134" s="717"/>
      <c r="DUS134" s="717"/>
      <c r="DUT134" s="717"/>
      <c r="DUU134" s="717"/>
      <c r="DUV134" s="717"/>
      <c r="DUW134" s="717"/>
      <c r="DUX134" s="717"/>
      <c r="DUY134" s="717"/>
      <c r="DUZ134" s="717"/>
      <c r="DVA134" s="717"/>
      <c r="DVB134" s="717"/>
      <c r="DVC134" s="717"/>
      <c r="DVD134" s="717"/>
      <c r="DVE134" s="717"/>
      <c r="DVF134" s="717"/>
      <c r="DVG134" s="717"/>
      <c r="DVH134" s="717"/>
      <c r="DVI134" s="717"/>
      <c r="DVJ134" s="717"/>
      <c r="DVK134" s="717"/>
      <c r="DVL134" s="717"/>
      <c r="DVM134" s="717"/>
      <c r="DVN134" s="717"/>
      <c r="DVO134" s="717"/>
      <c r="DVP134" s="717"/>
      <c r="DVQ134" s="717"/>
      <c r="DVR134" s="717"/>
      <c r="DVS134" s="717"/>
      <c r="DVT134" s="717"/>
      <c r="DVU134" s="717"/>
      <c r="DVV134" s="717"/>
      <c r="DVW134" s="717"/>
      <c r="DVX134" s="717"/>
      <c r="DVY134" s="717"/>
      <c r="DVZ134" s="717"/>
      <c r="DWA134" s="717"/>
      <c r="DWB134" s="717"/>
      <c r="DWC134" s="717"/>
      <c r="DWD134" s="717"/>
      <c r="DWE134" s="717"/>
      <c r="DWF134" s="717"/>
      <c r="DWG134" s="717"/>
      <c r="DWH134" s="717"/>
      <c r="DWI134" s="717"/>
      <c r="DWJ134" s="717"/>
      <c r="DWK134" s="717"/>
      <c r="DWL134" s="717"/>
      <c r="DWM134" s="717"/>
      <c r="DWN134" s="717"/>
      <c r="DWO134" s="717"/>
      <c r="DWP134" s="717"/>
      <c r="DWQ134" s="717"/>
      <c r="DWR134" s="717"/>
      <c r="DWS134" s="717"/>
      <c r="DWT134" s="717"/>
      <c r="DWU134" s="717"/>
      <c r="DWV134" s="717"/>
      <c r="DWW134" s="717"/>
      <c r="DWX134" s="717"/>
      <c r="DWY134" s="717"/>
      <c r="DWZ134" s="717"/>
      <c r="DXA134" s="717"/>
      <c r="DXB134" s="717"/>
      <c r="DXC134" s="717"/>
      <c r="DXD134" s="717"/>
      <c r="DXE134" s="717"/>
      <c r="DXF134" s="717"/>
      <c r="DXG134" s="717"/>
      <c r="DXH134" s="717"/>
      <c r="DXI134" s="717"/>
      <c r="DXJ134" s="717"/>
      <c r="DXK134" s="717"/>
      <c r="DXL134" s="717"/>
      <c r="DXM134" s="717"/>
      <c r="DXN134" s="717"/>
      <c r="DXO134" s="717"/>
      <c r="DXP134" s="717"/>
      <c r="DXQ134" s="717"/>
      <c r="DXR134" s="717"/>
      <c r="DXS134" s="717"/>
      <c r="DXT134" s="717"/>
      <c r="DXU134" s="717"/>
      <c r="DXV134" s="717"/>
      <c r="DXW134" s="717"/>
      <c r="DXX134" s="717"/>
      <c r="DXY134" s="717"/>
      <c r="DXZ134" s="717"/>
      <c r="DYA134" s="717"/>
      <c r="DYB134" s="717"/>
      <c r="DYC134" s="717"/>
      <c r="DYD134" s="717"/>
      <c r="DYE134" s="717"/>
      <c r="DYF134" s="717"/>
      <c r="DYG134" s="717"/>
      <c r="DYH134" s="717"/>
      <c r="DYI134" s="717"/>
      <c r="DYJ134" s="717"/>
      <c r="DYK134" s="717"/>
      <c r="DYL134" s="717"/>
      <c r="DYM134" s="717"/>
      <c r="DYN134" s="717"/>
      <c r="DYO134" s="717"/>
      <c r="DYP134" s="717"/>
      <c r="DYQ134" s="717"/>
      <c r="DYR134" s="717"/>
      <c r="DYS134" s="717"/>
      <c r="DYT134" s="717"/>
      <c r="DYU134" s="717"/>
      <c r="DYV134" s="717"/>
      <c r="DYW134" s="717"/>
      <c r="DYX134" s="717"/>
      <c r="DYY134" s="717"/>
      <c r="DYZ134" s="717"/>
      <c r="DZA134" s="717"/>
      <c r="DZB134" s="717"/>
      <c r="DZC134" s="717"/>
      <c r="DZD134" s="717"/>
      <c r="DZE134" s="717"/>
      <c r="DZF134" s="717"/>
      <c r="DZG134" s="717"/>
      <c r="DZH134" s="717"/>
      <c r="DZI134" s="717"/>
      <c r="DZJ134" s="717"/>
      <c r="DZK134" s="717"/>
      <c r="DZL134" s="717"/>
      <c r="DZM134" s="717"/>
      <c r="DZN134" s="717"/>
      <c r="DZO134" s="717"/>
      <c r="DZP134" s="717"/>
      <c r="DZQ134" s="717"/>
      <c r="DZR134" s="717"/>
      <c r="DZS134" s="717"/>
      <c r="DZT134" s="717"/>
      <c r="DZU134" s="717"/>
      <c r="DZV134" s="717"/>
      <c r="DZW134" s="717"/>
      <c r="DZX134" s="717"/>
      <c r="DZY134" s="717"/>
      <c r="DZZ134" s="717"/>
      <c r="EAA134" s="717"/>
      <c r="EAB134" s="717"/>
      <c r="EAC134" s="717"/>
      <c r="EAD134" s="717"/>
      <c r="EAE134" s="717"/>
      <c r="EAF134" s="717"/>
      <c r="EAG134" s="717"/>
      <c r="EAH134" s="717"/>
      <c r="EAI134" s="717"/>
      <c r="EAJ134" s="717"/>
      <c r="EAK134" s="717"/>
      <c r="EAL134" s="717"/>
      <c r="EAM134" s="717"/>
      <c r="EAN134" s="717"/>
      <c r="EAO134" s="717"/>
      <c r="EAP134" s="717"/>
      <c r="EAQ134" s="717"/>
      <c r="EAR134" s="717"/>
      <c r="EAS134" s="717"/>
      <c r="EAT134" s="717"/>
      <c r="EAU134" s="717"/>
      <c r="EAV134" s="717"/>
      <c r="EAW134" s="717"/>
      <c r="EAX134" s="717"/>
      <c r="EAY134" s="717"/>
      <c r="EAZ134" s="717"/>
      <c r="EBA134" s="717"/>
      <c r="EBB134" s="717"/>
      <c r="EBC134" s="717"/>
      <c r="EBD134" s="717"/>
      <c r="EBE134" s="717"/>
      <c r="EBF134" s="717"/>
      <c r="EBG134" s="717"/>
      <c r="EBH134" s="717"/>
      <c r="EBI134" s="717"/>
      <c r="EBJ134" s="717"/>
      <c r="EBK134" s="717"/>
      <c r="EBL134" s="717"/>
      <c r="EBM134" s="717"/>
      <c r="EBN134" s="717"/>
      <c r="EBO134" s="717"/>
      <c r="EBP134" s="717"/>
      <c r="EBQ134" s="717"/>
      <c r="EBR134" s="717"/>
      <c r="EBS134" s="717"/>
      <c r="EBT134" s="717"/>
      <c r="EBU134" s="717"/>
      <c r="EBV134" s="717"/>
      <c r="EBW134" s="717"/>
      <c r="EBX134" s="717"/>
      <c r="EBY134" s="717"/>
      <c r="EBZ134" s="717"/>
      <c r="ECA134" s="717"/>
      <c r="ECB134" s="717"/>
      <c r="ECC134" s="717"/>
      <c r="ECD134" s="717"/>
      <c r="ECE134" s="717"/>
      <c r="ECF134" s="717"/>
      <c r="ECG134" s="717"/>
      <c r="ECH134" s="717"/>
      <c r="ECI134" s="717"/>
      <c r="ECJ134" s="717"/>
      <c r="ECK134" s="717"/>
      <c r="ECL134" s="717"/>
      <c r="ECM134" s="717"/>
      <c r="ECN134" s="717"/>
      <c r="ECO134" s="717"/>
      <c r="ECP134" s="717"/>
      <c r="ECQ134" s="717"/>
      <c r="ECR134" s="717"/>
      <c r="ECS134" s="717"/>
      <c r="ECT134" s="717"/>
      <c r="ECU134" s="717"/>
      <c r="ECV134" s="717"/>
      <c r="ECW134" s="717"/>
      <c r="ECX134" s="717"/>
      <c r="ECY134" s="717"/>
      <c r="ECZ134" s="717"/>
      <c r="EDA134" s="717"/>
      <c r="EDB134" s="717"/>
      <c r="EDC134" s="717"/>
      <c r="EDD134" s="717"/>
      <c r="EDE134" s="717"/>
      <c r="EDF134" s="717"/>
      <c r="EDG134" s="717"/>
      <c r="EDH134" s="717"/>
      <c r="EDI134" s="717"/>
      <c r="EDJ134" s="717"/>
      <c r="EDK134" s="717"/>
      <c r="EDL134" s="717"/>
      <c r="EDM134" s="717"/>
      <c r="EDN134" s="717"/>
      <c r="EDO134" s="717"/>
      <c r="EDP134" s="717"/>
      <c r="EDQ134" s="717"/>
      <c r="EDR134" s="717"/>
      <c r="EDS134" s="717"/>
      <c r="EDT134" s="717"/>
      <c r="EDU134" s="717"/>
      <c r="EDV134" s="717"/>
      <c r="EDW134" s="717"/>
      <c r="EDX134" s="717"/>
      <c r="EDY134" s="717"/>
      <c r="EDZ134" s="717"/>
      <c r="EEA134" s="717"/>
      <c r="EEB134" s="717"/>
      <c r="EEC134" s="717"/>
      <c r="EED134" s="717"/>
      <c r="EEE134" s="717"/>
      <c r="EEF134" s="717"/>
      <c r="EEG134" s="717"/>
      <c r="EEH134" s="717"/>
      <c r="EEI134" s="717"/>
      <c r="EEJ134" s="717"/>
      <c r="EEK134" s="717"/>
      <c r="EEL134" s="717"/>
      <c r="EEM134" s="717"/>
      <c r="EEN134" s="717"/>
      <c r="EEO134" s="717"/>
      <c r="EEP134" s="717"/>
      <c r="EEQ134" s="717"/>
      <c r="EER134" s="717"/>
      <c r="EES134" s="717"/>
      <c r="EET134" s="717"/>
      <c r="EEU134" s="717"/>
      <c r="EEV134" s="717"/>
      <c r="EEW134" s="717"/>
      <c r="EEX134" s="717"/>
      <c r="EEY134" s="717"/>
      <c r="EEZ134" s="717"/>
      <c r="EFA134" s="717"/>
      <c r="EFB134" s="717"/>
      <c r="EFC134" s="717"/>
      <c r="EFD134" s="717"/>
      <c r="EFE134" s="717"/>
      <c r="EFF134" s="717"/>
      <c r="EFG134" s="717"/>
      <c r="EFH134" s="717"/>
      <c r="EFI134" s="717"/>
      <c r="EFJ134" s="717"/>
      <c r="EFK134" s="717"/>
      <c r="EFL134" s="717"/>
      <c r="EFM134" s="717"/>
      <c r="EFN134" s="717"/>
      <c r="EFO134" s="717"/>
      <c r="EFP134" s="717"/>
      <c r="EFQ134" s="717"/>
      <c r="EFR134" s="717"/>
      <c r="EFS134" s="717"/>
      <c r="EFT134" s="717"/>
      <c r="EFU134" s="717"/>
      <c r="EFV134" s="717"/>
      <c r="EFW134" s="717"/>
      <c r="EFX134" s="717"/>
      <c r="EFY134" s="717"/>
      <c r="EFZ134" s="717"/>
      <c r="EGA134" s="717"/>
      <c r="EGB134" s="717"/>
      <c r="EGC134" s="717"/>
      <c r="EGD134" s="717"/>
      <c r="EGE134" s="717"/>
      <c r="EGF134" s="717"/>
      <c r="EGG134" s="717"/>
      <c r="EGH134" s="717"/>
      <c r="EGI134" s="717"/>
      <c r="EGJ134" s="717"/>
      <c r="EGK134" s="717"/>
      <c r="EGL134" s="717"/>
      <c r="EGM134" s="717"/>
      <c r="EGN134" s="717"/>
      <c r="EGO134" s="717"/>
      <c r="EGP134" s="717"/>
      <c r="EGQ134" s="717"/>
      <c r="EGR134" s="717"/>
      <c r="EGS134" s="717"/>
      <c r="EGT134" s="717"/>
      <c r="EGU134" s="717"/>
      <c r="EGV134" s="717"/>
      <c r="EGW134" s="717"/>
      <c r="EGX134" s="717"/>
      <c r="EGY134" s="717"/>
      <c r="EGZ134" s="717"/>
      <c r="EHA134" s="717"/>
      <c r="EHB134" s="717"/>
      <c r="EHC134" s="717"/>
      <c r="EHD134" s="717"/>
      <c r="EHE134" s="717"/>
      <c r="EHF134" s="717"/>
      <c r="EHG134" s="717"/>
      <c r="EHH134" s="717"/>
      <c r="EHI134" s="717"/>
      <c r="EHJ134" s="717"/>
      <c r="EHK134" s="717"/>
      <c r="EHL134" s="717"/>
      <c r="EHM134" s="717"/>
      <c r="EHN134" s="717"/>
      <c r="EHO134" s="717"/>
      <c r="EHP134" s="717"/>
      <c r="EHQ134" s="717"/>
      <c r="EHR134" s="717"/>
      <c r="EHS134" s="717"/>
      <c r="EHT134" s="717"/>
      <c r="EHU134" s="717"/>
      <c r="EHV134" s="717"/>
      <c r="EHW134" s="717"/>
      <c r="EHX134" s="717"/>
      <c r="EHY134" s="717"/>
      <c r="EHZ134" s="717"/>
      <c r="EIA134" s="717"/>
      <c r="EIB134" s="717"/>
      <c r="EIC134" s="717"/>
      <c r="EID134" s="717"/>
      <c r="EIE134" s="717"/>
      <c r="EIF134" s="717"/>
      <c r="EIG134" s="717"/>
      <c r="EIH134" s="717"/>
      <c r="EII134" s="717"/>
      <c r="EIJ134" s="717"/>
      <c r="EIK134" s="717"/>
      <c r="EIL134" s="717"/>
      <c r="EIM134" s="717"/>
      <c r="EIN134" s="717"/>
      <c r="EIO134" s="717"/>
      <c r="EIP134" s="717"/>
      <c r="EIQ134" s="717"/>
      <c r="EIR134" s="717"/>
      <c r="EIS134" s="717"/>
      <c r="EIT134" s="717"/>
      <c r="EIU134" s="717"/>
      <c r="EIV134" s="717"/>
      <c r="EIW134" s="717"/>
      <c r="EIX134" s="717"/>
      <c r="EIY134" s="717"/>
      <c r="EIZ134" s="717"/>
      <c r="EJA134" s="717"/>
      <c r="EJB134" s="717"/>
      <c r="EJC134" s="717"/>
      <c r="EJD134" s="717"/>
      <c r="EJE134" s="717"/>
      <c r="EJF134" s="717"/>
      <c r="EJG134" s="717"/>
      <c r="EJH134" s="717"/>
      <c r="EJI134" s="717"/>
      <c r="EJJ134" s="717"/>
      <c r="EJK134" s="717"/>
      <c r="EJL134" s="717"/>
      <c r="EJM134" s="717"/>
      <c r="EJN134" s="717"/>
      <c r="EJO134" s="717"/>
      <c r="EJP134" s="717"/>
      <c r="EJQ134" s="717"/>
      <c r="EJR134" s="717"/>
      <c r="EJS134" s="717"/>
      <c r="EJT134" s="717"/>
      <c r="EJU134" s="717"/>
      <c r="EJV134" s="717"/>
      <c r="EJW134" s="717"/>
      <c r="EJX134" s="717"/>
      <c r="EJY134" s="717"/>
      <c r="EJZ134" s="717"/>
      <c r="EKA134" s="717"/>
      <c r="EKB134" s="717"/>
      <c r="EKC134" s="717"/>
      <c r="EKD134" s="717"/>
      <c r="EKE134" s="717"/>
      <c r="EKF134" s="717"/>
      <c r="EKG134" s="717"/>
      <c r="EKH134" s="717"/>
      <c r="EKI134" s="717"/>
      <c r="EKJ134" s="717"/>
      <c r="EKK134" s="717"/>
      <c r="EKL134" s="717"/>
      <c r="EKM134" s="717"/>
      <c r="EKN134" s="717"/>
      <c r="EKO134" s="717"/>
      <c r="EKP134" s="717"/>
      <c r="EKQ134" s="717"/>
      <c r="EKR134" s="717"/>
      <c r="EKS134" s="717"/>
      <c r="EKT134" s="717"/>
      <c r="EKU134" s="717"/>
      <c r="EKV134" s="717"/>
      <c r="EKW134" s="717"/>
      <c r="EKX134" s="717"/>
      <c r="EKY134" s="717"/>
      <c r="EKZ134" s="717"/>
      <c r="ELA134" s="717"/>
      <c r="ELB134" s="717"/>
      <c r="ELC134" s="717"/>
      <c r="ELD134" s="717"/>
      <c r="ELE134" s="717"/>
      <c r="ELF134" s="717"/>
      <c r="ELG134" s="717"/>
      <c r="ELH134" s="717"/>
      <c r="ELI134" s="717"/>
      <c r="ELJ134" s="717"/>
      <c r="ELK134" s="717"/>
      <c r="ELL134" s="717"/>
      <c r="ELM134" s="717"/>
      <c r="ELN134" s="717"/>
      <c r="ELO134" s="717"/>
      <c r="ELP134" s="717"/>
      <c r="ELQ134" s="717"/>
      <c r="ELR134" s="717"/>
      <c r="ELS134" s="717"/>
      <c r="ELT134" s="717"/>
      <c r="ELU134" s="717"/>
      <c r="ELV134" s="717"/>
      <c r="ELW134" s="717"/>
      <c r="ELX134" s="717"/>
      <c r="ELY134" s="717"/>
      <c r="ELZ134" s="717"/>
      <c r="EMA134" s="717"/>
      <c r="EMB134" s="717"/>
      <c r="EMC134" s="717"/>
      <c r="EMD134" s="717"/>
      <c r="EME134" s="717"/>
      <c r="EMF134" s="717"/>
      <c r="EMG134" s="717"/>
      <c r="EMH134" s="717"/>
      <c r="EMI134" s="717"/>
      <c r="EMJ134" s="717"/>
      <c r="EMK134" s="717"/>
      <c r="EML134" s="717"/>
      <c r="EMM134" s="717"/>
      <c r="EMN134" s="717"/>
      <c r="EMO134" s="717"/>
      <c r="EMP134" s="717"/>
      <c r="EMQ134" s="717"/>
      <c r="EMR134" s="717"/>
      <c r="EMS134" s="717"/>
      <c r="EMT134" s="717"/>
      <c r="EMU134" s="717"/>
      <c r="EMV134" s="717"/>
      <c r="EMW134" s="717"/>
      <c r="EMX134" s="717"/>
      <c r="EMY134" s="717"/>
      <c r="EMZ134" s="717"/>
      <c r="ENA134" s="717"/>
      <c r="ENB134" s="717"/>
      <c r="ENC134" s="717"/>
      <c r="END134" s="717"/>
      <c r="ENE134" s="717"/>
      <c r="ENF134" s="717"/>
      <c r="ENG134" s="717"/>
      <c r="ENH134" s="717"/>
      <c r="ENI134" s="717"/>
      <c r="ENJ134" s="717"/>
      <c r="ENK134" s="717"/>
      <c r="ENL134" s="717"/>
      <c r="ENM134" s="717"/>
      <c r="ENN134" s="717"/>
      <c r="ENO134" s="717"/>
      <c r="ENP134" s="717"/>
      <c r="ENQ134" s="717"/>
      <c r="ENR134" s="717"/>
      <c r="ENS134" s="717"/>
      <c r="ENT134" s="717"/>
      <c r="ENU134" s="717"/>
      <c r="ENV134" s="717"/>
      <c r="ENW134" s="717"/>
      <c r="ENX134" s="717"/>
      <c r="ENY134" s="717"/>
      <c r="ENZ134" s="717"/>
      <c r="EOA134" s="717"/>
      <c r="EOB134" s="717"/>
      <c r="EOC134" s="717"/>
      <c r="EOD134" s="717"/>
      <c r="EOE134" s="717"/>
      <c r="EOF134" s="717"/>
      <c r="EOG134" s="717"/>
      <c r="EOH134" s="717"/>
      <c r="EOI134" s="717"/>
      <c r="EOJ134" s="717"/>
      <c r="EOK134" s="717"/>
      <c r="EOL134" s="717"/>
      <c r="EOM134" s="717"/>
      <c r="EON134" s="717"/>
      <c r="EOO134" s="717"/>
      <c r="EOP134" s="717"/>
      <c r="EOQ134" s="717"/>
      <c r="EOR134" s="717"/>
      <c r="EOS134" s="717"/>
      <c r="EOT134" s="717"/>
      <c r="EOU134" s="717"/>
      <c r="EOV134" s="717"/>
      <c r="EOW134" s="717"/>
      <c r="EOX134" s="717"/>
      <c r="EOY134" s="717"/>
      <c r="EOZ134" s="717"/>
      <c r="EPA134" s="717"/>
      <c r="EPB134" s="717"/>
      <c r="EPC134" s="717"/>
      <c r="EPD134" s="717"/>
      <c r="EPE134" s="717"/>
      <c r="EPF134" s="717"/>
      <c r="EPG134" s="717"/>
      <c r="EPH134" s="717"/>
      <c r="EPI134" s="717"/>
      <c r="EPJ134" s="717"/>
      <c r="EPK134" s="717"/>
      <c r="EPL134" s="717"/>
      <c r="EPM134" s="717"/>
      <c r="EPN134" s="717"/>
      <c r="EPO134" s="717"/>
      <c r="EPP134" s="717"/>
      <c r="EPQ134" s="717"/>
      <c r="EPR134" s="717"/>
      <c r="EPS134" s="717"/>
      <c r="EPT134" s="717"/>
      <c r="EPU134" s="717"/>
      <c r="EPV134" s="717"/>
      <c r="EPW134" s="717"/>
      <c r="EPX134" s="717"/>
      <c r="EPY134" s="717"/>
      <c r="EPZ134" s="717"/>
      <c r="EQA134" s="717"/>
      <c r="EQB134" s="717"/>
      <c r="EQC134" s="717"/>
      <c r="EQD134" s="717"/>
      <c r="EQE134" s="717"/>
      <c r="EQF134" s="717"/>
      <c r="EQG134" s="717"/>
      <c r="EQH134" s="717"/>
      <c r="EQI134" s="717"/>
      <c r="EQJ134" s="717"/>
      <c r="EQK134" s="717"/>
      <c r="EQL134" s="717"/>
      <c r="EQM134" s="717"/>
      <c r="EQN134" s="717"/>
      <c r="EQO134" s="717"/>
      <c r="EQP134" s="717"/>
      <c r="EQQ134" s="717"/>
      <c r="EQR134" s="717"/>
      <c r="EQS134" s="717"/>
      <c r="EQT134" s="717"/>
      <c r="EQU134" s="717"/>
      <c r="EQV134" s="717"/>
      <c r="EQW134" s="717"/>
      <c r="EQX134" s="717"/>
      <c r="EQY134" s="717"/>
      <c r="EQZ134" s="717"/>
      <c r="ERA134" s="717"/>
      <c r="ERB134" s="717"/>
      <c r="ERC134" s="717"/>
      <c r="ERD134" s="717"/>
      <c r="ERE134" s="717"/>
      <c r="ERF134" s="717"/>
      <c r="ERG134" s="717"/>
      <c r="ERH134" s="717"/>
      <c r="ERI134" s="717"/>
      <c r="ERJ134" s="717"/>
      <c r="ERK134" s="717"/>
      <c r="ERL134" s="717"/>
      <c r="ERM134" s="717"/>
      <c r="ERN134" s="717"/>
      <c r="ERO134" s="717"/>
      <c r="ERP134" s="717"/>
      <c r="ERQ134" s="717"/>
      <c r="ERR134" s="717"/>
      <c r="ERS134" s="717"/>
      <c r="ERT134" s="717"/>
      <c r="ERU134" s="717"/>
      <c r="ERV134" s="717"/>
      <c r="ERW134" s="717"/>
      <c r="ERX134" s="717"/>
      <c r="ERY134" s="717"/>
      <c r="ERZ134" s="717"/>
      <c r="ESA134" s="717"/>
      <c r="ESB134" s="717"/>
      <c r="ESC134" s="717"/>
      <c r="ESD134" s="717"/>
      <c r="ESE134" s="717"/>
      <c r="ESF134" s="717"/>
      <c r="ESG134" s="717"/>
      <c r="ESH134" s="717"/>
      <c r="ESI134" s="717"/>
      <c r="ESJ134" s="717"/>
      <c r="ESK134" s="717"/>
      <c r="ESL134" s="717"/>
      <c r="ESM134" s="717"/>
      <c r="ESN134" s="717"/>
      <c r="ESO134" s="717"/>
      <c r="ESP134" s="717"/>
      <c r="ESQ134" s="717"/>
      <c r="ESR134" s="717"/>
      <c r="ESS134" s="717"/>
      <c r="EST134" s="717"/>
      <c r="ESU134" s="717"/>
      <c r="ESV134" s="717"/>
      <c r="ESW134" s="717"/>
      <c r="ESX134" s="717"/>
      <c r="ESY134" s="717"/>
      <c r="ESZ134" s="717"/>
      <c r="ETA134" s="717"/>
      <c r="ETB134" s="717"/>
      <c r="ETC134" s="717"/>
      <c r="ETD134" s="717"/>
      <c r="ETE134" s="717"/>
      <c r="ETF134" s="717"/>
      <c r="ETG134" s="717"/>
      <c r="ETH134" s="717"/>
      <c r="ETI134" s="717"/>
      <c r="ETJ134" s="717"/>
      <c r="ETK134" s="717"/>
      <c r="ETL134" s="717"/>
      <c r="ETM134" s="717"/>
      <c r="ETN134" s="717"/>
      <c r="ETO134" s="717"/>
      <c r="ETP134" s="717"/>
      <c r="ETQ134" s="717"/>
      <c r="ETR134" s="717"/>
      <c r="ETS134" s="717"/>
      <c r="ETT134" s="717"/>
      <c r="ETU134" s="717"/>
      <c r="ETV134" s="717"/>
      <c r="ETW134" s="717"/>
      <c r="ETX134" s="717"/>
      <c r="ETY134" s="717"/>
      <c r="ETZ134" s="717"/>
      <c r="EUA134" s="717"/>
      <c r="EUB134" s="717"/>
      <c r="EUC134" s="717"/>
      <c r="EUD134" s="717"/>
      <c r="EUE134" s="717"/>
      <c r="EUF134" s="717"/>
      <c r="EUG134" s="717"/>
      <c r="EUH134" s="717"/>
      <c r="EUI134" s="717"/>
      <c r="EUJ134" s="717"/>
      <c r="EUK134" s="717"/>
      <c r="EUL134" s="717"/>
      <c r="EUM134" s="717"/>
      <c r="EUN134" s="717"/>
      <c r="EUO134" s="717"/>
      <c r="EUP134" s="717"/>
      <c r="EUQ134" s="717"/>
      <c r="EUR134" s="717"/>
      <c r="EUS134" s="717"/>
      <c r="EUT134" s="717"/>
      <c r="EUU134" s="717"/>
      <c r="EUV134" s="717"/>
      <c r="EUW134" s="717"/>
      <c r="EUX134" s="717"/>
      <c r="EUY134" s="717"/>
      <c r="EUZ134" s="717"/>
      <c r="EVA134" s="717"/>
      <c r="EVB134" s="717"/>
      <c r="EVC134" s="717"/>
      <c r="EVD134" s="717"/>
      <c r="EVE134" s="717"/>
      <c r="EVF134" s="717"/>
      <c r="EVG134" s="717"/>
      <c r="EVH134" s="717"/>
      <c r="EVI134" s="717"/>
      <c r="EVJ134" s="717"/>
      <c r="EVK134" s="717"/>
      <c r="EVL134" s="717"/>
      <c r="EVM134" s="717"/>
      <c r="EVN134" s="717"/>
      <c r="EVO134" s="717"/>
      <c r="EVP134" s="717"/>
      <c r="EVQ134" s="717"/>
      <c r="EVR134" s="717"/>
      <c r="EVS134" s="717"/>
      <c r="EVT134" s="717"/>
      <c r="EVU134" s="717"/>
      <c r="EVV134" s="717"/>
      <c r="EVW134" s="717"/>
      <c r="EVX134" s="717"/>
      <c r="EVY134" s="717"/>
      <c r="EVZ134" s="717"/>
      <c r="EWA134" s="717"/>
      <c r="EWB134" s="717"/>
      <c r="EWC134" s="717"/>
      <c r="EWD134" s="717"/>
      <c r="EWE134" s="717"/>
      <c r="EWF134" s="717"/>
      <c r="EWG134" s="717"/>
      <c r="EWH134" s="717"/>
      <c r="EWI134" s="717"/>
      <c r="EWJ134" s="717"/>
      <c r="EWK134" s="717"/>
      <c r="EWL134" s="717"/>
      <c r="EWM134" s="717"/>
      <c r="EWN134" s="717"/>
      <c r="EWO134" s="717"/>
      <c r="EWP134" s="717"/>
      <c r="EWQ134" s="717"/>
      <c r="EWR134" s="717"/>
      <c r="EWS134" s="717"/>
      <c r="EWT134" s="717"/>
      <c r="EWU134" s="717"/>
      <c r="EWV134" s="717"/>
      <c r="EWW134" s="717"/>
      <c r="EWX134" s="717"/>
      <c r="EWY134" s="717"/>
      <c r="EWZ134" s="717"/>
      <c r="EXA134" s="717"/>
      <c r="EXB134" s="717"/>
      <c r="EXC134" s="717"/>
      <c r="EXD134" s="717"/>
      <c r="EXE134" s="717"/>
      <c r="EXF134" s="717"/>
      <c r="EXG134" s="717"/>
      <c r="EXH134" s="717"/>
      <c r="EXI134" s="717"/>
      <c r="EXJ134" s="717"/>
      <c r="EXK134" s="717"/>
      <c r="EXL134" s="717"/>
      <c r="EXM134" s="717"/>
      <c r="EXN134" s="717"/>
      <c r="EXO134" s="717"/>
      <c r="EXP134" s="717"/>
      <c r="EXQ134" s="717"/>
      <c r="EXR134" s="717"/>
      <c r="EXS134" s="717"/>
      <c r="EXT134" s="717"/>
      <c r="EXU134" s="717"/>
      <c r="EXV134" s="717"/>
      <c r="EXW134" s="717"/>
      <c r="EXX134" s="717"/>
      <c r="EXY134" s="717"/>
      <c r="EXZ134" s="717"/>
      <c r="EYA134" s="717"/>
      <c r="EYB134" s="717"/>
      <c r="EYC134" s="717"/>
      <c r="EYD134" s="717"/>
      <c r="EYE134" s="717"/>
      <c r="EYF134" s="717"/>
      <c r="EYG134" s="717"/>
      <c r="EYH134" s="717"/>
      <c r="EYI134" s="717"/>
      <c r="EYJ134" s="717"/>
      <c r="EYK134" s="717"/>
      <c r="EYL134" s="717"/>
      <c r="EYM134" s="717"/>
      <c r="EYN134" s="717"/>
      <c r="EYO134" s="717"/>
      <c r="EYP134" s="717"/>
      <c r="EYQ134" s="717"/>
      <c r="EYR134" s="717"/>
      <c r="EYS134" s="717"/>
      <c r="EYT134" s="717"/>
      <c r="EYU134" s="717"/>
      <c r="EYV134" s="717"/>
      <c r="EYW134" s="717"/>
      <c r="EYX134" s="717"/>
      <c r="EYY134" s="717"/>
      <c r="EYZ134" s="717"/>
      <c r="EZA134" s="717"/>
      <c r="EZB134" s="717"/>
      <c r="EZC134" s="717"/>
      <c r="EZD134" s="717"/>
      <c r="EZE134" s="717"/>
      <c r="EZF134" s="717"/>
      <c r="EZG134" s="717"/>
      <c r="EZH134" s="717"/>
      <c r="EZI134" s="717"/>
      <c r="EZJ134" s="717"/>
      <c r="EZK134" s="717"/>
      <c r="EZL134" s="717"/>
      <c r="EZM134" s="717"/>
      <c r="EZN134" s="717"/>
      <c r="EZO134" s="717"/>
      <c r="EZP134" s="717"/>
      <c r="EZQ134" s="717"/>
      <c r="EZR134" s="717"/>
      <c r="EZS134" s="717"/>
      <c r="EZT134" s="717"/>
      <c r="EZU134" s="717"/>
      <c r="EZV134" s="717"/>
      <c r="EZW134" s="717"/>
      <c r="EZX134" s="717"/>
      <c r="EZY134" s="717"/>
      <c r="EZZ134" s="717"/>
      <c r="FAA134" s="717"/>
      <c r="FAB134" s="717"/>
      <c r="FAC134" s="717"/>
      <c r="FAD134" s="717"/>
      <c r="FAE134" s="717"/>
      <c r="FAF134" s="717"/>
      <c r="FAG134" s="717"/>
      <c r="FAH134" s="717"/>
      <c r="FAI134" s="717"/>
      <c r="FAJ134" s="717"/>
      <c r="FAK134" s="717"/>
      <c r="FAL134" s="717"/>
      <c r="FAM134" s="717"/>
      <c r="FAN134" s="717"/>
      <c r="FAO134" s="717"/>
      <c r="FAP134" s="717"/>
      <c r="FAQ134" s="717"/>
      <c r="FAR134" s="717"/>
      <c r="FAS134" s="717"/>
      <c r="FAT134" s="717"/>
      <c r="FAU134" s="717"/>
      <c r="FAV134" s="717"/>
      <c r="FAW134" s="717"/>
      <c r="FAX134" s="717"/>
      <c r="FAY134" s="717"/>
      <c r="FAZ134" s="717"/>
      <c r="FBA134" s="717"/>
      <c r="FBB134" s="717"/>
      <c r="FBC134" s="717"/>
      <c r="FBD134" s="717"/>
      <c r="FBE134" s="717"/>
      <c r="FBF134" s="717"/>
      <c r="FBG134" s="717"/>
      <c r="FBH134" s="717"/>
      <c r="FBI134" s="717"/>
      <c r="FBJ134" s="717"/>
      <c r="FBK134" s="717"/>
      <c r="FBL134" s="717"/>
      <c r="FBM134" s="717"/>
      <c r="FBN134" s="717"/>
      <c r="FBO134" s="717"/>
      <c r="FBP134" s="717"/>
      <c r="FBQ134" s="717"/>
      <c r="FBR134" s="717"/>
      <c r="FBS134" s="717"/>
      <c r="FBT134" s="717"/>
      <c r="FBU134" s="717"/>
      <c r="FBV134" s="717"/>
      <c r="FBW134" s="717"/>
      <c r="FBX134" s="717"/>
      <c r="FBY134" s="717"/>
      <c r="FBZ134" s="717"/>
      <c r="FCA134" s="717"/>
      <c r="FCB134" s="717"/>
      <c r="FCC134" s="717"/>
      <c r="FCD134" s="717"/>
      <c r="FCE134" s="717"/>
      <c r="FCF134" s="717"/>
      <c r="FCG134" s="717"/>
      <c r="FCH134" s="717"/>
      <c r="FCI134" s="717"/>
      <c r="FCJ134" s="717"/>
      <c r="FCK134" s="717"/>
      <c r="FCL134" s="717"/>
      <c r="FCM134" s="717"/>
      <c r="FCN134" s="717"/>
      <c r="FCO134" s="717"/>
      <c r="FCP134" s="717"/>
      <c r="FCQ134" s="717"/>
      <c r="FCR134" s="717"/>
      <c r="FCS134" s="717"/>
      <c r="FCT134" s="717"/>
      <c r="FCU134" s="717"/>
      <c r="FCV134" s="717"/>
      <c r="FCW134" s="717"/>
      <c r="FCX134" s="717"/>
      <c r="FCY134" s="717"/>
      <c r="FCZ134" s="717"/>
      <c r="FDA134" s="717"/>
      <c r="FDB134" s="717"/>
      <c r="FDC134" s="717"/>
      <c r="FDD134" s="717"/>
      <c r="FDE134" s="717"/>
      <c r="FDF134" s="717"/>
      <c r="FDG134" s="717"/>
      <c r="FDH134" s="717"/>
      <c r="FDI134" s="717"/>
      <c r="FDJ134" s="717"/>
      <c r="FDK134" s="717"/>
      <c r="FDL134" s="717"/>
      <c r="FDM134" s="717"/>
      <c r="FDN134" s="717"/>
      <c r="FDO134" s="717"/>
      <c r="FDP134" s="717"/>
      <c r="FDQ134" s="717"/>
      <c r="FDR134" s="717"/>
      <c r="FDS134" s="717"/>
      <c r="FDT134" s="717"/>
      <c r="FDU134" s="717"/>
      <c r="FDV134" s="717"/>
      <c r="FDW134" s="717"/>
      <c r="FDX134" s="717"/>
      <c r="FDY134" s="717"/>
      <c r="FDZ134" s="717"/>
      <c r="FEA134" s="717"/>
      <c r="FEB134" s="717"/>
      <c r="FEC134" s="717"/>
      <c r="FED134" s="717"/>
      <c r="FEE134" s="717"/>
      <c r="FEF134" s="717"/>
      <c r="FEG134" s="717"/>
      <c r="FEH134" s="717"/>
      <c r="FEI134" s="717"/>
      <c r="FEJ134" s="717"/>
      <c r="FEK134" s="717"/>
      <c r="FEL134" s="717"/>
      <c r="FEM134" s="717"/>
      <c r="FEN134" s="717"/>
      <c r="FEO134" s="717"/>
      <c r="FEP134" s="717"/>
      <c r="FEQ134" s="717"/>
      <c r="FER134" s="717"/>
      <c r="FES134" s="717"/>
      <c r="FET134" s="717"/>
      <c r="FEU134" s="717"/>
      <c r="FEV134" s="717"/>
      <c r="FEW134" s="717"/>
      <c r="FEX134" s="717"/>
      <c r="FEY134" s="717"/>
      <c r="FEZ134" s="717"/>
      <c r="FFA134" s="717"/>
      <c r="FFB134" s="717"/>
      <c r="FFC134" s="717"/>
      <c r="FFD134" s="717"/>
      <c r="FFE134" s="717"/>
      <c r="FFF134" s="717"/>
      <c r="FFG134" s="717"/>
      <c r="FFH134" s="717"/>
      <c r="FFI134" s="717"/>
      <c r="FFJ134" s="717"/>
      <c r="FFK134" s="717"/>
      <c r="FFL134" s="717"/>
      <c r="FFM134" s="717"/>
      <c r="FFN134" s="717"/>
      <c r="FFO134" s="717"/>
      <c r="FFP134" s="717"/>
      <c r="FFQ134" s="717"/>
      <c r="FFR134" s="717"/>
      <c r="FFS134" s="717"/>
      <c r="FFT134" s="717"/>
      <c r="FFU134" s="717"/>
      <c r="FFV134" s="717"/>
      <c r="FFW134" s="717"/>
      <c r="FFX134" s="717"/>
      <c r="FFY134" s="717"/>
      <c r="FFZ134" s="717"/>
      <c r="FGA134" s="717"/>
      <c r="FGB134" s="717"/>
      <c r="FGC134" s="717"/>
      <c r="FGD134" s="717"/>
      <c r="FGE134" s="717"/>
      <c r="FGF134" s="717"/>
      <c r="FGG134" s="717"/>
      <c r="FGH134" s="717"/>
      <c r="FGI134" s="717"/>
      <c r="FGJ134" s="717"/>
      <c r="FGK134" s="717"/>
      <c r="FGL134" s="717"/>
      <c r="FGM134" s="717"/>
      <c r="FGN134" s="717"/>
      <c r="FGO134" s="717"/>
      <c r="FGP134" s="717"/>
      <c r="FGQ134" s="717"/>
      <c r="FGR134" s="717"/>
      <c r="FGS134" s="717"/>
      <c r="FGT134" s="717"/>
      <c r="FGU134" s="717"/>
      <c r="FGV134" s="717"/>
      <c r="FGW134" s="717"/>
      <c r="FGX134" s="717"/>
      <c r="FGY134" s="717"/>
      <c r="FGZ134" s="717"/>
      <c r="FHA134" s="717"/>
      <c r="FHB134" s="717"/>
      <c r="FHC134" s="717"/>
      <c r="FHD134" s="717"/>
      <c r="FHE134" s="717"/>
      <c r="FHF134" s="717"/>
      <c r="FHG134" s="717"/>
      <c r="FHH134" s="717"/>
      <c r="FHI134" s="717"/>
      <c r="FHJ134" s="717"/>
      <c r="FHK134" s="717"/>
      <c r="FHL134" s="717"/>
      <c r="FHM134" s="717"/>
      <c r="FHN134" s="717"/>
      <c r="FHO134" s="717"/>
      <c r="FHP134" s="717"/>
      <c r="FHQ134" s="717"/>
      <c r="FHR134" s="717"/>
      <c r="FHS134" s="717"/>
      <c r="FHT134" s="717"/>
      <c r="FHU134" s="717"/>
      <c r="FHV134" s="717"/>
      <c r="FHW134" s="717"/>
      <c r="FHX134" s="717"/>
      <c r="FHY134" s="717"/>
      <c r="FHZ134" s="717"/>
      <c r="FIA134" s="717"/>
      <c r="FIB134" s="717"/>
      <c r="FIC134" s="717"/>
      <c r="FID134" s="717"/>
      <c r="FIE134" s="717"/>
      <c r="FIF134" s="717"/>
      <c r="FIG134" s="717"/>
      <c r="FIH134" s="717"/>
      <c r="FII134" s="717"/>
      <c r="FIJ134" s="717"/>
      <c r="FIK134" s="717"/>
      <c r="FIL134" s="717"/>
      <c r="FIM134" s="717"/>
      <c r="FIN134" s="717"/>
      <c r="FIO134" s="717"/>
      <c r="FIP134" s="717"/>
      <c r="FIQ134" s="717"/>
      <c r="FIR134" s="717"/>
      <c r="FIS134" s="717"/>
      <c r="FIT134" s="717"/>
      <c r="FIU134" s="717"/>
      <c r="FIV134" s="717"/>
      <c r="FIW134" s="717"/>
      <c r="FIX134" s="717"/>
      <c r="FIY134" s="717"/>
      <c r="FIZ134" s="717"/>
      <c r="FJA134" s="717"/>
      <c r="FJB134" s="717"/>
      <c r="FJC134" s="717"/>
      <c r="FJD134" s="717"/>
      <c r="FJE134" s="717"/>
      <c r="FJF134" s="717"/>
      <c r="FJG134" s="717"/>
      <c r="FJH134" s="717"/>
      <c r="FJI134" s="717"/>
      <c r="FJJ134" s="717"/>
      <c r="FJK134" s="717"/>
      <c r="FJL134" s="717"/>
      <c r="FJM134" s="717"/>
      <c r="FJN134" s="717"/>
      <c r="FJO134" s="717"/>
      <c r="FJP134" s="717"/>
      <c r="FJQ134" s="717"/>
      <c r="FJR134" s="717"/>
      <c r="FJS134" s="717"/>
      <c r="FJT134" s="717"/>
      <c r="FJU134" s="717"/>
      <c r="FJV134" s="717"/>
      <c r="FJW134" s="717"/>
      <c r="FJX134" s="717"/>
      <c r="FJY134" s="717"/>
      <c r="FJZ134" s="717"/>
      <c r="FKA134" s="717"/>
      <c r="FKB134" s="717"/>
      <c r="FKC134" s="717"/>
      <c r="FKD134" s="717"/>
      <c r="FKE134" s="717"/>
      <c r="FKF134" s="717"/>
      <c r="FKG134" s="717"/>
      <c r="FKH134" s="717"/>
      <c r="FKI134" s="717"/>
      <c r="FKJ134" s="717"/>
      <c r="FKK134" s="717"/>
      <c r="FKL134" s="717"/>
      <c r="FKM134" s="717"/>
      <c r="FKN134" s="717"/>
      <c r="FKO134" s="717"/>
      <c r="FKP134" s="717"/>
      <c r="FKQ134" s="717"/>
      <c r="FKR134" s="717"/>
      <c r="FKS134" s="717"/>
      <c r="FKT134" s="717"/>
      <c r="FKU134" s="717"/>
      <c r="FKV134" s="717"/>
      <c r="FKW134" s="717"/>
      <c r="FKX134" s="717"/>
      <c r="FKY134" s="717"/>
      <c r="FKZ134" s="717"/>
      <c r="FLA134" s="717"/>
      <c r="FLB134" s="717"/>
      <c r="FLC134" s="717"/>
      <c r="FLD134" s="717"/>
      <c r="FLE134" s="717"/>
      <c r="FLF134" s="717"/>
      <c r="FLG134" s="717"/>
      <c r="FLH134" s="717"/>
      <c r="FLI134" s="717"/>
      <c r="FLJ134" s="717"/>
      <c r="FLK134" s="717"/>
      <c r="FLL134" s="717"/>
      <c r="FLM134" s="717"/>
      <c r="FLN134" s="717"/>
      <c r="FLO134" s="717"/>
      <c r="FLP134" s="717"/>
      <c r="FLQ134" s="717"/>
      <c r="FLR134" s="717"/>
      <c r="FLS134" s="717"/>
      <c r="FLT134" s="717"/>
      <c r="FLU134" s="717"/>
      <c r="FLV134" s="717"/>
      <c r="FLW134" s="717"/>
      <c r="FLX134" s="717"/>
      <c r="FLY134" s="717"/>
      <c r="FLZ134" s="717"/>
      <c r="FMA134" s="717"/>
      <c r="FMB134" s="717"/>
      <c r="FMC134" s="717"/>
      <c r="FMD134" s="717"/>
      <c r="FME134" s="717"/>
      <c r="FMF134" s="717"/>
      <c r="FMG134" s="717"/>
      <c r="FMH134" s="717"/>
      <c r="FMI134" s="717"/>
      <c r="FMJ134" s="717"/>
      <c r="FMK134" s="717"/>
      <c r="FML134" s="717"/>
      <c r="FMM134" s="717"/>
      <c r="FMN134" s="717"/>
      <c r="FMO134" s="717"/>
      <c r="FMP134" s="717"/>
      <c r="FMQ134" s="717"/>
      <c r="FMR134" s="717"/>
      <c r="FMS134" s="717"/>
      <c r="FMT134" s="717"/>
      <c r="FMU134" s="717"/>
      <c r="FMV134" s="717"/>
      <c r="FMW134" s="717"/>
      <c r="FMX134" s="717"/>
      <c r="FMY134" s="717"/>
      <c r="FMZ134" s="717"/>
      <c r="FNA134" s="717"/>
      <c r="FNB134" s="717"/>
      <c r="FNC134" s="717"/>
      <c r="FND134" s="717"/>
      <c r="FNE134" s="717"/>
      <c r="FNF134" s="717"/>
      <c r="FNG134" s="717"/>
      <c r="FNH134" s="717"/>
      <c r="FNI134" s="717"/>
      <c r="FNJ134" s="717"/>
      <c r="FNK134" s="717"/>
      <c r="FNL134" s="717"/>
      <c r="FNM134" s="717"/>
      <c r="FNN134" s="717"/>
      <c r="FNO134" s="717"/>
      <c r="FNP134" s="717"/>
      <c r="FNQ134" s="717"/>
      <c r="FNR134" s="717"/>
      <c r="FNS134" s="717"/>
      <c r="FNT134" s="717"/>
      <c r="FNU134" s="717"/>
      <c r="FNV134" s="717"/>
      <c r="FNW134" s="717"/>
      <c r="FNX134" s="717"/>
      <c r="FNY134" s="717"/>
      <c r="FNZ134" s="717"/>
      <c r="FOA134" s="717"/>
      <c r="FOB134" s="717"/>
      <c r="FOC134" s="717"/>
      <c r="FOD134" s="717"/>
      <c r="FOE134" s="717"/>
      <c r="FOF134" s="717"/>
      <c r="FOG134" s="717"/>
      <c r="FOH134" s="717"/>
      <c r="FOI134" s="717"/>
      <c r="FOJ134" s="717"/>
      <c r="FOK134" s="717"/>
      <c r="FOL134" s="717"/>
      <c r="FOM134" s="717"/>
      <c r="FON134" s="717"/>
      <c r="FOO134" s="717"/>
      <c r="FOP134" s="717"/>
      <c r="FOQ134" s="717"/>
      <c r="FOR134" s="717"/>
      <c r="FOS134" s="717"/>
      <c r="FOT134" s="717"/>
      <c r="FOU134" s="717"/>
      <c r="FOV134" s="717"/>
      <c r="FOW134" s="717"/>
      <c r="FOX134" s="717"/>
      <c r="FOY134" s="717"/>
      <c r="FOZ134" s="717"/>
      <c r="FPA134" s="717"/>
      <c r="FPB134" s="717"/>
      <c r="FPC134" s="717"/>
      <c r="FPD134" s="717"/>
      <c r="FPE134" s="717"/>
      <c r="FPF134" s="717"/>
      <c r="FPG134" s="717"/>
      <c r="FPH134" s="717"/>
      <c r="FPI134" s="717"/>
      <c r="FPJ134" s="717"/>
      <c r="FPK134" s="717"/>
      <c r="FPL134" s="717"/>
      <c r="FPM134" s="717"/>
      <c r="FPN134" s="717"/>
      <c r="FPO134" s="717"/>
      <c r="FPP134" s="717"/>
      <c r="FPQ134" s="717"/>
      <c r="FPR134" s="717"/>
      <c r="FPS134" s="717"/>
      <c r="FPT134" s="717"/>
      <c r="FPU134" s="717"/>
      <c r="FPV134" s="717"/>
      <c r="FPW134" s="717"/>
      <c r="FPX134" s="717"/>
      <c r="FPY134" s="717"/>
      <c r="FPZ134" s="717"/>
      <c r="FQA134" s="717"/>
      <c r="FQB134" s="717"/>
      <c r="FQC134" s="717"/>
      <c r="FQD134" s="717"/>
      <c r="FQE134" s="717"/>
      <c r="FQF134" s="717"/>
      <c r="FQG134" s="717"/>
      <c r="FQH134" s="717"/>
      <c r="FQI134" s="717"/>
      <c r="FQJ134" s="717"/>
      <c r="FQK134" s="717"/>
      <c r="FQL134" s="717"/>
      <c r="FQM134" s="717"/>
      <c r="FQN134" s="717"/>
      <c r="FQO134" s="717"/>
      <c r="FQP134" s="717"/>
      <c r="FQQ134" s="717"/>
      <c r="FQR134" s="717"/>
      <c r="FQS134" s="717"/>
      <c r="FQT134" s="717"/>
      <c r="FQU134" s="717"/>
      <c r="FQV134" s="717"/>
      <c r="FQW134" s="717"/>
      <c r="FQX134" s="717"/>
      <c r="FQY134" s="717"/>
      <c r="FQZ134" s="717"/>
      <c r="FRA134" s="717"/>
      <c r="FRB134" s="717"/>
      <c r="FRC134" s="717"/>
      <c r="FRD134" s="717"/>
      <c r="FRE134" s="717"/>
      <c r="FRF134" s="717"/>
      <c r="FRG134" s="717"/>
      <c r="FRH134" s="717"/>
      <c r="FRI134" s="717"/>
      <c r="FRJ134" s="717"/>
      <c r="FRK134" s="717"/>
      <c r="FRL134" s="717"/>
      <c r="FRM134" s="717"/>
      <c r="FRN134" s="717"/>
      <c r="FRO134" s="717"/>
      <c r="FRP134" s="717"/>
      <c r="FRQ134" s="717"/>
      <c r="FRR134" s="717"/>
      <c r="FRS134" s="717"/>
      <c r="FRT134" s="717"/>
      <c r="FRU134" s="717"/>
      <c r="FRV134" s="717"/>
      <c r="FRW134" s="717"/>
      <c r="FRX134" s="717"/>
      <c r="FRY134" s="717"/>
      <c r="FRZ134" s="717"/>
      <c r="FSA134" s="717"/>
      <c r="FSB134" s="717"/>
      <c r="FSC134" s="717"/>
      <c r="FSD134" s="717"/>
      <c r="FSE134" s="717"/>
      <c r="FSF134" s="717"/>
      <c r="FSG134" s="717"/>
      <c r="FSH134" s="717"/>
      <c r="FSI134" s="717"/>
      <c r="FSJ134" s="717"/>
      <c r="FSK134" s="717"/>
      <c r="FSL134" s="717"/>
      <c r="FSM134" s="717"/>
      <c r="FSN134" s="717"/>
      <c r="FSO134" s="717"/>
      <c r="FSP134" s="717"/>
      <c r="FSQ134" s="717"/>
      <c r="FSR134" s="717"/>
      <c r="FSS134" s="717"/>
      <c r="FST134" s="717"/>
      <c r="FSU134" s="717"/>
      <c r="FSV134" s="717"/>
      <c r="FSW134" s="717"/>
      <c r="FSX134" s="717"/>
      <c r="FSY134" s="717"/>
      <c r="FSZ134" s="717"/>
      <c r="FTA134" s="717"/>
      <c r="FTB134" s="717"/>
      <c r="FTC134" s="717"/>
      <c r="FTD134" s="717"/>
      <c r="FTE134" s="717"/>
      <c r="FTF134" s="717"/>
      <c r="FTG134" s="717"/>
      <c r="FTH134" s="717"/>
      <c r="FTI134" s="717"/>
      <c r="FTJ134" s="717"/>
      <c r="FTK134" s="717"/>
      <c r="FTL134" s="717"/>
      <c r="FTM134" s="717"/>
      <c r="FTN134" s="717"/>
      <c r="FTO134" s="717"/>
      <c r="FTP134" s="717"/>
      <c r="FTQ134" s="717"/>
      <c r="FTR134" s="717"/>
      <c r="FTS134" s="717"/>
      <c r="FTT134" s="717"/>
      <c r="FTU134" s="717"/>
      <c r="FTV134" s="717"/>
      <c r="FTW134" s="717"/>
      <c r="FTX134" s="717"/>
      <c r="FTY134" s="717"/>
      <c r="FTZ134" s="717"/>
      <c r="FUA134" s="717"/>
      <c r="FUB134" s="717"/>
      <c r="FUC134" s="717"/>
      <c r="FUD134" s="717"/>
      <c r="FUE134" s="717"/>
      <c r="FUF134" s="717"/>
      <c r="FUG134" s="717"/>
      <c r="FUH134" s="717"/>
      <c r="FUI134" s="717"/>
      <c r="FUJ134" s="717"/>
      <c r="FUK134" s="717"/>
      <c r="FUL134" s="717"/>
      <c r="FUM134" s="717"/>
      <c r="FUN134" s="717"/>
      <c r="FUO134" s="717"/>
      <c r="FUP134" s="717"/>
      <c r="FUQ134" s="717"/>
      <c r="FUR134" s="717"/>
      <c r="FUS134" s="717"/>
      <c r="FUT134" s="717"/>
      <c r="FUU134" s="717"/>
      <c r="FUV134" s="717"/>
      <c r="FUW134" s="717"/>
      <c r="FUX134" s="717"/>
      <c r="FUY134" s="717"/>
      <c r="FUZ134" s="717"/>
      <c r="FVA134" s="717"/>
      <c r="FVB134" s="717"/>
      <c r="FVC134" s="717"/>
      <c r="FVD134" s="717"/>
      <c r="FVE134" s="717"/>
      <c r="FVF134" s="717"/>
      <c r="FVG134" s="717"/>
      <c r="FVH134" s="717"/>
      <c r="FVI134" s="717"/>
      <c r="FVJ134" s="717"/>
      <c r="FVK134" s="717"/>
      <c r="FVL134" s="717"/>
      <c r="FVM134" s="717"/>
      <c r="FVN134" s="717"/>
      <c r="FVO134" s="717"/>
      <c r="FVP134" s="717"/>
      <c r="FVQ134" s="717"/>
      <c r="FVR134" s="717"/>
      <c r="FVS134" s="717"/>
      <c r="FVT134" s="717"/>
      <c r="FVU134" s="717"/>
      <c r="FVV134" s="717"/>
      <c r="FVW134" s="717"/>
      <c r="FVX134" s="717"/>
      <c r="FVY134" s="717"/>
      <c r="FVZ134" s="717"/>
      <c r="FWA134" s="717"/>
      <c r="FWB134" s="717"/>
      <c r="FWC134" s="717"/>
      <c r="FWD134" s="717"/>
      <c r="FWE134" s="717"/>
      <c r="FWF134" s="717"/>
      <c r="FWG134" s="717"/>
      <c r="FWH134" s="717"/>
      <c r="FWI134" s="717"/>
      <c r="FWJ134" s="717"/>
      <c r="FWK134" s="717"/>
      <c r="FWL134" s="717"/>
      <c r="FWM134" s="717"/>
      <c r="FWN134" s="717"/>
      <c r="FWO134" s="717"/>
      <c r="FWP134" s="717"/>
      <c r="FWQ134" s="717"/>
      <c r="FWR134" s="717"/>
      <c r="FWS134" s="717"/>
      <c r="FWT134" s="717"/>
      <c r="FWU134" s="717"/>
      <c r="FWV134" s="717"/>
      <c r="FWW134" s="717"/>
      <c r="FWX134" s="717"/>
      <c r="FWY134" s="717"/>
      <c r="FWZ134" s="717"/>
      <c r="FXA134" s="717"/>
      <c r="FXB134" s="717"/>
      <c r="FXC134" s="717"/>
      <c r="FXD134" s="717"/>
      <c r="FXE134" s="717"/>
      <c r="FXF134" s="717"/>
      <c r="FXG134" s="717"/>
      <c r="FXH134" s="717"/>
      <c r="FXI134" s="717"/>
      <c r="FXJ134" s="717"/>
      <c r="FXK134" s="717"/>
      <c r="FXL134" s="717"/>
      <c r="FXM134" s="717"/>
      <c r="FXN134" s="717"/>
      <c r="FXO134" s="717"/>
      <c r="FXP134" s="717"/>
      <c r="FXQ134" s="717"/>
      <c r="FXR134" s="717"/>
      <c r="FXS134" s="717"/>
      <c r="FXT134" s="717"/>
      <c r="FXU134" s="717"/>
      <c r="FXV134" s="717"/>
      <c r="FXW134" s="717"/>
      <c r="FXX134" s="717"/>
      <c r="FXY134" s="717"/>
      <c r="FXZ134" s="717"/>
      <c r="FYA134" s="717"/>
      <c r="FYB134" s="717"/>
      <c r="FYC134" s="717"/>
      <c r="FYD134" s="717"/>
      <c r="FYE134" s="717"/>
      <c r="FYF134" s="717"/>
      <c r="FYG134" s="717"/>
      <c r="FYH134" s="717"/>
      <c r="FYI134" s="717"/>
      <c r="FYJ134" s="717"/>
      <c r="FYK134" s="717"/>
      <c r="FYL134" s="717"/>
      <c r="FYM134" s="717"/>
      <c r="FYN134" s="717"/>
      <c r="FYO134" s="717"/>
      <c r="FYP134" s="717"/>
      <c r="FYQ134" s="717"/>
      <c r="FYR134" s="717"/>
      <c r="FYS134" s="717"/>
      <c r="FYT134" s="717"/>
      <c r="FYU134" s="717"/>
      <c r="FYV134" s="717"/>
      <c r="FYW134" s="717"/>
      <c r="FYX134" s="717"/>
      <c r="FYY134" s="717"/>
      <c r="FYZ134" s="717"/>
      <c r="FZA134" s="717"/>
      <c r="FZB134" s="717"/>
      <c r="FZC134" s="717"/>
      <c r="FZD134" s="717"/>
      <c r="FZE134" s="717"/>
      <c r="FZF134" s="717"/>
      <c r="FZG134" s="717"/>
      <c r="FZH134" s="717"/>
      <c r="FZI134" s="717"/>
      <c r="FZJ134" s="717"/>
      <c r="FZK134" s="717"/>
      <c r="FZL134" s="717"/>
      <c r="FZM134" s="717"/>
      <c r="FZN134" s="717"/>
      <c r="FZO134" s="717"/>
      <c r="FZP134" s="717"/>
      <c r="FZQ134" s="717"/>
      <c r="FZR134" s="717"/>
      <c r="FZS134" s="717"/>
      <c r="FZT134" s="717"/>
      <c r="FZU134" s="717"/>
      <c r="FZV134" s="717"/>
      <c r="FZW134" s="717"/>
      <c r="FZX134" s="717"/>
      <c r="FZY134" s="717"/>
      <c r="FZZ134" s="717"/>
      <c r="GAA134" s="717"/>
      <c r="GAB134" s="717"/>
      <c r="GAC134" s="717"/>
      <c r="GAD134" s="717"/>
      <c r="GAE134" s="717"/>
      <c r="GAF134" s="717"/>
      <c r="GAG134" s="717"/>
      <c r="GAH134" s="717"/>
      <c r="GAI134" s="717"/>
      <c r="GAJ134" s="717"/>
      <c r="GAK134" s="717"/>
      <c r="GAL134" s="717"/>
      <c r="GAM134" s="717"/>
      <c r="GAN134" s="717"/>
      <c r="GAO134" s="717"/>
      <c r="GAP134" s="717"/>
      <c r="GAQ134" s="717"/>
      <c r="GAR134" s="717"/>
      <c r="GAS134" s="717"/>
      <c r="GAT134" s="717"/>
      <c r="GAU134" s="717"/>
      <c r="GAV134" s="717"/>
      <c r="GAW134" s="717"/>
      <c r="GAX134" s="717"/>
      <c r="GAY134" s="717"/>
      <c r="GAZ134" s="717"/>
      <c r="GBA134" s="717"/>
      <c r="GBB134" s="717"/>
      <c r="GBC134" s="717"/>
      <c r="GBD134" s="717"/>
      <c r="GBE134" s="717"/>
      <c r="GBF134" s="717"/>
      <c r="GBG134" s="717"/>
      <c r="GBH134" s="717"/>
      <c r="GBI134" s="717"/>
      <c r="GBJ134" s="717"/>
      <c r="GBK134" s="717"/>
      <c r="GBL134" s="717"/>
      <c r="GBM134" s="717"/>
      <c r="GBN134" s="717"/>
      <c r="GBO134" s="717"/>
      <c r="GBP134" s="717"/>
      <c r="GBQ134" s="717"/>
      <c r="GBR134" s="717"/>
      <c r="GBS134" s="717"/>
      <c r="GBT134" s="717"/>
      <c r="GBU134" s="717"/>
      <c r="GBV134" s="717"/>
      <c r="GBW134" s="717"/>
      <c r="GBX134" s="717"/>
      <c r="GBY134" s="717"/>
      <c r="GBZ134" s="717"/>
      <c r="GCA134" s="717"/>
      <c r="GCB134" s="717"/>
      <c r="GCC134" s="717"/>
      <c r="GCD134" s="717"/>
      <c r="GCE134" s="717"/>
      <c r="GCF134" s="717"/>
      <c r="GCG134" s="717"/>
      <c r="GCH134" s="717"/>
      <c r="GCI134" s="717"/>
      <c r="GCJ134" s="717"/>
      <c r="GCK134" s="717"/>
      <c r="GCL134" s="717"/>
      <c r="GCM134" s="717"/>
      <c r="GCN134" s="717"/>
      <c r="GCO134" s="717"/>
      <c r="GCP134" s="717"/>
      <c r="GCQ134" s="717"/>
      <c r="GCR134" s="717"/>
      <c r="GCS134" s="717"/>
      <c r="GCT134" s="717"/>
      <c r="GCU134" s="717"/>
      <c r="GCV134" s="717"/>
      <c r="GCW134" s="717"/>
      <c r="GCX134" s="717"/>
      <c r="GCY134" s="717"/>
      <c r="GCZ134" s="717"/>
      <c r="GDA134" s="717"/>
      <c r="GDB134" s="717"/>
      <c r="GDC134" s="717"/>
      <c r="GDD134" s="717"/>
      <c r="GDE134" s="717"/>
      <c r="GDF134" s="717"/>
      <c r="GDG134" s="717"/>
      <c r="GDH134" s="717"/>
      <c r="GDI134" s="717"/>
      <c r="GDJ134" s="717"/>
      <c r="GDK134" s="717"/>
      <c r="GDL134" s="717"/>
      <c r="GDM134" s="717"/>
      <c r="GDN134" s="717"/>
      <c r="GDO134" s="717"/>
      <c r="GDP134" s="717"/>
      <c r="GDQ134" s="717"/>
      <c r="GDR134" s="717"/>
      <c r="GDS134" s="717"/>
      <c r="GDT134" s="717"/>
      <c r="GDU134" s="717"/>
      <c r="GDV134" s="717"/>
      <c r="GDW134" s="717"/>
      <c r="GDX134" s="717"/>
      <c r="GDY134" s="717"/>
      <c r="GDZ134" s="717"/>
      <c r="GEA134" s="717"/>
      <c r="GEB134" s="717"/>
      <c r="GEC134" s="717"/>
      <c r="GED134" s="717"/>
      <c r="GEE134" s="717"/>
      <c r="GEF134" s="717"/>
      <c r="GEG134" s="717"/>
      <c r="GEH134" s="717"/>
      <c r="GEI134" s="717"/>
      <c r="GEJ134" s="717"/>
      <c r="GEK134" s="717"/>
      <c r="GEL134" s="717"/>
      <c r="GEM134" s="717"/>
      <c r="GEN134" s="717"/>
      <c r="GEO134" s="717"/>
      <c r="GEP134" s="717"/>
      <c r="GEQ134" s="717"/>
      <c r="GER134" s="717"/>
      <c r="GES134" s="717"/>
      <c r="GET134" s="717"/>
      <c r="GEU134" s="717"/>
      <c r="GEV134" s="717"/>
      <c r="GEW134" s="717"/>
      <c r="GEX134" s="717"/>
      <c r="GEY134" s="717"/>
      <c r="GEZ134" s="717"/>
      <c r="GFA134" s="717"/>
      <c r="GFB134" s="717"/>
      <c r="GFC134" s="717"/>
      <c r="GFD134" s="717"/>
      <c r="GFE134" s="717"/>
      <c r="GFF134" s="717"/>
      <c r="GFG134" s="717"/>
      <c r="GFH134" s="717"/>
      <c r="GFI134" s="717"/>
      <c r="GFJ134" s="717"/>
      <c r="GFK134" s="717"/>
      <c r="GFL134" s="717"/>
      <c r="GFM134" s="717"/>
      <c r="GFN134" s="717"/>
      <c r="GFO134" s="717"/>
      <c r="GFP134" s="717"/>
      <c r="GFQ134" s="717"/>
      <c r="GFR134" s="717"/>
      <c r="GFS134" s="717"/>
      <c r="GFT134" s="717"/>
      <c r="GFU134" s="717"/>
      <c r="GFV134" s="717"/>
      <c r="GFW134" s="717"/>
      <c r="GFX134" s="717"/>
      <c r="GFY134" s="717"/>
      <c r="GFZ134" s="717"/>
      <c r="GGA134" s="717"/>
      <c r="GGB134" s="717"/>
      <c r="GGC134" s="717"/>
      <c r="GGD134" s="717"/>
      <c r="GGE134" s="717"/>
      <c r="GGF134" s="717"/>
      <c r="GGG134" s="717"/>
      <c r="GGH134" s="717"/>
      <c r="GGI134" s="717"/>
      <c r="GGJ134" s="717"/>
      <c r="GGK134" s="717"/>
      <c r="GGL134" s="717"/>
      <c r="GGM134" s="717"/>
      <c r="GGN134" s="717"/>
      <c r="GGO134" s="717"/>
      <c r="GGP134" s="717"/>
      <c r="GGQ134" s="717"/>
      <c r="GGR134" s="717"/>
      <c r="GGS134" s="717"/>
      <c r="GGT134" s="717"/>
      <c r="GGU134" s="717"/>
      <c r="GGV134" s="717"/>
      <c r="GGW134" s="717"/>
      <c r="GGX134" s="717"/>
      <c r="GGY134" s="717"/>
      <c r="GGZ134" s="717"/>
      <c r="GHA134" s="717"/>
      <c r="GHB134" s="717"/>
      <c r="GHC134" s="717"/>
      <c r="GHD134" s="717"/>
      <c r="GHE134" s="717"/>
      <c r="GHF134" s="717"/>
      <c r="GHG134" s="717"/>
      <c r="GHH134" s="717"/>
      <c r="GHI134" s="717"/>
      <c r="GHJ134" s="717"/>
      <c r="GHK134" s="717"/>
      <c r="GHL134" s="717"/>
      <c r="GHM134" s="717"/>
      <c r="GHN134" s="717"/>
      <c r="GHO134" s="717"/>
      <c r="GHP134" s="717"/>
      <c r="GHQ134" s="717"/>
      <c r="GHR134" s="717"/>
      <c r="GHS134" s="717"/>
      <c r="GHT134" s="717"/>
      <c r="GHU134" s="717"/>
      <c r="GHV134" s="717"/>
      <c r="GHW134" s="717"/>
      <c r="GHX134" s="717"/>
      <c r="GHY134" s="717"/>
      <c r="GHZ134" s="717"/>
      <c r="GIA134" s="717"/>
      <c r="GIB134" s="717"/>
      <c r="GIC134" s="717"/>
      <c r="GID134" s="717"/>
      <c r="GIE134" s="717"/>
      <c r="GIF134" s="717"/>
      <c r="GIG134" s="717"/>
      <c r="GIH134" s="717"/>
      <c r="GII134" s="717"/>
      <c r="GIJ134" s="717"/>
      <c r="GIK134" s="717"/>
      <c r="GIL134" s="717"/>
      <c r="GIM134" s="717"/>
      <c r="GIN134" s="717"/>
      <c r="GIO134" s="717"/>
      <c r="GIP134" s="717"/>
      <c r="GIQ134" s="717"/>
      <c r="GIR134" s="717"/>
      <c r="GIS134" s="717"/>
      <c r="GIT134" s="717"/>
      <c r="GIU134" s="717"/>
      <c r="GIV134" s="717"/>
      <c r="GIW134" s="717"/>
      <c r="GIX134" s="717"/>
      <c r="GIY134" s="717"/>
      <c r="GIZ134" s="717"/>
      <c r="GJA134" s="717"/>
      <c r="GJB134" s="717"/>
      <c r="GJC134" s="717"/>
      <c r="GJD134" s="717"/>
      <c r="GJE134" s="717"/>
      <c r="GJF134" s="717"/>
      <c r="GJG134" s="717"/>
      <c r="GJH134" s="717"/>
      <c r="GJI134" s="717"/>
      <c r="GJJ134" s="717"/>
      <c r="GJK134" s="717"/>
      <c r="GJL134" s="717"/>
      <c r="GJM134" s="717"/>
      <c r="GJN134" s="717"/>
      <c r="GJO134" s="717"/>
      <c r="GJP134" s="717"/>
      <c r="GJQ134" s="717"/>
      <c r="GJR134" s="717"/>
      <c r="GJS134" s="717"/>
      <c r="GJT134" s="717"/>
      <c r="GJU134" s="717"/>
      <c r="GJV134" s="717"/>
      <c r="GJW134" s="717"/>
      <c r="GJX134" s="717"/>
      <c r="GJY134" s="717"/>
      <c r="GJZ134" s="717"/>
      <c r="GKA134" s="717"/>
      <c r="GKB134" s="717"/>
      <c r="GKC134" s="717"/>
      <c r="GKD134" s="717"/>
      <c r="GKE134" s="717"/>
      <c r="GKF134" s="717"/>
      <c r="GKG134" s="717"/>
      <c r="GKH134" s="717"/>
      <c r="GKI134" s="717"/>
      <c r="GKJ134" s="717"/>
      <c r="GKK134" s="717"/>
      <c r="GKL134" s="717"/>
      <c r="GKM134" s="717"/>
      <c r="GKN134" s="717"/>
      <c r="GKO134" s="717"/>
      <c r="GKP134" s="717"/>
      <c r="GKQ134" s="717"/>
      <c r="GKR134" s="717"/>
      <c r="GKS134" s="717"/>
      <c r="GKT134" s="717"/>
      <c r="GKU134" s="717"/>
      <c r="GKV134" s="717"/>
      <c r="GKW134" s="717"/>
      <c r="GKX134" s="717"/>
      <c r="GKY134" s="717"/>
      <c r="GKZ134" s="717"/>
      <c r="GLA134" s="717"/>
      <c r="GLB134" s="717"/>
      <c r="GLC134" s="717"/>
      <c r="GLD134" s="717"/>
      <c r="GLE134" s="717"/>
      <c r="GLF134" s="717"/>
      <c r="GLG134" s="717"/>
      <c r="GLH134" s="717"/>
      <c r="GLI134" s="717"/>
      <c r="GLJ134" s="717"/>
      <c r="GLK134" s="717"/>
      <c r="GLL134" s="717"/>
      <c r="GLM134" s="717"/>
      <c r="GLN134" s="717"/>
      <c r="GLO134" s="717"/>
      <c r="GLP134" s="717"/>
      <c r="GLQ134" s="717"/>
      <c r="GLR134" s="717"/>
      <c r="GLS134" s="717"/>
      <c r="GLT134" s="717"/>
      <c r="GLU134" s="717"/>
      <c r="GLV134" s="717"/>
      <c r="GLW134" s="717"/>
      <c r="GLX134" s="717"/>
      <c r="GLY134" s="717"/>
      <c r="GLZ134" s="717"/>
      <c r="GMA134" s="717"/>
      <c r="GMB134" s="717"/>
      <c r="GMC134" s="717"/>
      <c r="GMD134" s="717"/>
      <c r="GME134" s="717"/>
      <c r="GMF134" s="717"/>
      <c r="GMG134" s="717"/>
      <c r="GMH134" s="717"/>
      <c r="GMI134" s="717"/>
      <c r="GMJ134" s="717"/>
      <c r="GMK134" s="717"/>
      <c r="GML134" s="717"/>
      <c r="GMM134" s="717"/>
      <c r="GMN134" s="717"/>
      <c r="GMO134" s="717"/>
      <c r="GMP134" s="717"/>
      <c r="GMQ134" s="717"/>
      <c r="GMR134" s="717"/>
      <c r="GMS134" s="717"/>
      <c r="GMT134" s="717"/>
      <c r="GMU134" s="717"/>
      <c r="GMV134" s="717"/>
      <c r="GMW134" s="717"/>
      <c r="GMX134" s="717"/>
      <c r="GMY134" s="717"/>
      <c r="GMZ134" s="717"/>
      <c r="GNA134" s="717"/>
      <c r="GNB134" s="717"/>
      <c r="GNC134" s="717"/>
      <c r="GND134" s="717"/>
      <c r="GNE134" s="717"/>
      <c r="GNF134" s="717"/>
      <c r="GNG134" s="717"/>
      <c r="GNH134" s="717"/>
      <c r="GNI134" s="717"/>
      <c r="GNJ134" s="717"/>
      <c r="GNK134" s="717"/>
      <c r="GNL134" s="717"/>
      <c r="GNM134" s="717"/>
      <c r="GNN134" s="717"/>
      <c r="GNO134" s="717"/>
      <c r="GNP134" s="717"/>
      <c r="GNQ134" s="717"/>
      <c r="GNR134" s="717"/>
      <c r="GNS134" s="717"/>
      <c r="GNT134" s="717"/>
      <c r="GNU134" s="717"/>
      <c r="GNV134" s="717"/>
      <c r="GNW134" s="717"/>
      <c r="GNX134" s="717"/>
      <c r="GNY134" s="717"/>
      <c r="GNZ134" s="717"/>
      <c r="GOA134" s="717"/>
      <c r="GOB134" s="717"/>
      <c r="GOC134" s="717"/>
      <c r="GOD134" s="717"/>
      <c r="GOE134" s="717"/>
      <c r="GOF134" s="717"/>
      <c r="GOG134" s="717"/>
      <c r="GOH134" s="717"/>
      <c r="GOI134" s="717"/>
      <c r="GOJ134" s="717"/>
      <c r="GOK134" s="717"/>
      <c r="GOL134" s="717"/>
      <c r="GOM134" s="717"/>
      <c r="GON134" s="717"/>
      <c r="GOO134" s="717"/>
      <c r="GOP134" s="717"/>
      <c r="GOQ134" s="717"/>
      <c r="GOR134" s="717"/>
      <c r="GOS134" s="717"/>
      <c r="GOT134" s="717"/>
      <c r="GOU134" s="717"/>
      <c r="GOV134" s="717"/>
      <c r="GOW134" s="717"/>
      <c r="GOX134" s="717"/>
      <c r="GOY134" s="717"/>
      <c r="GOZ134" s="717"/>
      <c r="GPA134" s="717"/>
      <c r="GPB134" s="717"/>
      <c r="GPC134" s="717"/>
      <c r="GPD134" s="717"/>
      <c r="GPE134" s="717"/>
      <c r="GPF134" s="717"/>
      <c r="GPG134" s="717"/>
      <c r="GPH134" s="717"/>
      <c r="GPI134" s="717"/>
      <c r="GPJ134" s="717"/>
      <c r="GPK134" s="717"/>
      <c r="GPL134" s="717"/>
      <c r="GPM134" s="717"/>
      <c r="GPN134" s="717"/>
      <c r="GPO134" s="717"/>
      <c r="GPP134" s="717"/>
      <c r="GPQ134" s="717"/>
      <c r="GPR134" s="717"/>
      <c r="GPS134" s="717"/>
      <c r="GPT134" s="717"/>
      <c r="GPU134" s="717"/>
      <c r="GPV134" s="717"/>
      <c r="GPW134" s="717"/>
      <c r="GPX134" s="717"/>
      <c r="GPY134" s="717"/>
      <c r="GPZ134" s="717"/>
      <c r="GQA134" s="717"/>
      <c r="GQB134" s="717"/>
      <c r="GQC134" s="717"/>
      <c r="GQD134" s="717"/>
      <c r="GQE134" s="717"/>
      <c r="GQF134" s="717"/>
      <c r="GQG134" s="717"/>
      <c r="GQH134" s="717"/>
      <c r="GQI134" s="717"/>
      <c r="GQJ134" s="717"/>
      <c r="GQK134" s="717"/>
      <c r="GQL134" s="717"/>
      <c r="GQM134" s="717"/>
      <c r="GQN134" s="717"/>
      <c r="GQO134" s="717"/>
      <c r="GQP134" s="717"/>
      <c r="GQQ134" s="717"/>
      <c r="GQR134" s="717"/>
      <c r="GQS134" s="717"/>
      <c r="GQT134" s="717"/>
      <c r="GQU134" s="717"/>
      <c r="GQV134" s="717"/>
      <c r="GQW134" s="717"/>
      <c r="GQX134" s="717"/>
      <c r="GQY134" s="717"/>
      <c r="GQZ134" s="717"/>
      <c r="GRA134" s="717"/>
      <c r="GRB134" s="717"/>
      <c r="GRC134" s="717"/>
      <c r="GRD134" s="717"/>
      <c r="GRE134" s="717"/>
      <c r="GRF134" s="717"/>
      <c r="GRG134" s="717"/>
      <c r="GRH134" s="717"/>
      <c r="GRI134" s="717"/>
      <c r="GRJ134" s="717"/>
      <c r="GRK134" s="717"/>
      <c r="GRL134" s="717"/>
      <c r="GRM134" s="717"/>
      <c r="GRN134" s="717"/>
      <c r="GRO134" s="717"/>
      <c r="GRP134" s="717"/>
      <c r="GRQ134" s="717"/>
      <c r="GRR134" s="717"/>
      <c r="GRS134" s="717"/>
      <c r="GRT134" s="717"/>
      <c r="GRU134" s="717"/>
      <c r="GRV134" s="717"/>
      <c r="GRW134" s="717"/>
      <c r="GRX134" s="717"/>
      <c r="GRY134" s="717"/>
      <c r="GRZ134" s="717"/>
      <c r="GSA134" s="717"/>
      <c r="GSB134" s="717"/>
      <c r="GSC134" s="717"/>
      <c r="GSD134" s="717"/>
      <c r="GSE134" s="717"/>
      <c r="GSF134" s="717"/>
      <c r="GSG134" s="717"/>
      <c r="GSH134" s="717"/>
      <c r="GSI134" s="717"/>
      <c r="GSJ134" s="717"/>
      <c r="GSK134" s="717"/>
      <c r="GSL134" s="717"/>
      <c r="GSM134" s="717"/>
      <c r="GSN134" s="717"/>
      <c r="GSO134" s="717"/>
      <c r="GSP134" s="717"/>
      <c r="GSQ134" s="717"/>
      <c r="GSR134" s="717"/>
      <c r="GSS134" s="717"/>
      <c r="GST134" s="717"/>
      <c r="GSU134" s="717"/>
      <c r="GSV134" s="717"/>
      <c r="GSW134" s="717"/>
      <c r="GSX134" s="717"/>
      <c r="GSY134" s="717"/>
      <c r="GSZ134" s="717"/>
      <c r="GTA134" s="717"/>
      <c r="GTB134" s="717"/>
      <c r="GTC134" s="717"/>
      <c r="GTD134" s="717"/>
      <c r="GTE134" s="717"/>
      <c r="GTF134" s="717"/>
      <c r="GTG134" s="717"/>
      <c r="GTH134" s="717"/>
      <c r="GTI134" s="717"/>
      <c r="GTJ134" s="717"/>
      <c r="GTK134" s="717"/>
      <c r="GTL134" s="717"/>
      <c r="GTM134" s="717"/>
      <c r="GTN134" s="717"/>
      <c r="GTO134" s="717"/>
      <c r="GTP134" s="717"/>
      <c r="GTQ134" s="717"/>
      <c r="GTR134" s="717"/>
      <c r="GTS134" s="717"/>
      <c r="GTT134" s="717"/>
      <c r="GTU134" s="717"/>
      <c r="GTV134" s="717"/>
      <c r="GTW134" s="717"/>
      <c r="GTX134" s="717"/>
      <c r="GTY134" s="717"/>
      <c r="GTZ134" s="717"/>
      <c r="GUA134" s="717"/>
      <c r="GUB134" s="717"/>
      <c r="GUC134" s="717"/>
      <c r="GUD134" s="717"/>
      <c r="GUE134" s="717"/>
      <c r="GUF134" s="717"/>
      <c r="GUG134" s="717"/>
      <c r="GUH134" s="717"/>
      <c r="GUI134" s="717"/>
      <c r="GUJ134" s="717"/>
      <c r="GUK134" s="717"/>
      <c r="GUL134" s="717"/>
      <c r="GUM134" s="717"/>
      <c r="GUN134" s="717"/>
      <c r="GUO134" s="717"/>
      <c r="GUP134" s="717"/>
      <c r="GUQ134" s="717"/>
      <c r="GUR134" s="717"/>
      <c r="GUS134" s="717"/>
      <c r="GUT134" s="717"/>
      <c r="GUU134" s="717"/>
      <c r="GUV134" s="717"/>
      <c r="GUW134" s="717"/>
      <c r="GUX134" s="717"/>
      <c r="GUY134" s="717"/>
      <c r="GUZ134" s="717"/>
      <c r="GVA134" s="717"/>
      <c r="GVB134" s="717"/>
      <c r="GVC134" s="717"/>
      <c r="GVD134" s="717"/>
      <c r="GVE134" s="717"/>
      <c r="GVF134" s="717"/>
      <c r="GVG134" s="717"/>
      <c r="GVH134" s="717"/>
      <c r="GVI134" s="717"/>
      <c r="GVJ134" s="717"/>
      <c r="GVK134" s="717"/>
      <c r="GVL134" s="717"/>
      <c r="GVM134" s="717"/>
      <c r="GVN134" s="717"/>
      <c r="GVO134" s="717"/>
      <c r="GVP134" s="717"/>
      <c r="GVQ134" s="717"/>
      <c r="GVR134" s="717"/>
      <c r="GVS134" s="717"/>
      <c r="GVT134" s="717"/>
      <c r="GVU134" s="717"/>
      <c r="GVV134" s="717"/>
      <c r="GVW134" s="717"/>
      <c r="GVX134" s="717"/>
      <c r="GVY134" s="717"/>
      <c r="GVZ134" s="717"/>
      <c r="GWA134" s="717"/>
      <c r="GWB134" s="717"/>
      <c r="GWC134" s="717"/>
      <c r="GWD134" s="717"/>
      <c r="GWE134" s="717"/>
      <c r="GWF134" s="717"/>
      <c r="GWG134" s="717"/>
      <c r="GWH134" s="717"/>
      <c r="GWI134" s="717"/>
      <c r="GWJ134" s="717"/>
      <c r="GWK134" s="717"/>
      <c r="GWL134" s="717"/>
      <c r="GWM134" s="717"/>
      <c r="GWN134" s="717"/>
      <c r="GWO134" s="717"/>
      <c r="GWP134" s="717"/>
      <c r="GWQ134" s="717"/>
      <c r="GWR134" s="717"/>
      <c r="GWS134" s="717"/>
      <c r="GWT134" s="717"/>
      <c r="GWU134" s="717"/>
      <c r="GWV134" s="717"/>
      <c r="GWW134" s="717"/>
      <c r="GWX134" s="717"/>
      <c r="GWY134" s="717"/>
      <c r="GWZ134" s="717"/>
      <c r="GXA134" s="717"/>
      <c r="GXB134" s="717"/>
      <c r="GXC134" s="717"/>
      <c r="GXD134" s="717"/>
      <c r="GXE134" s="717"/>
      <c r="GXF134" s="717"/>
      <c r="GXG134" s="717"/>
      <c r="GXH134" s="717"/>
      <c r="GXI134" s="717"/>
      <c r="GXJ134" s="717"/>
      <c r="GXK134" s="717"/>
      <c r="GXL134" s="717"/>
      <c r="GXM134" s="717"/>
      <c r="GXN134" s="717"/>
      <c r="GXO134" s="717"/>
      <c r="GXP134" s="717"/>
      <c r="GXQ134" s="717"/>
      <c r="GXR134" s="717"/>
      <c r="GXS134" s="717"/>
      <c r="GXT134" s="717"/>
      <c r="GXU134" s="717"/>
      <c r="GXV134" s="717"/>
      <c r="GXW134" s="717"/>
      <c r="GXX134" s="717"/>
      <c r="GXY134" s="717"/>
      <c r="GXZ134" s="717"/>
      <c r="GYA134" s="717"/>
      <c r="GYB134" s="717"/>
      <c r="GYC134" s="717"/>
      <c r="GYD134" s="717"/>
      <c r="GYE134" s="717"/>
      <c r="GYF134" s="717"/>
      <c r="GYG134" s="717"/>
      <c r="GYH134" s="717"/>
      <c r="GYI134" s="717"/>
      <c r="GYJ134" s="717"/>
      <c r="GYK134" s="717"/>
      <c r="GYL134" s="717"/>
      <c r="GYM134" s="717"/>
      <c r="GYN134" s="717"/>
      <c r="GYO134" s="717"/>
      <c r="GYP134" s="717"/>
      <c r="GYQ134" s="717"/>
      <c r="GYR134" s="717"/>
      <c r="GYS134" s="717"/>
      <c r="GYT134" s="717"/>
      <c r="GYU134" s="717"/>
      <c r="GYV134" s="717"/>
      <c r="GYW134" s="717"/>
      <c r="GYX134" s="717"/>
      <c r="GYY134" s="717"/>
      <c r="GYZ134" s="717"/>
      <c r="GZA134" s="717"/>
      <c r="GZB134" s="717"/>
      <c r="GZC134" s="717"/>
      <c r="GZD134" s="717"/>
      <c r="GZE134" s="717"/>
      <c r="GZF134" s="717"/>
      <c r="GZG134" s="717"/>
      <c r="GZH134" s="717"/>
      <c r="GZI134" s="717"/>
      <c r="GZJ134" s="717"/>
      <c r="GZK134" s="717"/>
      <c r="GZL134" s="717"/>
      <c r="GZM134" s="717"/>
      <c r="GZN134" s="717"/>
      <c r="GZO134" s="717"/>
      <c r="GZP134" s="717"/>
      <c r="GZQ134" s="717"/>
      <c r="GZR134" s="717"/>
      <c r="GZS134" s="717"/>
      <c r="GZT134" s="717"/>
      <c r="GZU134" s="717"/>
      <c r="GZV134" s="717"/>
      <c r="GZW134" s="717"/>
      <c r="GZX134" s="717"/>
      <c r="GZY134" s="717"/>
      <c r="GZZ134" s="717"/>
      <c r="HAA134" s="717"/>
      <c r="HAB134" s="717"/>
      <c r="HAC134" s="717"/>
      <c r="HAD134" s="717"/>
      <c r="HAE134" s="717"/>
      <c r="HAF134" s="717"/>
      <c r="HAG134" s="717"/>
      <c r="HAH134" s="717"/>
      <c r="HAI134" s="717"/>
      <c r="HAJ134" s="717"/>
      <c r="HAK134" s="717"/>
      <c r="HAL134" s="717"/>
      <c r="HAM134" s="717"/>
      <c r="HAN134" s="717"/>
      <c r="HAO134" s="717"/>
      <c r="HAP134" s="717"/>
      <c r="HAQ134" s="717"/>
      <c r="HAR134" s="717"/>
      <c r="HAS134" s="717"/>
      <c r="HAT134" s="717"/>
      <c r="HAU134" s="717"/>
      <c r="HAV134" s="717"/>
      <c r="HAW134" s="717"/>
      <c r="HAX134" s="717"/>
      <c r="HAY134" s="717"/>
      <c r="HAZ134" s="717"/>
      <c r="HBA134" s="717"/>
      <c r="HBB134" s="717"/>
      <c r="HBC134" s="717"/>
      <c r="HBD134" s="717"/>
      <c r="HBE134" s="717"/>
      <c r="HBF134" s="717"/>
      <c r="HBG134" s="717"/>
      <c r="HBH134" s="717"/>
      <c r="HBI134" s="717"/>
      <c r="HBJ134" s="717"/>
      <c r="HBK134" s="717"/>
      <c r="HBL134" s="717"/>
      <c r="HBM134" s="717"/>
      <c r="HBN134" s="717"/>
      <c r="HBO134" s="717"/>
      <c r="HBP134" s="717"/>
      <c r="HBQ134" s="717"/>
      <c r="HBR134" s="717"/>
      <c r="HBS134" s="717"/>
      <c r="HBT134" s="717"/>
      <c r="HBU134" s="717"/>
      <c r="HBV134" s="717"/>
      <c r="HBW134" s="717"/>
      <c r="HBX134" s="717"/>
      <c r="HBY134" s="717"/>
      <c r="HBZ134" s="717"/>
      <c r="HCA134" s="717"/>
      <c r="HCB134" s="717"/>
      <c r="HCC134" s="717"/>
      <c r="HCD134" s="717"/>
      <c r="HCE134" s="717"/>
      <c r="HCF134" s="717"/>
      <c r="HCG134" s="717"/>
      <c r="HCH134" s="717"/>
      <c r="HCI134" s="717"/>
      <c r="HCJ134" s="717"/>
      <c r="HCK134" s="717"/>
      <c r="HCL134" s="717"/>
      <c r="HCM134" s="717"/>
      <c r="HCN134" s="717"/>
      <c r="HCO134" s="717"/>
      <c r="HCP134" s="717"/>
      <c r="HCQ134" s="717"/>
      <c r="HCR134" s="717"/>
      <c r="HCS134" s="717"/>
      <c r="HCT134" s="717"/>
      <c r="HCU134" s="717"/>
      <c r="HCV134" s="717"/>
      <c r="HCW134" s="717"/>
      <c r="HCX134" s="717"/>
      <c r="HCY134" s="717"/>
      <c r="HCZ134" s="717"/>
      <c r="HDA134" s="717"/>
      <c r="HDB134" s="717"/>
      <c r="HDC134" s="717"/>
      <c r="HDD134" s="717"/>
      <c r="HDE134" s="717"/>
      <c r="HDF134" s="717"/>
      <c r="HDG134" s="717"/>
      <c r="HDH134" s="717"/>
      <c r="HDI134" s="717"/>
      <c r="HDJ134" s="717"/>
      <c r="HDK134" s="717"/>
      <c r="HDL134" s="717"/>
      <c r="HDM134" s="717"/>
      <c r="HDN134" s="717"/>
      <c r="HDO134" s="717"/>
      <c r="HDP134" s="717"/>
      <c r="HDQ134" s="717"/>
      <c r="HDR134" s="717"/>
      <c r="HDS134" s="717"/>
      <c r="HDT134" s="717"/>
      <c r="HDU134" s="717"/>
      <c r="HDV134" s="717"/>
      <c r="HDW134" s="717"/>
      <c r="HDX134" s="717"/>
      <c r="HDY134" s="717"/>
      <c r="HDZ134" s="717"/>
      <c r="HEA134" s="717"/>
      <c r="HEB134" s="717"/>
      <c r="HEC134" s="717"/>
      <c r="HED134" s="717"/>
      <c r="HEE134" s="717"/>
      <c r="HEF134" s="717"/>
      <c r="HEG134" s="717"/>
      <c r="HEH134" s="717"/>
      <c r="HEI134" s="717"/>
      <c r="HEJ134" s="717"/>
      <c r="HEK134" s="717"/>
      <c r="HEL134" s="717"/>
      <c r="HEM134" s="717"/>
      <c r="HEN134" s="717"/>
      <c r="HEO134" s="717"/>
      <c r="HEP134" s="717"/>
      <c r="HEQ134" s="717"/>
      <c r="HER134" s="717"/>
      <c r="HES134" s="717"/>
      <c r="HET134" s="717"/>
      <c r="HEU134" s="717"/>
      <c r="HEV134" s="717"/>
      <c r="HEW134" s="717"/>
      <c r="HEX134" s="717"/>
      <c r="HEY134" s="717"/>
      <c r="HEZ134" s="717"/>
      <c r="HFA134" s="717"/>
      <c r="HFB134" s="717"/>
      <c r="HFC134" s="717"/>
      <c r="HFD134" s="717"/>
      <c r="HFE134" s="717"/>
      <c r="HFF134" s="717"/>
      <c r="HFG134" s="717"/>
      <c r="HFH134" s="717"/>
      <c r="HFI134" s="717"/>
      <c r="HFJ134" s="717"/>
      <c r="HFK134" s="717"/>
      <c r="HFL134" s="717"/>
      <c r="HFM134" s="717"/>
      <c r="HFN134" s="717"/>
      <c r="HFO134" s="717"/>
      <c r="HFP134" s="717"/>
      <c r="HFQ134" s="717"/>
      <c r="HFR134" s="717"/>
      <c r="HFS134" s="717"/>
      <c r="HFT134" s="717"/>
      <c r="HFU134" s="717"/>
      <c r="HFV134" s="717"/>
      <c r="HFW134" s="717"/>
      <c r="HFX134" s="717"/>
      <c r="HFY134" s="717"/>
      <c r="HFZ134" s="717"/>
      <c r="HGA134" s="717"/>
      <c r="HGB134" s="717"/>
      <c r="HGC134" s="717"/>
      <c r="HGD134" s="717"/>
      <c r="HGE134" s="717"/>
      <c r="HGF134" s="717"/>
      <c r="HGG134" s="717"/>
      <c r="HGH134" s="717"/>
      <c r="HGI134" s="717"/>
      <c r="HGJ134" s="717"/>
      <c r="HGK134" s="717"/>
      <c r="HGL134" s="717"/>
      <c r="HGM134" s="717"/>
      <c r="HGN134" s="717"/>
      <c r="HGO134" s="717"/>
      <c r="HGP134" s="717"/>
      <c r="HGQ134" s="717"/>
      <c r="HGR134" s="717"/>
      <c r="HGS134" s="717"/>
      <c r="HGT134" s="717"/>
      <c r="HGU134" s="717"/>
      <c r="HGV134" s="717"/>
      <c r="HGW134" s="717"/>
      <c r="HGX134" s="717"/>
      <c r="HGY134" s="717"/>
      <c r="HGZ134" s="717"/>
      <c r="HHA134" s="717"/>
      <c r="HHB134" s="717"/>
      <c r="HHC134" s="717"/>
      <c r="HHD134" s="717"/>
      <c r="HHE134" s="717"/>
      <c r="HHF134" s="717"/>
      <c r="HHG134" s="717"/>
      <c r="HHH134" s="717"/>
      <c r="HHI134" s="717"/>
      <c r="HHJ134" s="717"/>
      <c r="HHK134" s="717"/>
      <c r="HHL134" s="717"/>
      <c r="HHM134" s="717"/>
      <c r="HHN134" s="717"/>
      <c r="HHO134" s="717"/>
      <c r="HHP134" s="717"/>
      <c r="HHQ134" s="717"/>
      <c r="HHR134" s="717"/>
      <c r="HHS134" s="717"/>
      <c r="HHT134" s="717"/>
      <c r="HHU134" s="717"/>
      <c r="HHV134" s="717"/>
      <c r="HHW134" s="717"/>
      <c r="HHX134" s="717"/>
      <c r="HHY134" s="717"/>
      <c r="HHZ134" s="717"/>
      <c r="HIA134" s="717"/>
      <c r="HIB134" s="717"/>
      <c r="HIC134" s="717"/>
      <c r="HID134" s="717"/>
      <c r="HIE134" s="717"/>
      <c r="HIF134" s="717"/>
      <c r="HIG134" s="717"/>
      <c r="HIH134" s="717"/>
      <c r="HII134" s="717"/>
      <c r="HIJ134" s="717"/>
      <c r="HIK134" s="717"/>
      <c r="HIL134" s="717"/>
      <c r="HIM134" s="717"/>
      <c r="HIN134" s="717"/>
      <c r="HIO134" s="717"/>
      <c r="HIP134" s="717"/>
      <c r="HIQ134" s="717"/>
      <c r="HIR134" s="717"/>
      <c r="HIS134" s="717"/>
      <c r="HIT134" s="717"/>
      <c r="HIU134" s="717"/>
      <c r="HIV134" s="717"/>
      <c r="HIW134" s="717"/>
      <c r="HIX134" s="717"/>
      <c r="HIY134" s="717"/>
      <c r="HIZ134" s="717"/>
      <c r="HJA134" s="717"/>
      <c r="HJB134" s="717"/>
      <c r="HJC134" s="717"/>
      <c r="HJD134" s="717"/>
      <c r="HJE134" s="717"/>
      <c r="HJF134" s="717"/>
      <c r="HJG134" s="717"/>
      <c r="HJH134" s="717"/>
      <c r="HJI134" s="717"/>
      <c r="HJJ134" s="717"/>
      <c r="HJK134" s="717"/>
      <c r="HJL134" s="717"/>
      <c r="HJM134" s="717"/>
      <c r="HJN134" s="717"/>
      <c r="HJO134" s="717"/>
      <c r="HJP134" s="717"/>
      <c r="HJQ134" s="717"/>
      <c r="HJR134" s="717"/>
      <c r="HJS134" s="717"/>
      <c r="HJT134" s="717"/>
      <c r="HJU134" s="717"/>
      <c r="HJV134" s="717"/>
      <c r="HJW134" s="717"/>
      <c r="HJX134" s="717"/>
      <c r="HJY134" s="717"/>
      <c r="HJZ134" s="717"/>
      <c r="HKA134" s="717"/>
      <c r="HKB134" s="717"/>
      <c r="HKC134" s="717"/>
      <c r="HKD134" s="717"/>
      <c r="HKE134" s="717"/>
      <c r="HKF134" s="717"/>
      <c r="HKG134" s="717"/>
      <c r="HKH134" s="717"/>
      <c r="HKI134" s="717"/>
      <c r="HKJ134" s="717"/>
      <c r="HKK134" s="717"/>
      <c r="HKL134" s="717"/>
      <c r="HKM134" s="717"/>
      <c r="HKN134" s="717"/>
      <c r="HKO134" s="717"/>
      <c r="HKP134" s="717"/>
      <c r="HKQ134" s="717"/>
      <c r="HKR134" s="717"/>
      <c r="HKS134" s="717"/>
      <c r="HKT134" s="717"/>
      <c r="HKU134" s="717"/>
      <c r="HKV134" s="717"/>
      <c r="HKW134" s="717"/>
      <c r="HKX134" s="717"/>
      <c r="HKY134" s="717"/>
      <c r="HKZ134" s="717"/>
      <c r="HLA134" s="717"/>
      <c r="HLB134" s="717"/>
      <c r="HLC134" s="717"/>
      <c r="HLD134" s="717"/>
      <c r="HLE134" s="717"/>
      <c r="HLF134" s="717"/>
      <c r="HLG134" s="717"/>
      <c r="HLH134" s="717"/>
      <c r="HLI134" s="717"/>
      <c r="HLJ134" s="717"/>
      <c r="HLK134" s="717"/>
      <c r="HLL134" s="717"/>
      <c r="HLM134" s="717"/>
      <c r="HLN134" s="717"/>
      <c r="HLO134" s="717"/>
      <c r="HLP134" s="717"/>
      <c r="HLQ134" s="717"/>
      <c r="HLR134" s="717"/>
      <c r="HLS134" s="717"/>
      <c r="HLT134" s="717"/>
      <c r="HLU134" s="717"/>
      <c r="HLV134" s="717"/>
      <c r="HLW134" s="717"/>
      <c r="HLX134" s="717"/>
      <c r="HLY134" s="717"/>
      <c r="HLZ134" s="717"/>
      <c r="HMA134" s="717"/>
      <c r="HMB134" s="717"/>
      <c r="HMC134" s="717"/>
      <c r="HMD134" s="717"/>
      <c r="HME134" s="717"/>
      <c r="HMF134" s="717"/>
      <c r="HMG134" s="717"/>
      <c r="HMH134" s="717"/>
      <c r="HMI134" s="717"/>
      <c r="HMJ134" s="717"/>
      <c r="HMK134" s="717"/>
      <c r="HML134" s="717"/>
      <c r="HMM134" s="717"/>
      <c r="HMN134" s="717"/>
      <c r="HMO134" s="717"/>
      <c r="HMP134" s="717"/>
      <c r="HMQ134" s="717"/>
      <c r="HMR134" s="717"/>
      <c r="HMS134" s="717"/>
      <c r="HMT134" s="717"/>
      <c r="HMU134" s="717"/>
      <c r="HMV134" s="717"/>
      <c r="HMW134" s="717"/>
      <c r="HMX134" s="717"/>
      <c r="HMY134" s="717"/>
      <c r="HMZ134" s="717"/>
      <c r="HNA134" s="717"/>
      <c r="HNB134" s="717"/>
      <c r="HNC134" s="717"/>
      <c r="HND134" s="717"/>
      <c r="HNE134" s="717"/>
      <c r="HNF134" s="717"/>
      <c r="HNG134" s="717"/>
      <c r="HNH134" s="717"/>
      <c r="HNI134" s="717"/>
      <c r="HNJ134" s="717"/>
      <c r="HNK134" s="717"/>
      <c r="HNL134" s="717"/>
      <c r="HNM134" s="717"/>
      <c r="HNN134" s="717"/>
      <c r="HNO134" s="717"/>
      <c r="HNP134" s="717"/>
      <c r="HNQ134" s="717"/>
      <c r="HNR134" s="717"/>
      <c r="HNS134" s="717"/>
      <c r="HNT134" s="717"/>
      <c r="HNU134" s="717"/>
      <c r="HNV134" s="717"/>
      <c r="HNW134" s="717"/>
      <c r="HNX134" s="717"/>
      <c r="HNY134" s="717"/>
      <c r="HNZ134" s="717"/>
      <c r="HOA134" s="717"/>
      <c r="HOB134" s="717"/>
      <c r="HOC134" s="717"/>
      <c r="HOD134" s="717"/>
      <c r="HOE134" s="717"/>
      <c r="HOF134" s="717"/>
      <c r="HOG134" s="717"/>
      <c r="HOH134" s="717"/>
      <c r="HOI134" s="717"/>
      <c r="HOJ134" s="717"/>
      <c r="HOK134" s="717"/>
      <c r="HOL134" s="717"/>
      <c r="HOM134" s="717"/>
      <c r="HON134" s="717"/>
      <c r="HOO134" s="717"/>
      <c r="HOP134" s="717"/>
      <c r="HOQ134" s="717"/>
      <c r="HOR134" s="717"/>
      <c r="HOS134" s="717"/>
      <c r="HOT134" s="717"/>
      <c r="HOU134" s="717"/>
      <c r="HOV134" s="717"/>
      <c r="HOW134" s="717"/>
      <c r="HOX134" s="717"/>
      <c r="HOY134" s="717"/>
      <c r="HOZ134" s="717"/>
      <c r="HPA134" s="717"/>
      <c r="HPB134" s="717"/>
      <c r="HPC134" s="717"/>
      <c r="HPD134" s="717"/>
      <c r="HPE134" s="717"/>
      <c r="HPF134" s="717"/>
      <c r="HPG134" s="717"/>
      <c r="HPH134" s="717"/>
      <c r="HPI134" s="717"/>
      <c r="HPJ134" s="717"/>
      <c r="HPK134" s="717"/>
      <c r="HPL134" s="717"/>
      <c r="HPM134" s="717"/>
      <c r="HPN134" s="717"/>
      <c r="HPO134" s="717"/>
      <c r="HPP134" s="717"/>
      <c r="HPQ134" s="717"/>
      <c r="HPR134" s="717"/>
      <c r="HPS134" s="717"/>
      <c r="HPT134" s="717"/>
      <c r="HPU134" s="717"/>
      <c r="HPV134" s="717"/>
      <c r="HPW134" s="717"/>
      <c r="HPX134" s="717"/>
      <c r="HPY134" s="717"/>
      <c r="HPZ134" s="717"/>
      <c r="HQA134" s="717"/>
      <c r="HQB134" s="717"/>
      <c r="HQC134" s="717"/>
      <c r="HQD134" s="717"/>
      <c r="HQE134" s="717"/>
      <c r="HQF134" s="717"/>
      <c r="HQG134" s="717"/>
      <c r="HQH134" s="717"/>
      <c r="HQI134" s="717"/>
      <c r="HQJ134" s="717"/>
      <c r="HQK134" s="717"/>
      <c r="HQL134" s="717"/>
      <c r="HQM134" s="717"/>
      <c r="HQN134" s="717"/>
      <c r="HQO134" s="717"/>
      <c r="HQP134" s="717"/>
      <c r="HQQ134" s="717"/>
      <c r="HQR134" s="717"/>
      <c r="HQS134" s="717"/>
      <c r="HQT134" s="717"/>
      <c r="HQU134" s="717"/>
      <c r="HQV134" s="717"/>
      <c r="HQW134" s="717"/>
      <c r="HQX134" s="717"/>
      <c r="HQY134" s="717"/>
      <c r="HQZ134" s="717"/>
      <c r="HRA134" s="717"/>
      <c r="HRB134" s="717"/>
      <c r="HRC134" s="717"/>
      <c r="HRD134" s="717"/>
      <c r="HRE134" s="717"/>
      <c r="HRF134" s="717"/>
      <c r="HRG134" s="717"/>
      <c r="HRH134" s="717"/>
      <c r="HRI134" s="717"/>
      <c r="HRJ134" s="717"/>
      <c r="HRK134" s="717"/>
      <c r="HRL134" s="717"/>
      <c r="HRM134" s="717"/>
      <c r="HRN134" s="717"/>
      <c r="HRO134" s="717"/>
      <c r="HRP134" s="717"/>
      <c r="HRQ134" s="717"/>
      <c r="HRR134" s="717"/>
      <c r="HRS134" s="717"/>
      <c r="HRT134" s="717"/>
      <c r="HRU134" s="717"/>
      <c r="HRV134" s="717"/>
      <c r="HRW134" s="717"/>
      <c r="HRX134" s="717"/>
      <c r="HRY134" s="717"/>
      <c r="HRZ134" s="717"/>
      <c r="HSA134" s="717"/>
      <c r="HSB134" s="717"/>
      <c r="HSC134" s="717"/>
      <c r="HSD134" s="717"/>
      <c r="HSE134" s="717"/>
      <c r="HSF134" s="717"/>
      <c r="HSG134" s="717"/>
      <c r="HSH134" s="717"/>
      <c r="HSI134" s="717"/>
      <c r="HSJ134" s="717"/>
      <c r="HSK134" s="717"/>
      <c r="HSL134" s="717"/>
      <c r="HSM134" s="717"/>
      <c r="HSN134" s="717"/>
      <c r="HSO134" s="717"/>
      <c r="HSP134" s="717"/>
      <c r="HSQ134" s="717"/>
      <c r="HSR134" s="717"/>
      <c r="HSS134" s="717"/>
      <c r="HST134" s="717"/>
      <c r="HSU134" s="717"/>
      <c r="HSV134" s="717"/>
      <c r="HSW134" s="717"/>
      <c r="HSX134" s="717"/>
      <c r="HSY134" s="717"/>
      <c r="HSZ134" s="717"/>
      <c r="HTA134" s="717"/>
      <c r="HTB134" s="717"/>
      <c r="HTC134" s="717"/>
      <c r="HTD134" s="717"/>
      <c r="HTE134" s="717"/>
      <c r="HTF134" s="717"/>
      <c r="HTG134" s="717"/>
      <c r="HTH134" s="717"/>
      <c r="HTI134" s="717"/>
      <c r="HTJ134" s="717"/>
      <c r="HTK134" s="717"/>
      <c r="HTL134" s="717"/>
      <c r="HTM134" s="717"/>
      <c r="HTN134" s="717"/>
      <c r="HTO134" s="717"/>
      <c r="HTP134" s="717"/>
      <c r="HTQ134" s="717"/>
      <c r="HTR134" s="717"/>
      <c r="HTS134" s="717"/>
      <c r="HTT134" s="717"/>
      <c r="HTU134" s="717"/>
      <c r="HTV134" s="717"/>
      <c r="HTW134" s="717"/>
      <c r="HTX134" s="717"/>
      <c r="HTY134" s="717"/>
      <c r="HTZ134" s="717"/>
      <c r="HUA134" s="717"/>
      <c r="HUB134" s="717"/>
      <c r="HUC134" s="717"/>
      <c r="HUD134" s="717"/>
      <c r="HUE134" s="717"/>
      <c r="HUF134" s="717"/>
      <c r="HUG134" s="717"/>
      <c r="HUH134" s="717"/>
      <c r="HUI134" s="717"/>
      <c r="HUJ134" s="717"/>
      <c r="HUK134" s="717"/>
      <c r="HUL134" s="717"/>
      <c r="HUM134" s="717"/>
      <c r="HUN134" s="717"/>
      <c r="HUO134" s="717"/>
      <c r="HUP134" s="717"/>
      <c r="HUQ134" s="717"/>
      <c r="HUR134" s="717"/>
      <c r="HUS134" s="717"/>
      <c r="HUT134" s="717"/>
      <c r="HUU134" s="717"/>
      <c r="HUV134" s="717"/>
      <c r="HUW134" s="717"/>
      <c r="HUX134" s="717"/>
      <c r="HUY134" s="717"/>
      <c r="HUZ134" s="717"/>
      <c r="HVA134" s="717"/>
      <c r="HVB134" s="717"/>
      <c r="HVC134" s="717"/>
      <c r="HVD134" s="717"/>
      <c r="HVE134" s="717"/>
      <c r="HVF134" s="717"/>
      <c r="HVG134" s="717"/>
      <c r="HVH134" s="717"/>
      <c r="HVI134" s="717"/>
      <c r="HVJ134" s="717"/>
      <c r="HVK134" s="717"/>
      <c r="HVL134" s="717"/>
      <c r="HVM134" s="717"/>
      <c r="HVN134" s="717"/>
      <c r="HVO134" s="717"/>
      <c r="HVP134" s="717"/>
      <c r="HVQ134" s="717"/>
      <c r="HVR134" s="717"/>
      <c r="HVS134" s="717"/>
      <c r="HVT134" s="717"/>
      <c r="HVU134" s="717"/>
      <c r="HVV134" s="717"/>
      <c r="HVW134" s="717"/>
      <c r="HVX134" s="717"/>
      <c r="HVY134" s="717"/>
      <c r="HVZ134" s="717"/>
      <c r="HWA134" s="717"/>
      <c r="HWB134" s="717"/>
      <c r="HWC134" s="717"/>
      <c r="HWD134" s="717"/>
      <c r="HWE134" s="717"/>
      <c r="HWF134" s="717"/>
      <c r="HWG134" s="717"/>
      <c r="HWH134" s="717"/>
      <c r="HWI134" s="717"/>
      <c r="HWJ134" s="717"/>
      <c r="HWK134" s="717"/>
      <c r="HWL134" s="717"/>
      <c r="HWM134" s="717"/>
      <c r="HWN134" s="717"/>
      <c r="HWO134" s="717"/>
      <c r="HWP134" s="717"/>
      <c r="HWQ134" s="717"/>
      <c r="HWR134" s="717"/>
      <c r="HWS134" s="717"/>
      <c r="HWT134" s="717"/>
      <c r="HWU134" s="717"/>
      <c r="HWV134" s="717"/>
      <c r="HWW134" s="717"/>
      <c r="HWX134" s="717"/>
      <c r="HWY134" s="717"/>
      <c r="HWZ134" s="717"/>
      <c r="HXA134" s="717"/>
      <c r="HXB134" s="717"/>
      <c r="HXC134" s="717"/>
      <c r="HXD134" s="717"/>
      <c r="HXE134" s="717"/>
      <c r="HXF134" s="717"/>
      <c r="HXG134" s="717"/>
      <c r="HXH134" s="717"/>
      <c r="HXI134" s="717"/>
      <c r="HXJ134" s="717"/>
      <c r="HXK134" s="717"/>
      <c r="HXL134" s="717"/>
      <c r="HXM134" s="717"/>
      <c r="HXN134" s="717"/>
      <c r="HXO134" s="717"/>
      <c r="HXP134" s="717"/>
      <c r="HXQ134" s="717"/>
      <c r="HXR134" s="717"/>
      <c r="HXS134" s="717"/>
      <c r="HXT134" s="717"/>
      <c r="HXU134" s="717"/>
      <c r="HXV134" s="717"/>
      <c r="HXW134" s="717"/>
      <c r="HXX134" s="717"/>
      <c r="HXY134" s="717"/>
      <c r="HXZ134" s="717"/>
      <c r="HYA134" s="717"/>
      <c r="HYB134" s="717"/>
      <c r="HYC134" s="717"/>
      <c r="HYD134" s="717"/>
      <c r="HYE134" s="717"/>
      <c r="HYF134" s="717"/>
      <c r="HYG134" s="717"/>
      <c r="HYH134" s="717"/>
      <c r="HYI134" s="717"/>
      <c r="HYJ134" s="717"/>
      <c r="HYK134" s="717"/>
      <c r="HYL134" s="717"/>
      <c r="HYM134" s="717"/>
      <c r="HYN134" s="717"/>
      <c r="HYO134" s="717"/>
      <c r="HYP134" s="717"/>
      <c r="HYQ134" s="717"/>
      <c r="HYR134" s="717"/>
      <c r="HYS134" s="717"/>
      <c r="HYT134" s="717"/>
      <c r="HYU134" s="717"/>
      <c r="HYV134" s="717"/>
      <c r="HYW134" s="717"/>
      <c r="HYX134" s="717"/>
      <c r="HYY134" s="717"/>
      <c r="HYZ134" s="717"/>
      <c r="HZA134" s="717"/>
      <c r="HZB134" s="717"/>
      <c r="HZC134" s="717"/>
      <c r="HZD134" s="717"/>
      <c r="HZE134" s="717"/>
      <c r="HZF134" s="717"/>
      <c r="HZG134" s="717"/>
      <c r="HZH134" s="717"/>
      <c r="HZI134" s="717"/>
      <c r="HZJ134" s="717"/>
      <c r="HZK134" s="717"/>
      <c r="HZL134" s="717"/>
      <c r="HZM134" s="717"/>
      <c r="HZN134" s="717"/>
      <c r="HZO134" s="717"/>
      <c r="HZP134" s="717"/>
      <c r="HZQ134" s="717"/>
      <c r="HZR134" s="717"/>
      <c r="HZS134" s="717"/>
      <c r="HZT134" s="717"/>
      <c r="HZU134" s="717"/>
      <c r="HZV134" s="717"/>
      <c r="HZW134" s="717"/>
      <c r="HZX134" s="717"/>
      <c r="HZY134" s="717"/>
      <c r="HZZ134" s="717"/>
      <c r="IAA134" s="717"/>
      <c r="IAB134" s="717"/>
      <c r="IAC134" s="717"/>
      <c r="IAD134" s="717"/>
      <c r="IAE134" s="717"/>
      <c r="IAF134" s="717"/>
      <c r="IAG134" s="717"/>
      <c r="IAH134" s="717"/>
      <c r="IAI134" s="717"/>
      <c r="IAJ134" s="717"/>
      <c r="IAK134" s="717"/>
      <c r="IAL134" s="717"/>
      <c r="IAM134" s="717"/>
      <c r="IAN134" s="717"/>
      <c r="IAO134" s="717"/>
      <c r="IAP134" s="717"/>
      <c r="IAQ134" s="717"/>
      <c r="IAR134" s="717"/>
      <c r="IAS134" s="717"/>
      <c r="IAT134" s="717"/>
      <c r="IAU134" s="717"/>
      <c r="IAV134" s="717"/>
      <c r="IAW134" s="717"/>
      <c r="IAX134" s="717"/>
      <c r="IAY134" s="717"/>
      <c r="IAZ134" s="717"/>
      <c r="IBA134" s="717"/>
      <c r="IBB134" s="717"/>
      <c r="IBC134" s="717"/>
      <c r="IBD134" s="717"/>
      <c r="IBE134" s="717"/>
      <c r="IBF134" s="717"/>
      <c r="IBG134" s="717"/>
      <c r="IBH134" s="717"/>
      <c r="IBI134" s="717"/>
      <c r="IBJ134" s="717"/>
      <c r="IBK134" s="717"/>
      <c r="IBL134" s="717"/>
      <c r="IBM134" s="717"/>
      <c r="IBN134" s="717"/>
      <c r="IBO134" s="717"/>
      <c r="IBP134" s="717"/>
      <c r="IBQ134" s="717"/>
      <c r="IBR134" s="717"/>
      <c r="IBS134" s="717"/>
      <c r="IBT134" s="717"/>
      <c r="IBU134" s="717"/>
      <c r="IBV134" s="717"/>
      <c r="IBW134" s="717"/>
      <c r="IBX134" s="717"/>
      <c r="IBY134" s="717"/>
      <c r="IBZ134" s="717"/>
      <c r="ICA134" s="717"/>
      <c r="ICB134" s="717"/>
      <c r="ICC134" s="717"/>
      <c r="ICD134" s="717"/>
      <c r="ICE134" s="717"/>
      <c r="ICF134" s="717"/>
      <c r="ICG134" s="717"/>
      <c r="ICH134" s="717"/>
      <c r="ICI134" s="717"/>
      <c r="ICJ134" s="717"/>
      <c r="ICK134" s="717"/>
      <c r="ICL134" s="717"/>
      <c r="ICM134" s="717"/>
      <c r="ICN134" s="717"/>
      <c r="ICO134" s="717"/>
      <c r="ICP134" s="717"/>
      <c r="ICQ134" s="717"/>
      <c r="ICR134" s="717"/>
      <c r="ICS134" s="717"/>
      <c r="ICT134" s="717"/>
      <c r="ICU134" s="717"/>
      <c r="ICV134" s="717"/>
      <c r="ICW134" s="717"/>
      <c r="ICX134" s="717"/>
      <c r="ICY134" s="717"/>
      <c r="ICZ134" s="717"/>
      <c r="IDA134" s="717"/>
      <c r="IDB134" s="717"/>
      <c r="IDC134" s="717"/>
      <c r="IDD134" s="717"/>
      <c r="IDE134" s="717"/>
      <c r="IDF134" s="717"/>
      <c r="IDG134" s="717"/>
      <c r="IDH134" s="717"/>
      <c r="IDI134" s="717"/>
      <c r="IDJ134" s="717"/>
      <c r="IDK134" s="717"/>
      <c r="IDL134" s="717"/>
      <c r="IDM134" s="717"/>
      <c r="IDN134" s="717"/>
      <c r="IDO134" s="717"/>
      <c r="IDP134" s="717"/>
      <c r="IDQ134" s="717"/>
      <c r="IDR134" s="717"/>
      <c r="IDS134" s="717"/>
      <c r="IDT134" s="717"/>
      <c r="IDU134" s="717"/>
      <c r="IDV134" s="717"/>
      <c r="IDW134" s="717"/>
      <c r="IDX134" s="717"/>
      <c r="IDY134" s="717"/>
      <c r="IDZ134" s="717"/>
      <c r="IEA134" s="717"/>
      <c r="IEB134" s="717"/>
      <c r="IEC134" s="717"/>
      <c r="IED134" s="717"/>
      <c r="IEE134" s="717"/>
      <c r="IEF134" s="717"/>
      <c r="IEG134" s="717"/>
      <c r="IEH134" s="717"/>
      <c r="IEI134" s="717"/>
      <c r="IEJ134" s="717"/>
      <c r="IEK134" s="717"/>
      <c r="IEL134" s="717"/>
      <c r="IEM134" s="717"/>
      <c r="IEN134" s="717"/>
      <c r="IEO134" s="717"/>
      <c r="IEP134" s="717"/>
      <c r="IEQ134" s="717"/>
      <c r="IER134" s="717"/>
      <c r="IES134" s="717"/>
      <c r="IET134" s="717"/>
      <c r="IEU134" s="717"/>
      <c r="IEV134" s="717"/>
      <c r="IEW134" s="717"/>
      <c r="IEX134" s="717"/>
      <c r="IEY134" s="717"/>
      <c r="IEZ134" s="717"/>
      <c r="IFA134" s="717"/>
      <c r="IFB134" s="717"/>
      <c r="IFC134" s="717"/>
      <c r="IFD134" s="717"/>
      <c r="IFE134" s="717"/>
      <c r="IFF134" s="717"/>
      <c r="IFG134" s="717"/>
      <c r="IFH134" s="717"/>
      <c r="IFI134" s="717"/>
      <c r="IFJ134" s="717"/>
      <c r="IFK134" s="717"/>
      <c r="IFL134" s="717"/>
      <c r="IFM134" s="717"/>
      <c r="IFN134" s="717"/>
      <c r="IFO134" s="717"/>
      <c r="IFP134" s="717"/>
      <c r="IFQ134" s="717"/>
      <c r="IFR134" s="717"/>
      <c r="IFS134" s="717"/>
      <c r="IFT134" s="717"/>
      <c r="IFU134" s="717"/>
      <c r="IFV134" s="717"/>
      <c r="IFW134" s="717"/>
      <c r="IFX134" s="717"/>
      <c r="IFY134" s="717"/>
      <c r="IFZ134" s="717"/>
      <c r="IGA134" s="717"/>
      <c r="IGB134" s="717"/>
      <c r="IGC134" s="717"/>
      <c r="IGD134" s="717"/>
      <c r="IGE134" s="717"/>
      <c r="IGF134" s="717"/>
      <c r="IGG134" s="717"/>
      <c r="IGH134" s="717"/>
      <c r="IGI134" s="717"/>
      <c r="IGJ134" s="717"/>
      <c r="IGK134" s="717"/>
      <c r="IGL134" s="717"/>
      <c r="IGM134" s="717"/>
      <c r="IGN134" s="717"/>
      <c r="IGO134" s="717"/>
      <c r="IGP134" s="717"/>
      <c r="IGQ134" s="717"/>
      <c r="IGR134" s="717"/>
      <c r="IGS134" s="717"/>
      <c r="IGT134" s="717"/>
      <c r="IGU134" s="717"/>
      <c r="IGV134" s="717"/>
      <c r="IGW134" s="717"/>
      <c r="IGX134" s="717"/>
      <c r="IGY134" s="717"/>
      <c r="IGZ134" s="717"/>
      <c r="IHA134" s="717"/>
      <c r="IHB134" s="717"/>
      <c r="IHC134" s="717"/>
      <c r="IHD134" s="717"/>
      <c r="IHE134" s="717"/>
      <c r="IHF134" s="717"/>
      <c r="IHG134" s="717"/>
      <c r="IHH134" s="717"/>
      <c r="IHI134" s="717"/>
      <c r="IHJ134" s="717"/>
      <c r="IHK134" s="717"/>
      <c r="IHL134" s="717"/>
      <c r="IHM134" s="717"/>
      <c r="IHN134" s="717"/>
      <c r="IHO134" s="717"/>
      <c r="IHP134" s="717"/>
      <c r="IHQ134" s="717"/>
      <c r="IHR134" s="717"/>
      <c r="IHS134" s="717"/>
      <c r="IHT134" s="717"/>
      <c r="IHU134" s="717"/>
      <c r="IHV134" s="717"/>
      <c r="IHW134" s="717"/>
      <c r="IHX134" s="717"/>
      <c r="IHY134" s="717"/>
      <c r="IHZ134" s="717"/>
      <c r="IIA134" s="717"/>
      <c r="IIB134" s="717"/>
      <c r="IIC134" s="717"/>
      <c r="IID134" s="717"/>
      <c r="IIE134" s="717"/>
      <c r="IIF134" s="717"/>
      <c r="IIG134" s="717"/>
      <c r="IIH134" s="717"/>
      <c r="III134" s="717"/>
      <c r="IIJ134" s="717"/>
      <c r="IIK134" s="717"/>
      <c r="IIL134" s="717"/>
      <c r="IIM134" s="717"/>
      <c r="IIN134" s="717"/>
      <c r="IIO134" s="717"/>
      <c r="IIP134" s="717"/>
      <c r="IIQ134" s="717"/>
      <c r="IIR134" s="717"/>
      <c r="IIS134" s="717"/>
      <c r="IIT134" s="717"/>
      <c r="IIU134" s="717"/>
      <c r="IIV134" s="717"/>
      <c r="IIW134" s="717"/>
      <c r="IIX134" s="717"/>
      <c r="IIY134" s="717"/>
      <c r="IIZ134" s="717"/>
      <c r="IJA134" s="717"/>
      <c r="IJB134" s="717"/>
      <c r="IJC134" s="717"/>
      <c r="IJD134" s="717"/>
      <c r="IJE134" s="717"/>
      <c r="IJF134" s="717"/>
      <c r="IJG134" s="717"/>
      <c r="IJH134" s="717"/>
      <c r="IJI134" s="717"/>
      <c r="IJJ134" s="717"/>
      <c r="IJK134" s="717"/>
      <c r="IJL134" s="717"/>
      <c r="IJM134" s="717"/>
      <c r="IJN134" s="717"/>
      <c r="IJO134" s="717"/>
      <c r="IJP134" s="717"/>
      <c r="IJQ134" s="717"/>
      <c r="IJR134" s="717"/>
      <c r="IJS134" s="717"/>
      <c r="IJT134" s="717"/>
      <c r="IJU134" s="717"/>
      <c r="IJV134" s="717"/>
      <c r="IJW134" s="717"/>
      <c r="IJX134" s="717"/>
      <c r="IJY134" s="717"/>
      <c r="IJZ134" s="717"/>
      <c r="IKA134" s="717"/>
      <c r="IKB134" s="717"/>
      <c r="IKC134" s="717"/>
      <c r="IKD134" s="717"/>
      <c r="IKE134" s="717"/>
      <c r="IKF134" s="717"/>
      <c r="IKG134" s="717"/>
      <c r="IKH134" s="717"/>
      <c r="IKI134" s="717"/>
      <c r="IKJ134" s="717"/>
      <c r="IKK134" s="717"/>
      <c r="IKL134" s="717"/>
      <c r="IKM134" s="717"/>
      <c r="IKN134" s="717"/>
      <c r="IKO134" s="717"/>
      <c r="IKP134" s="717"/>
      <c r="IKQ134" s="717"/>
      <c r="IKR134" s="717"/>
      <c r="IKS134" s="717"/>
      <c r="IKT134" s="717"/>
      <c r="IKU134" s="717"/>
      <c r="IKV134" s="717"/>
      <c r="IKW134" s="717"/>
      <c r="IKX134" s="717"/>
      <c r="IKY134" s="717"/>
      <c r="IKZ134" s="717"/>
      <c r="ILA134" s="717"/>
      <c r="ILB134" s="717"/>
      <c r="ILC134" s="717"/>
      <c r="ILD134" s="717"/>
      <c r="ILE134" s="717"/>
      <c r="ILF134" s="717"/>
      <c r="ILG134" s="717"/>
      <c r="ILH134" s="717"/>
      <c r="ILI134" s="717"/>
      <c r="ILJ134" s="717"/>
      <c r="ILK134" s="717"/>
      <c r="ILL134" s="717"/>
      <c r="ILM134" s="717"/>
      <c r="ILN134" s="717"/>
      <c r="ILO134" s="717"/>
      <c r="ILP134" s="717"/>
      <c r="ILQ134" s="717"/>
      <c r="ILR134" s="717"/>
      <c r="ILS134" s="717"/>
      <c r="ILT134" s="717"/>
      <c r="ILU134" s="717"/>
      <c r="ILV134" s="717"/>
      <c r="ILW134" s="717"/>
      <c r="ILX134" s="717"/>
      <c r="ILY134" s="717"/>
      <c r="ILZ134" s="717"/>
      <c r="IMA134" s="717"/>
      <c r="IMB134" s="717"/>
      <c r="IMC134" s="717"/>
      <c r="IMD134" s="717"/>
      <c r="IME134" s="717"/>
      <c r="IMF134" s="717"/>
      <c r="IMG134" s="717"/>
      <c r="IMH134" s="717"/>
      <c r="IMI134" s="717"/>
      <c r="IMJ134" s="717"/>
      <c r="IMK134" s="717"/>
      <c r="IML134" s="717"/>
      <c r="IMM134" s="717"/>
      <c r="IMN134" s="717"/>
      <c r="IMO134" s="717"/>
      <c r="IMP134" s="717"/>
      <c r="IMQ134" s="717"/>
      <c r="IMR134" s="717"/>
      <c r="IMS134" s="717"/>
      <c r="IMT134" s="717"/>
      <c r="IMU134" s="717"/>
      <c r="IMV134" s="717"/>
      <c r="IMW134" s="717"/>
      <c r="IMX134" s="717"/>
      <c r="IMY134" s="717"/>
      <c r="IMZ134" s="717"/>
      <c r="INA134" s="717"/>
      <c r="INB134" s="717"/>
      <c r="INC134" s="717"/>
      <c r="IND134" s="717"/>
      <c r="INE134" s="717"/>
      <c r="INF134" s="717"/>
      <c r="ING134" s="717"/>
      <c r="INH134" s="717"/>
      <c r="INI134" s="717"/>
      <c r="INJ134" s="717"/>
      <c r="INK134" s="717"/>
      <c r="INL134" s="717"/>
      <c r="INM134" s="717"/>
      <c r="INN134" s="717"/>
      <c r="INO134" s="717"/>
      <c r="INP134" s="717"/>
      <c r="INQ134" s="717"/>
      <c r="INR134" s="717"/>
      <c r="INS134" s="717"/>
      <c r="INT134" s="717"/>
      <c r="INU134" s="717"/>
      <c r="INV134" s="717"/>
      <c r="INW134" s="717"/>
      <c r="INX134" s="717"/>
      <c r="INY134" s="717"/>
      <c r="INZ134" s="717"/>
      <c r="IOA134" s="717"/>
      <c r="IOB134" s="717"/>
      <c r="IOC134" s="717"/>
      <c r="IOD134" s="717"/>
      <c r="IOE134" s="717"/>
      <c r="IOF134" s="717"/>
      <c r="IOG134" s="717"/>
      <c r="IOH134" s="717"/>
      <c r="IOI134" s="717"/>
      <c r="IOJ134" s="717"/>
      <c r="IOK134" s="717"/>
      <c r="IOL134" s="717"/>
      <c r="IOM134" s="717"/>
      <c r="ION134" s="717"/>
      <c r="IOO134" s="717"/>
      <c r="IOP134" s="717"/>
      <c r="IOQ134" s="717"/>
      <c r="IOR134" s="717"/>
      <c r="IOS134" s="717"/>
      <c r="IOT134" s="717"/>
      <c r="IOU134" s="717"/>
      <c r="IOV134" s="717"/>
      <c r="IOW134" s="717"/>
      <c r="IOX134" s="717"/>
      <c r="IOY134" s="717"/>
      <c r="IOZ134" s="717"/>
      <c r="IPA134" s="717"/>
      <c r="IPB134" s="717"/>
      <c r="IPC134" s="717"/>
      <c r="IPD134" s="717"/>
      <c r="IPE134" s="717"/>
      <c r="IPF134" s="717"/>
      <c r="IPG134" s="717"/>
      <c r="IPH134" s="717"/>
      <c r="IPI134" s="717"/>
      <c r="IPJ134" s="717"/>
      <c r="IPK134" s="717"/>
      <c r="IPL134" s="717"/>
      <c r="IPM134" s="717"/>
      <c r="IPN134" s="717"/>
      <c r="IPO134" s="717"/>
      <c r="IPP134" s="717"/>
      <c r="IPQ134" s="717"/>
      <c r="IPR134" s="717"/>
      <c r="IPS134" s="717"/>
      <c r="IPT134" s="717"/>
      <c r="IPU134" s="717"/>
      <c r="IPV134" s="717"/>
      <c r="IPW134" s="717"/>
      <c r="IPX134" s="717"/>
      <c r="IPY134" s="717"/>
      <c r="IPZ134" s="717"/>
      <c r="IQA134" s="717"/>
      <c r="IQB134" s="717"/>
      <c r="IQC134" s="717"/>
      <c r="IQD134" s="717"/>
      <c r="IQE134" s="717"/>
      <c r="IQF134" s="717"/>
      <c r="IQG134" s="717"/>
      <c r="IQH134" s="717"/>
      <c r="IQI134" s="717"/>
      <c r="IQJ134" s="717"/>
      <c r="IQK134" s="717"/>
      <c r="IQL134" s="717"/>
      <c r="IQM134" s="717"/>
      <c r="IQN134" s="717"/>
      <c r="IQO134" s="717"/>
      <c r="IQP134" s="717"/>
      <c r="IQQ134" s="717"/>
      <c r="IQR134" s="717"/>
      <c r="IQS134" s="717"/>
      <c r="IQT134" s="717"/>
      <c r="IQU134" s="717"/>
      <c r="IQV134" s="717"/>
      <c r="IQW134" s="717"/>
      <c r="IQX134" s="717"/>
      <c r="IQY134" s="717"/>
      <c r="IQZ134" s="717"/>
      <c r="IRA134" s="717"/>
      <c r="IRB134" s="717"/>
      <c r="IRC134" s="717"/>
      <c r="IRD134" s="717"/>
      <c r="IRE134" s="717"/>
      <c r="IRF134" s="717"/>
      <c r="IRG134" s="717"/>
      <c r="IRH134" s="717"/>
      <c r="IRI134" s="717"/>
      <c r="IRJ134" s="717"/>
      <c r="IRK134" s="717"/>
      <c r="IRL134" s="717"/>
      <c r="IRM134" s="717"/>
      <c r="IRN134" s="717"/>
      <c r="IRO134" s="717"/>
      <c r="IRP134" s="717"/>
      <c r="IRQ134" s="717"/>
      <c r="IRR134" s="717"/>
      <c r="IRS134" s="717"/>
      <c r="IRT134" s="717"/>
      <c r="IRU134" s="717"/>
      <c r="IRV134" s="717"/>
      <c r="IRW134" s="717"/>
      <c r="IRX134" s="717"/>
      <c r="IRY134" s="717"/>
      <c r="IRZ134" s="717"/>
      <c r="ISA134" s="717"/>
      <c r="ISB134" s="717"/>
      <c r="ISC134" s="717"/>
      <c r="ISD134" s="717"/>
      <c r="ISE134" s="717"/>
      <c r="ISF134" s="717"/>
      <c r="ISG134" s="717"/>
      <c r="ISH134" s="717"/>
      <c r="ISI134" s="717"/>
      <c r="ISJ134" s="717"/>
      <c r="ISK134" s="717"/>
      <c r="ISL134" s="717"/>
      <c r="ISM134" s="717"/>
      <c r="ISN134" s="717"/>
      <c r="ISO134" s="717"/>
      <c r="ISP134" s="717"/>
      <c r="ISQ134" s="717"/>
      <c r="ISR134" s="717"/>
      <c r="ISS134" s="717"/>
      <c r="IST134" s="717"/>
      <c r="ISU134" s="717"/>
      <c r="ISV134" s="717"/>
      <c r="ISW134" s="717"/>
      <c r="ISX134" s="717"/>
      <c r="ISY134" s="717"/>
      <c r="ISZ134" s="717"/>
      <c r="ITA134" s="717"/>
      <c r="ITB134" s="717"/>
      <c r="ITC134" s="717"/>
      <c r="ITD134" s="717"/>
      <c r="ITE134" s="717"/>
      <c r="ITF134" s="717"/>
      <c r="ITG134" s="717"/>
      <c r="ITH134" s="717"/>
      <c r="ITI134" s="717"/>
      <c r="ITJ134" s="717"/>
      <c r="ITK134" s="717"/>
      <c r="ITL134" s="717"/>
      <c r="ITM134" s="717"/>
      <c r="ITN134" s="717"/>
      <c r="ITO134" s="717"/>
      <c r="ITP134" s="717"/>
      <c r="ITQ134" s="717"/>
      <c r="ITR134" s="717"/>
      <c r="ITS134" s="717"/>
      <c r="ITT134" s="717"/>
      <c r="ITU134" s="717"/>
      <c r="ITV134" s="717"/>
      <c r="ITW134" s="717"/>
      <c r="ITX134" s="717"/>
      <c r="ITY134" s="717"/>
      <c r="ITZ134" s="717"/>
      <c r="IUA134" s="717"/>
      <c r="IUB134" s="717"/>
      <c r="IUC134" s="717"/>
      <c r="IUD134" s="717"/>
      <c r="IUE134" s="717"/>
      <c r="IUF134" s="717"/>
      <c r="IUG134" s="717"/>
      <c r="IUH134" s="717"/>
      <c r="IUI134" s="717"/>
      <c r="IUJ134" s="717"/>
      <c r="IUK134" s="717"/>
      <c r="IUL134" s="717"/>
      <c r="IUM134" s="717"/>
      <c r="IUN134" s="717"/>
      <c r="IUO134" s="717"/>
      <c r="IUP134" s="717"/>
      <c r="IUQ134" s="717"/>
      <c r="IUR134" s="717"/>
      <c r="IUS134" s="717"/>
      <c r="IUT134" s="717"/>
      <c r="IUU134" s="717"/>
      <c r="IUV134" s="717"/>
      <c r="IUW134" s="717"/>
      <c r="IUX134" s="717"/>
      <c r="IUY134" s="717"/>
      <c r="IUZ134" s="717"/>
      <c r="IVA134" s="717"/>
      <c r="IVB134" s="717"/>
      <c r="IVC134" s="717"/>
      <c r="IVD134" s="717"/>
      <c r="IVE134" s="717"/>
      <c r="IVF134" s="717"/>
      <c r="IVG134" s="717"/>
      <c r="IVH134" s="717"/>
      <c r="IVI134" s="717"/>
      <c r="IVJ134" s="717"/>
      <c r="IVK134" s="717"/>
      <c r="IVL134" s="717"/>
      <c r="IVM134" s="717"/>
      <c r="IVN134" s="717"/>
      <c r="IVO134" s="717"/>
      <c r="IVP134" s="717"/>
      <c r="IVQ134" s="717"/>
      <c r="IVR134" s="717"/>
      <c r="IVS134" s="717"/>
      <c r="IVT134" s="717"/>
      <c r="IVU134" s="717"/>
      <c r="IVV134" s="717"/>
      <c r="IVW134" s="717"/>
      <c r="IVX134" s="717"/>
      <c r="IVY134" s="717"/>
      <c r="IVZ134" s="717"/>
      <c r="IWA134" s="717"/>
      <c r="IWB134" s="717"/>
      <c r="IWC134" s="717"/>
      <c r="IWD134" s="717"/>
      <c r="IWE134" s="717"/>
      <c r="IWF134" s="717"/>
      <c r="IWG134" s="717"/>
      <c r="IWH134" s="717"/>
      <c r="IWI134" s="717"/>
      <c r="IWJ134" s="717"/>
      <c r="IWK134" s="717"/>
      <c r="IWL134" s="717"/>
      <c r="IWM134" s="717"/>
      <c r="IWN134" s="717"/>
      <c r="IWO134" s="717"/>
      <c r="IWP134" s="717"/>
      <c r="IWQ134" s="717"/>
      <c r="IWR134" s="717"/>
      <c r="IWS134" s="717"/>
      <c r="IWT134" s="717"/>
      <c r="IWU134" s="717"/>
      <c r="IWV134" s="717"/>
      <c r="IWW134" s="717"/>
      <c r="IWX134" s="717"/>
      <c r="IWY134" s="717"/>
      <c r="IWZ134" s="717"/>
      <c r="IXA134" s="717"/>
      <c r="IXB134" s="717"/>
      <c r="IXC134" s="717"/>
      <c r="IXD134" s="717"/>
      <c r="IXE134" s="717"/>
      <c r="IXF134" s="717"/>
      <c r="IXG134" s="717"/>
      <c r="IXH134" s="717"/>
      <c r="IXI134" s="717"/>
      <c r="IXJ134" s="717"/>
      <c r="IXK134" s="717"/>
      <c r="IXL134" s="717"/>
      <c r="IXM134" s="717"/>
      <c r="IXN134" s="717"/>
      <c r="IXO134" s="717"/>
      <c r="IXP134" s="717"/>
      <c r="IXQ134" s="717"/>
      <c r="IXR134" s="717"/>
      <c r="IXS134" s="717"/>
      <c r="IXT134" s="717"/>
      <c r="IXU134" s="717"/>
      <c r="IXV134" s="717"/>
      <c r="IXW134" s="717"/>
      <c r="IXX134" s="717"/>
      <c r="IXY134" s="717"/>
      <c r="IXZ134" s="717"/>
      <c r="IYA134" s="717"/>
      <c r="IYB134" s="717"/>
      <c r="IYC134" s="717"/>
      <c r="IYD134" s="717"/>
      <c r="IYE134" s="717"/>
      <c r="IYF134" s="717"/>
      <c r="IYG134" s="717"/>
      <c r="IYH134" s="717"/>
      <c r="IYI134" s="717"/>
      <c r="IYJ134" s="717"/>
      <c r="IYK134" s="717"/>
      <c r="IYL134" s="717"/>
      <c r="IYM134" s="717"/>
      <c r="IYN134" s="717"/>
      <c r="IYO134" s="717"/>
      <c r="IYP134" s="717"/>
      <c r="IYQ134" s="717"/>
      <c r="IYR134" s="717"/>
      <c r="IYS134" s="717"/>
      <c r="IYT134" s="717"/>
      <c r="IYU134" s="717"/>
      <c r="IYV134" s="717"/>
      <c r="IYW134" s="717"/>
      <c r="IYX134" s="717"/>
      <c r="IYY134" s="717"/>
      <c r="IYZ134" s="717"/>
      <c r="IZA134" s="717"/>
      <c r="IZB134" s="717"/>
      <c r="IZC134" s="717"/>
      <c r="IZD134" s="717"/>
      <c r="IZE134" s="717"/>
      <c r="IZF134" s="717"/>
      <c r="IZG134" s="717"/>
      <c r="IZH134" s="717"/>
      <c r="IZI134" s="717"/>
      <c r="IZJ134" s="717"/>
      <c r="IZK134" s="717"/>
      <c r="IZL134" s="717"/>
      <c r="IZM134" s="717"/>
      <c r="IZN134" s="717"/>
      <c r="IZO134" s="717"/>
      <c r="IZP134" s="717"/>
      <c r="IZQ134" s="717"/>
      <c r="IZR134" s="717"/>
      <c r="IZS134" s="717"/>
      <c r="IZT134" s="717"/>
      <c r="IZU134" s="717"/>
      <c r="IZV134" s="717"/>
      <c r="IZW134" s="717"/>
      <c r="IZX134" s="717"/>
      <c r="IZY134" s="717"/>
      <c r="IZZ134" s="717"/>
      <c r="JAA134" s="717"/>
      <c r="JAB134" s="717"/>
      <c r="JAC134" s="717"/>
      <c r="JAD134" s="717"/>
      <c r="JAE134" s="717"/>
      <c r="JAF134" s="717"/>
      <c r="JAG134" s="717"/>
      <c r="JAH134" s="717"/>
      <c r="JAI134" s="717"/>
      <c r="JAJ134" s="717"/>
      <c r="JAK134" s="717"/>
      <c r="JAL134" s="717"/>
      <c r="JAM134" s="717"/>
      <c r="JAN134" s="717"/>
      <c r="JAO134" s="717"/>
      <c r="JAP134" s="717"/>
      <c r="JAQ134" s="717"/>
      <c r="JAR134" s="717"/>
      <c r="JAS134" s="717"/>
      <c r="JAT134" s="717"/>
      <c r="JAU134" s="717"/>
      <c r="JAV134" s="717"/>
      <c r="JAW134" s="717"/>
      <c r="JAX134" s="717"/>
      <c r="JAY134" s="717"/>
      <c r="JAZ134" s="717"/>
      <c r="JBA134" s="717"/>
      <c r="JBB134" s="717"/>
      <c r="JBC134" s="717"/>
      <c r="JBD134" s="717"/>
      <c r="JBE134" s="717"/>
      <c r="JBF134" s="717"/>
      <c r="JBG134" s="717"/>
      <c r="JBH134" s="717"/>
      <c r="JBI134" s="717"/>
      <c r="JBJ134" s="717"/>
      <c r="JBK134" s="717"/>
      <c r="JBL134" s="717"/>
      <c r="JBM134" s="717"/>
      <c r="JBN134" s="717"/>
      <c r="JBO134" s="717"/>
      <c r="JBP134" s="717"/>
      <c r="JBQ134" s="717"/>
      <c r="JBR134" s="717"/>
      <c r="JBS134" s="717"/>
      <c r="JBT134" s="717"/>
      <c r="JBU134" s="717"/>
      <c r="JBV134" s="717"/>
      <c r="JBW134" s="717"/>
      <c r="JBX134" s="717"/>
      <c r="JBY134" s="717"/>
      <c r="JBZ134" s="717"/>
      <c r="JCA134" s="717"/>
      <c r="JCB134" s="717"/>
      <c r="JCC134" s="717"/>
      <c r="JCD134" s="717"/>
      <c r="JCE134" s="717"/>
      <c r="JCF134" s="717"/>
      <c r="JCG134" s="717"/>
      <c r="JCH134" s="717"/>
      <c r="JCI134" s="717"/>
      <c r="JCJ134" s="717"/>
      <c r="JCK134" s="717"/>
      <c r="JCL134" s="717"/>
      <c r="JCM134" s="717"/>
      <c r="JCN134" s="717"/>
      <c r="JCO134" s="717"/>
      <c r="JCP134" s="717"/>
      <c r="JCQ134" s="717"/>
      <c r="JCR134" s="717"/>
      <c r="JCS134" s="717"/>
      <c r="JCT134" s="717"/>
      <c r="JCU134" s="717"/>
      <c r="JCV134" s="717"/>
      <c r="JCW134" s="717"/>
      <c r="JCX134" s="717"/>
      <c r="JCY134" s="717"/>
      <c r="JCZ134" s="717"/>
      <c r="JDA134" s="717"/>
      <c r="JDB134" s="717"/>
      <c r="JDC134" s="717"/>
      <c r="JDD134" s="717"/>
      <c r="JDE134" s="717"/>
      <c r="JDF134" s="717"/>
      <c r="JDG134" s="717"/>
      <c r="JDH134" s="717"/>
      <c r="JDI134" s="717"/>
      <c r="JDJ134" s="717"/>
      <c r="JDK134" s="717"/>
      <c r="JDL134" s="717"/>
      <c r="JDM134" s="717"/>
      <c r="JDN134" s="717"/>
      <c r="JDO134" s="717"/>
      <c r="JDP134" s="717"/>
      <c r="JDQ134" s="717"/>
      <c r="JDR134" s="717"/>
      <c r="JDS134" s="717"/>
      <c r="JDT134" s="717"/>
      <c r="JDU134" s="717"/>
      <c r="JDV134" s="717"/>
      <c r="JDW134" s="717"/>
      <c r="JDX134" s="717"/>
      <c r="JDY134" s="717"/>
      <c r="JDZ134" s="717"/>
      <c r="JEA134" s="717"/>
      <c r="JEB134" s="717"/>
      <c r="JEC134" s="717"/>
      <c r="JED134" s="717"/>
      <c r="JEE134" s="717"/>
      <c r="JEF134" s="717"/>
      <c r="JEG134" s="717"/>
      <c r="JEH134" s="717"/>
      <c r="JEI134" s="717"/>
      <c r="JEJ134" s="717"/>
      <c r="JEK134" s="717"/>
      <c r="JEL134" s="717"/>
      <c r="JEM134" s="717"/>
      <c r="JEN134" s="717"/>
      <c r="JEO134" s="717"/>
      <c r="JEP134" s="717"/>
      <c r="JEQ134" s="717"/>
      <c r="JER134" s="717"/>
      <c r="JES134" s="717"/>
      <c r="JET134" s="717"/>
      <c r="JEU134" s="717"/>
      <c r="JEV134" s="717"/>
      <c r="JEW134" s="717"/>
      <c r="JEX134" s="717"/>
      <c r="JEY134" s="717"/>
      <c r="JEZ134" s="717"/>
      <c r="JFA134" s="717"/>
      <c r="JFB134" s="717"/>
      <c r="JFC134" s="717"/>
      <c r="JFD134" s="717"/>
      <c r="JFE134" s="717"/>
      <c r="JFF134" s="717"/>
      <c r="JFG134" s="717"/>
      <c r="JFH134" s="717"/>
      <c r="JFI134" s="717"/>
      <c r="JFJ134" s="717"/>
      <c r="JFK134" s="717"/>
      <c r="JFL134" s="717"/>
      <c r="JFM134" s="717"/>
      <c r="JFN134" s="717"/>
      <c r="JFO134" s="717"/>
      <c r="JFP134" s="717"/>
      <c r="JFQ134" s="717"/>
      <c r="JFR134" s="717"/>
      <c r="JFS134" s="717"/>
      <c r="JFT134" s="717"/>
      <c r="JFU134" s="717"/>
      <c r="JFV134" s="717"/>
      <c r="JFW134" s="717"/>
      <c r="JFX134" s="717"/>
      <c r="JFY134" s="717"/>
      <c r="JFZ134" s="717"/>
      <c r="JGA134" s="717"/>
      <c r="JGB134" s="717"/>
      <c r="JGC134" s="717"/>
      <c r="JGD134" s="717"/>
      <c r="JGE134" s="717"/>
      <c r="JGF134" s="717"/>
      <c r="JGG134" s="717"/>
      <c r="JGH134" s="717"/>
      <c r="JGI134" s="717"/>
      <c r="JGJ134" s="717"/>
      <c r="JGK134" s="717"/>
      <c r="JGL134" s="717"/>
      <c r="JGM134" s="717"/>
      <c r="JGN134" s="717"/>
      <c r="JGO134" s="717"/>
      <c r="JGP134" s="717"/>
      <c r="JGQ134" s="717"/>
      <c r="JGR134" s="717"/>
      <c r="JGS134" s="717"/>
      <c r="JGT134" s="717"/>
      <c r="JGU134" s="717"/>
      <c r="JGV134" s="717"/>
      <c r="JGW134" s="717"/>
      <c r="JGX134" s="717"/>
      <c r="JGY134" s="717"/>
      <c r="JGZ134" s="717"/>
      <c r="JHA134" s="717"/>
      <c r="JHB134" s="717"/>
      <c r="JHC134" s="717"/>
      <c r="JHD134" s="717"/>
      <c r="JHE134" s="717"/>
      <c r="JHF134" s="717"/>
      <c r="JHG134" s="717"/>
      <c r="JHH134" s="717"/>
      <c r="JHI134" s="717"/>
      <c r="JHJ134" s="717"/>
      <c r="JHK134" s="717"/>
      <c r="JHL134" s="717"/>
      <c r="JHM134" s="717"/>
      <c r="JHN134" s="717"/>
      <c r="JHO134" s="717"/>
      <c r="JHP134" s="717"/>
      <c r="JHQ134" s="717"/>
      <c r="JHR134" s="717"/>
      <c r="JHS134" s="717"/>
      <c r="JHT134" s="717"/>
      <c r="JHU134" s="717"/>
      <c r="JHV134" s="717"/>
      <c r="JHW134" s="717"/>
      <c r="JHX134" s="717"/>
      <c r="JHY134" s="717"/>
      <c r="JHZ134" s="717"/>
      <c r="JIA134" s="717"/>
      <c r="JIB134" s="717"/>
      <c r="JIC134" s="717"/>
      <c r="JID134" s="717"/>
      <c r="JIE134" s="717"/>
      <c r="JIF134" s="717"/>
      <c r="JIG134" s="717"/>
      <c r="JIH134" s="717"/>
      <c r="JII134" s="717"/>
      <c r="JIJ134" s="717"/>
      <c r="JIK134" s="717"/>
      <c r="JIL134" s="717"/>
      <c r="JIM134" s="717"/>
      <c r="JIN134" s="717"/>
      <c r="JIO134" s="717"/>
      <c r="JIP134" s="717"/>
      <c r="JIQ134" s="717"/>
      <c r="JIR134" s="717"/>
      <c r="JIS134" s="717"/>
      <c r="JIT134" s="717"/>
      <c r="JIU134" s="717"/>
      <c r="JIV134" s="717"/>
      <c r="JIW134" s="717"/>
      <c r="JIX134" s="717"/>
      <c r="JIY134" s="717"/>
      <c r="JIZ134" s="717"/>
      <c r="JJA134" s="717"/>
      <c r="JJB134" s="717"/>
      <c r="JJC134" s="717"/>
      <c r="JJD134" s="717"/>
      <c r="JJE134" s="717"/>
      <c r="JJF134" s="717"/>
      <c r="JJG134" s="717"/>
      <c r="JJH134" s="717"/>
      <c r="JJI134" s="717"/>
      <c r="JJJ134" s="717"/>
      <c r="JJK134" s="717"/>
      <c r="JJL134" s="717"/>
      <c r="JJM134" s="717"/>
      <c r="JJN134" s="717"/>
      <c r="JJO134" s="717"/>
      <c r="JJP134" s="717"/>
      <c r="JJQ134" s="717"/>
      <c r="JJR134" s="717"/>
      <c r="JJS134" s="717"/>
      <c r="JJT134" s="717"/>
      <c r="JJU134" s="717"/>
      <c r="JJV134" s="717"/>
      <c r="JJW134" s="717"/>
      <c r="JJX134" s="717"/>
      <c r="JJY134" s="717"/>
      <c r="JJZ134" s="717"/>
      <c r="JKA134" s="717"/>
      <c r="JKB134" s="717"/>
      <c r="JKC134" s="717"/>
      <c r="JKD134" s="717"/>
      <c r="JKE134" s="717"/>
      <c r="JKF134" s="717"/>
      <c r="JKG134" s="717"/>
      <c r="JKH134" s="717"/>
      <c r="JKI134" s="717"/>
      <c r="JKJ134" s="717"/>
      <c r="JKK134" s="717"/>
      <c r="JKL134" s="717"/>
      <c r="JKM134" s="717"/>
      <c r="JKN134" s="717"/>
      <c r="JKO134" s="717"/>
      <c r="JKP134" s="717"/>
      <c r="JKQ134" s="717"/>
      <c r="JKR134" s="717"/>
      <c r="JKS134" s="717"/>
      <c r="JKT134" s="717"/>
      <c r="JKU134" s="717"/>
      <c r="JKV134" s="717"/>
      <c r="JKW134" s="717"/>
      <c r="JKX134" s="717"/>
      <c r="JKY134" s="717"/>
      <c r="JKZ134" s="717"/>
      <c r="JLA134" s="717"/>
      <c r="JLB134" s="717"/>
      <c r="JLC134" s="717"/>
      <c r="JLD134" s="717"/>
      <c r="JLE134" s="717"/>
      <c r="JLF134" s="717"/>
      <c r="JLG134" s="717"/>
      <c r="JLH134" s="717"/>
      <c r="JLI134" s="717"/>
      <c r="JLJ134" s="717"/>
      <c r="JLK134" s="717"/>
      <c r="JLL134" s="717"/>
      <c r="JLM134" s="717"/>
      <c r="JLN134" s="717"/>
      <c r="JLO134" s="717"/>
      <c r="JLP134" s="717"/>
      <c r="JLQ134" s="717"/>
      <c r="JLR134" s="717"/>
      <c r="JLS134" s="717"/>
      <c r="JLT134" s="717"/>
      <c r="JLU134" s="717"/>
      <c r="JLV134" s="717"/>
      <c r="JLW134" s="717"/>
      <c r="JLX134" s="717"/>
      <c r="JLY134" s="717"/>
      <c r="JLZ134" s="717"/>
      <c r="JMA134" s="717"/>
      <c r="JMB134" s="717"/>
      <c r="JMC134" s="717"/>
      <c r="JMD134" s="717"/>
      <c r="JME134" s="717"/>
      <c r="JMF134" s="717"/>
      <c r="JMG134" s="717"/>
      <c r="JMH134" s="717"/>
      <c r="JMI134" s="717"/>
      <c r="JMJ134" s="717"/>
      <c r="JMK134" s="717"/>
      <c r="JML134" s="717"/>
      <c r="JMM134" s="717"/>
      <c r="JMN134" s="717"/>
      <c r="JMO134" s="717"/>
      <c r="JMP134" s="717"/>
      <c r="JMQ134" s="717"/>
      <c r="JMR134" s="717"/>
      <c r="JMS134" s="717"/>
      <c r="JMT134" s="717"/>
      <c r="JMU134" s="717"/>
      <c r="JMV134" s="717"/>
      <c r="JMW134" s="717"/>
      <c r="JMX134" s="717"/>
      <c r="JMY134" s="717"/>
      <c r="JMZ134" s="717"/>
      <c r="JNA134" s="717"/>
      <c r="JNB134" s="717"/>
      <c r="JNC134" s="717"/>
      <c r="JND134" s="717"/>
      <c r="JNE134" s="717"/>
      <c r="JNF134" s="717"/>
      <c r="JNG134" s="717"/>
      <c r="JNH134" s="717"/>
      <c r="JNI134" s="717"/>
      <c r="JNJ134" s="717"/>
      <c r="JNK134" s="717"/>
      <c r="JNL134" s="717"/>
      <c r="JNM134" s="717"/>
      <c r="JNN134" s="717"/>
      <c r="JNO134" s="717"/>
      <c r="JNP134" s="717"/>
      <c r="JNQ134" s="717"/>
      <c r="JNR134" s="717"/>
      <c r="JNS134" s="717"/>
      <c r="JNT134" s="717"/>
      <c r="JNU134" s="717"/>
      <c r="JNV134" s="717"/>
      <c r="JNW134" s="717"/>
      <c r="JNX134" s="717"/>
      <c r="JNY134" s="717"/>
      <c r="JNZ134" s="717"/>
      <c r="JOA134" s="717"/>
      <c r="JOB134" s="717"/>
      <c r="JOC134" s="717"/>
      <c r="JOD134" s="717"/>
      <c r="JOE134" s="717"/>
      <c r="JOF134" s="717"/>
      <c r="JOG134" s="717"/>
      <c r="JOH134" s="717"/>
      <c r="JOI134" s="717"/>
      <c r="JOJ134" s="717"/>
      <c r="JOK134" s="717"/>
      <c r="JOL134" s="717"/>
      <c r="JOM134" s="717"/>
      <c r="JON134" s="717"/>
      <c r="JOO134" s="717"/>
      <c r="JOP134" s="717"/>
      <c r="JOQ134" s="717"/>
      <c r="JOR134" s="717"/>
      <c r="JOS134" s="717"/>
      <c r="JOT134" s="717"/>
      <c r="JOU134" s="717"/>
      <c r="JOV134" s="717"/>
      <c r="JOW134" s="717"/>
      <c r="JOX134" s="717"/>
      <c r="JOY134" s="717"/>
      <c r="JOZ134" s="717"/>
      <c r="JPA134" s="717"/>
      <c r="JPB134" s="717"/>
      <c r="JPC134" s="717"/>
      <c r="JPD134" s="717"/>
      <c r="JPE134" s="717"/>
      <c r="JPF134" s="717"/>
      <c r="JPG134" s="717"/>
      <c r="JPH134" s="717"/>
      <c r="JPI134" s="717"/>
      <c r="JPJ134" s="717"/>
      <c r="JPK134" s="717"/>
      <c r="JPL134" s="717"/>
      <c r="JPM134" s="717"/>
      <c r="JPN134" s="717"/>
      <c r="JPO134" s="717"/>
      <c r="JPP134" s="717"/>
      <c r="JPQ134" s="717"/>
      <c r="JPR134" s="717"/>
      <c r="JPS134" s="717"/>
      <c r="JPT134" s="717"/>
      <c r="JPU134" s="717"/>
      <c r="JPV134" s="717"/>
      <c r="JPW134" s="717"/>
      <c r="JPX134" s="717"/>
      <c r="JPY134" s="717"/>
      <c r="JPZ134" s="717"/>
      <c r="JQA134" s="717"/>
      <c r="JQB134" s="717"/>
      <c r="JQC134" s="717"/>
      <c r="JQD134" s="717"/>
      <c r="JQE134" s="717"/>
      <c r="JQF134" s="717"/>
      <c r="JQG134" s="717"/>
      <c r="JQH134" s="717"/>
      <c r="JQI134" s="717"/>
      <c r="JQJ134" s="717"/>
      <c r="JQK134" s="717"/>
      <c r="JQL134" s="717"/>
      <c r="JQM134" s="717"/>
      <c r="JQN134" s="717"/>
      <c r="JQO134" s="717"/>
      <c r="JQP134" s="717"/>
      <c r="JQQ134" s="717"/>
      <c r="JQR134" s="717"/>
      <c r="JQS134" s="717"/>
      <c r="JQT134" s="717"/>
      <c r="JQU134" s="717"/>
      <c r="JQV134" s="717"/>
      <c r="JQW134" s="717"/>
      <c r="JQX134" s="717"/>
      <c r="JQY134" s="717"/>
      <c r="JQZ134" s="717"/>
      <c r="JRA134" s="717"/>
      <c r="JRB134" s="717"/>
      <c r="JRC134" s="717"/>
      <c r="JRD134" s="717"/>
      <c r="JRE134" s="717"/>
      <c r="JRF134" s="717"/>
      <c r="JRG134" s="717"/>
      <c r="JRH134" s="717"/>
      <c r="JRI134" s="717"/>
      <c r="JRJ134" s="717"/>
      <c r="JRK134" s="717"/>
      <c r="JRL134" s="717"/>
      <c r="JRM134" s="717"/>
      <c r="JRN134" s="717"/>
      <c r="JRO134" s="717"/>
      <c r="JRP134" s="717"/>
      <c r="JRQ134" s="717"/>
      <c r="JRR134" s="717"/>
      <c r="JRS134" s="717"/>
      <c r="JRT134" s="717"/>
      <c r="JRU134" s="717"/>
      <c r="JRV134" s="717"/>
      <c r="JRW134" s="717"/>
      <c r="JRX134" s="717"/>
      <c r="JRY134" s="717"/>
      <c r="JRZ134" s="717"/>
      <c r="JSA134" s="717"/>
      <c r="JSB134" s="717"/>
      <c r="JSC134" s="717"/>
      <c r="JSD134" s="717"/>
      <c r="JSE134" s="717"/>
      <c r="JSF134" s="717"/>
      <c r="JSG134" s="717"/>
      <c r="JSH134" s="717"/>
      <c r="JSI134" s="717"/>
      <c r="JSJ134" s="717"/>
      <c r="JSK134" s="717"/>
      <c r="JSL134" s="717"/>
      <c r="JSM134" s="717"/>
      <c r="JSN134" s="717"/>
      <c r="JSO134" s="717"/>
      <c r="JSP134" s="717"/>
      <c r="JSQ134" s="717"/>
      <c r="JSR134" s="717"/>
      <c r="JSS134" s="717"/>
      <c r="JST134" s="717"/>
      <c r="JSU134" s="717"/>
      <c r="JSV134" s="717"/>
      <c r="JSW134" s="717"/>
      <c r="JSX134" s="717"/>
      <c r="JSY134" s="717"/>
      <c r="JSZ134" s="717"/>
      <c r="JTA134" s="717"/>
      <c r="JTB134" s="717"/>
      <c r="JTC134" s="717"/>
      <c r="JTD134" s="717"/>
      <c r="JTE134" s="717"/>
      <c r="JTF134" s="717"/>
      <c r="JTG134" s="717"/>
      <c r="JTH134" s="717"/>
      <c r="JTI134" s="717"/>
      <c r="JTJ134" s="717"/>
      <c r="JTK134" s="717"/>
      <c r="JTL134" s="717"/>
      <c r="JTM134" s="717"/>
      <c r="JTN134" s="717"/>
      <c r="JTO134" s="717"/>
      <c r="JTP134" s="717"/>
      <c r="JTQ134" s="717"/>
      <c r="JTR134" s="717"/>
      <c r="JTS134" s="717"/>
      <c r="JTT134" s="717"/>
      <c r="JTU134" s="717"/>
      <c r="JTV134" s="717"/>
      <c r="JTW134" s="717"/>
      <c r="JTX134" s="717"/>
      <c r="JTY134" s="717"/>
      <c r="JTZ134" s="717"/>
      <c r="JUA134" s="717"/>
      <c r="JUB134" s="717"/>
      <c r="JUC134" s="717"/>
      <c r="JUD134" s="717"/>
      <c r="JUE134" s="717"/>
      <c r="JUF134" s="717"/>
      <c r="JUG134" s="717"/>
      <c r="JUH134" s="717"/>
      <c r="JUI134" s="717"/>
      <c r="JUJ134" s="717"/>
      <c r="JUK134" s="717"/>
      <c r="JUL134" s="717"/>
      <c r="JUM134" s="717"/>
      <c r="JUN134" s="717"/>
      <c r="JUO134" s="717"/>
      <c r="JUP134" s="717"/>
      <c r="JUQ134" s="717"/>
      <c r="JUR134" s="717"/>
      <c r="JUS134" s="717"/>
      <c r="JUT134" s="717"/>
      <c r="JUU134" s="717"/>
      <c r="JUV134" s="717"/>
      <c r="JUW134" s="717"/>
      <c r="JUX134" s="717"/>
      <c r="JUY134" s="717"/>
      <c r="JUZ134" s="717"/>
      <c r="JVA134" s="717"/>
      <c r="JVB134" s="717"/>
      <c r="JVC134" s="717"/>
      <c r="JVD134" s="717"/>
      <c r="JVE134" s="717"/>
      <c r="JVF134" s="717"/>
      <c r="JVG134" s="717"/>
      <c r="JVH134" s="717"/>
      <c r="JVI134" s="717"/>
      <c r="JVJ134" s="717"/>
      <c r="JVK134" s="717"/>
      <c r="JVL134" s="717"/>
      <c r="JVM134" s="717"/>
      <c r="JVN134" s="717"/>
      <c r="JVO134" s="717"/>
      <c r="JVP134" s="717"/>
      <c r="JVQ134" s="717"/>
      <c r="JVR134" s="717"/>
      <c r="JVS134" s="717"/>
      <c r="JVT134" s="717"/>
      <c r="JVU134" s="717"/>
      <c r="JVV134" s="717"/>
      <c r="JVW134" s="717"/>
      <c r="JVX134" s="717"/>
      <c r="JVY134" s="717"/>
      <c r="JVZ134" s="717"/>
      <c r="JWA134" s="717"/>
      <c r="JWB134" s="717"/>
      <c r="JWC134" s="717"/>
      <c r="JWD134" s="717"/>
      <c r="JWE134" s="717"/>
      <c r="JWF134" s="717"/>
      <c r="JWG134" s="717"/>
      <c r="JWH134" s="717"/>
      <c r="JWI134" s="717"/>
      <c r="JWJ134" s="717"/>
      <c r="JWK134" s="717"/>
      <c r="JWL134" s="717"/>
      <c r="JWM134" s="717"/>
      <c r="JWN134" s="717"/>
      <c r="JWO134" s="717"/>
      <c r="JWP134" s="717"/>
      <c r="JWQ134" s="717"/>
      <c r="JWR134" s="717"/>
      <c r="JWS134" s="717"/>
      <c r="JWT134" s="717"/>
      <c r="JWU134" s="717"/>
      <c r="JWV134" s="717"/>
      <c r="JWW134" s="717"/>
      <c r="JWX134" s="717"/>
      <c r="JWY134" s="717"/>
      <c r="JWZ134" s="717"/>
      <c r="JXA134" s="717"/>
      <c r="JXB134" s="717"/>
      <c r="JXC134" s="717"/>
      <c r="JXD134" s="717"/>
      <c r="JXE134" s="717"/>
      <c r="JXF134" s="717"/>
      <c r="JXG134" s="717"/>
      <c r="JXH134" s="717"/>
      <c r="JXI134" s="717"/>
      <c r="JXJ134" s="717"/>
      <c r="JXK134" s="717"/>
      <c r="JXL134" s="717"/>
      <c r="JXM134" s="717"/>
      <c r="JXN134" s="717"/>
      <c r="JXO134" s="717"/>
      <c r="JXP134" s="717"/>
      <c r="JXQ134" s="717"/>
      <c r="JXR134" s="717"/>
      <c r="JXS134" s="717"/>
      <c r="JXT134" s="717"/>
      <c r="JXU134" s="717"/>
      <c r="JXV134" s="717"/>
      <c r="JXW134" s="717"/>
      <c r="JXX134" s="717"/>
      <c r="JXY134" s="717"/>
      <c r="JXZ134" s="717"/>
      <c r="JYA134" s="717"/>
      <c r="JYB134" s="717"/>
      <c r="JYC134" s="717"/>
      <c r="JYD134" s="717"/>
      <c r="JYE134" s="717"/>
      <c r="JYF134" s="717"/>
      <c r="JYG134" s="717"/>
      <c r="JYH134" s="717"/>
      <c r="JYI134" s="717"/>
      <c r="JYJ134" s="717"/>
      <c r="JYK134" s="717"/>
      <c r="JYL134" s="717"/>
      <c r="JYM134" s="717"/>
      <c r="JYN134" s="717"/>
      <c r="JYO134" s="717"/>
      <c r="JYP134" s="717"/>
      <c r="JYQ134" s="717"/>
      <c r="JYR134" s="717"/>
      <c r="JYS134" s="717"/>
      <c r="JYT134" s="717"/>
      <c r="JYU134" s="717"/>
      <c r="JYV134" s="717"/>
      <c r="JYW134" s="717"/>
      <c r="JYX134" s="717"/>
      <c r="JYY134" s="717"/>
      <c r="JYZ134" s="717"/>
      <c r="JZA134" s="717"/>
      <c r="JZB134" s="717"/>
      <c r="JZC134" s="717"/>
      <c r="JZD134" s="717"/>
      <c r="JZE134" s="717"/>
      <c r="JZF134" s="717"/>
      <c r="JZG134" s="717"/>
      <c r="JZH134" s="717"/>
      <c r="JZI134" s="717"/>
      <c r="JZJ134" s="717"/>
      <c r="JZK134" s="717"/>
      <c r="JZL134" s="717"/>
      <c r="JZM134" s="717"/>
      <c r="JZN134" s="717"/>
      <c r="JZO134" s="717"/>
      <c r="JZP134" s="717"/>
      <c r="JZQ134" s="717"/>
      <c r="JZR134" s="717"/>
      <c r="JZS134" s="717"/>
      <c r="JZT134" s="717"/>
      <c r="JZU134" s="717"/>
      <c r="JZV134" s="717"/>
      <c r="JZW134" s="717"/>
      <c r="JZX134" s="717"/>
      <c r="JZY134" s="717"/>
      <c r="JZZ134" s="717"/>
      <c r="KAA134" s="717"/>
      <c r="KAB134" s="717"/>
      <c r="KAC134" s="717"/>
      <c r="KAD134" s="717"/>
      <c r="KAE134" s="717"/>
      <c r="KAF134" s="717"/>
      <c r="KAG134" s="717"/>
      <c r="KAH134" s="717"/>
      <c r="KAI134" s="717"/>
      <c r="KAJ134" s="717"/>
      <c r="KAK134" s="717"/>
      <c r="KAL134" s="717"/>
      <c r="KAM134" s="717"/>
      <c r="KAN134" s="717"/>
      <c r="KAO134" s="717"/>
      <c r="KAP134" s="717"/>
      <c r="KAQ134" s="717"/>
      <c r="KAR134" s="717"/>
      <c r="KAS134" s="717"/>
      <c r="KAT134" s="717"/>
      <c r="KAU134" s="717"/>
      <c r="KAV134" s="717"/>
      <c r="KAW134" s="717"/>
      <c r="KAX134" s="717"/>
      <c r="KAY134" s="717"/>
      <c r="KAZ134" s="717"/>
      <c r="KBA134" s="717"/>
      <c r="KBB134" s="717"/>
      <c r="KBC134" s="717"/>
      <c r="KBD134" s="717"/>
      <c r="KBE134" s="717"/>
      <c r="KBF134" s="717"/>
      <c r="KBG134" s="717"/>
      <c r="KBH134" s="717"/>
      <c r="KBI134" s="717"/>
      <c r="KBJ134" s="717"/>
      <c r="KBK134" s="717"/>
      <c r="KBL134" s="717"/>
      <c r="KBM134" s="717"/>
      <c r="KBN134" s="717"/>
      <c r="KBO134" s="717"/>
      <c r="KBP134" s="717"/>
      <c r="KBQ134" s="717"/>
      <c r="KBR134" s="717"/>
      <c r="KBS134" s="717"/>
      <c r="KBT134" s="717"/>
      <c r="KBU134" s="717"/>
      <c r="KBV134" s="717"/>
      <c r="KBW134" s="717"/>
      <c r="KBX134" s="717"/>
      <c r="KBY134" s="717"/>
      <c r="KBZ134" s="717"/>
      <c r="KCA134" s="717"/>
      <c r="KCB134" s="717"/>
      <c r="KCC134" s="717"/>
      <c r="KCD134" s="717"/>
      <c r="KCE134" s="717"/>
      <c r="KCF134" s="717"/>
      <c r="KCG134" s="717"/>
      <c r="KCH134" s="717"/>
      <c r="KCI134" s="717"/>
      <c r="KCJ134" s="717"/>
      <c r="KCK134" s="717"/>
      <c r="KCL134" s="717"/>
      <c r="KCM134" s="717"/>
      <c r="KCN134" s="717"/>
      <c r="KCO134" s="717"/>
      <c r="KCP134" s="717"/>
      <c r="KCQ134" s="717"/>
      <c r="KCR134" s="717"/>
      <c r="KCS134" s="717"/>
      <c r="KCT134" s="717"/>
      <c r="KCU134" s="717"/>
      <c r="KCV134" s="717"/>
      <c r="KCW134" s="717"/>
      <c r="KCX134" s="717"/>
      <c r="KCY134" s="717"/>
      <c r="KCZ134" s="717"/>
      <c r="KDA134" s="717"/>
      <c r="KDB134" s="717"/>
      <c r="KDC134" s="717"/>
      <c r="KDD134" s="717"/>
      <c r="KDE134" s="717"/>
      <c r="KDF134" s="717"/>
      <c r="KDG134" s="717"/>
      <c r="KDH134" s="717"/>
      <c r="KDI134" s="717"/>
      <c r="KDJ134" s="717"/>
      <c r="KDK134" s="717"/>
      <c r="KDL134" s="717"/>
      <c r="KDM134" s="717"/>
      <c r="KDN134" s="717"/>
      <c r="KDO134" s="717"/>
      <c r="KDP134" s="717"/>
      <c r="KDQ134" s="717"/>
      <c r="KDR134" s="717"/>
      <c r="KDS134" s="717"/>
      <c r="KDT134" s="717"/>
      <c r="KDU134" s="717"/>
      <c r="KDV134" s="717"/>
      <c r="KDW134" s="717"/>
      <c r="KDX134" s="717"/>
      <c r="KDY134" s="717"/>
      <c r="KDZ134" s="717"/>
      <c r="KEA134" s="717"/>
      <c r="KEB134" s="717"/>
      <c r="KEC134" s="717"/>
      <c r="KED134" s="717"/>
      <c r="KEE134" s="717"/>
      <c r="KEF134" s="717"/>
      <c r="KEG134" s="717"/>
      <c r="KEH134" s="717"/>
      <c r="KEI134" s="717"/>
      <c r="KEJ134" s="717"/>
      <c r="KEK134" s="717"/>
      <c r="KEL134" s="717"/>
      <c r="KEM134" s="717"/>
      <c r="KEN134" s="717"/>
      <c r="KEO134" s="717"/>
      <c r="KEP134" s="717"/>
      <c r="KEQ134" s="717"/>
      <c r="KER134" s="717"/>
      <c r="KES134" s="717"/>
      <c r="KET134" s="717"/>
      <c r="KEU134" s="717"/>
      <c r="KEV134" s="717"/>
      <c r="KEW134" s="717"/>
      <c r="KEX134" s="717"/>
      <c r="KEY134" s="717"/>
      <c r="KEZ134" s="717"/>
      <c r="KFA134" s="717"/>
      <c r="KFB134" s="717"/>
      <c r="KFC134" s="717"/>
      <c r="KFD134" s="717"/>
      <c r="KFE134" s="717"/>
      <c r="KFF134" s="717"/>
      <c r="KFG134" s="717"/>
      <c r="KFH134" s="717"/>
      <c r="KFI134" s="717"/>
      <c r="KFJ134" s="717"/>
      <c r="KFK134" s="717"/>
      <c r="KFL134" s="717"/>
      <c r="KFM134" s="717"/>
      <c r="KFN134" s="717"/>
      <c r="KFO134" s="717"/>
      <c r="KFP134" s="717"/>
      <c r="KFQ134" s="717"/>
      <c r="KFR134" s="717"/>
      <c r="KFS134" s="717"/>
      <c r="KFT134" s="717"/>
      <c r="KFU134" s="717"/>
      <c r="KFV134" s="717"/>
      <c r="KFW134" s="717"/>
      <c r="KFX134" s="717"/>
      <c r="KFY134" s="717"/>
      <c r="KFZ134" s="717"/>
      <c r="KGA134" s="717"/>
      <c r="KGB134" s="717"/>
      <c r="KGC134" s="717"/>
      <c r="KGD134" s="717"/>
      <c r="KGE134" s="717"/>
      <c r="KGF134" s="717"/>
      <c r="KGG134" s="717"/>
      <c r="KGH134" s="717"/>
      <c r="KGI134" s="717"/>
      <c r="KGJ134" s="717"/>
      <c r="KGK134" s="717"/>
      <c r="KGL134" s="717"/>
      <c r="KGM134" s="717"/>
      <c r="KGN134" s="717"/>
      <c r="KGO134" s="717"/>
      <c r="KGP134" s="717"/>
      <c r="KGQ134" s="717"/>
      <c r="KGR134" s="717"/>
      <c r="KGS134" s="717"/>
      <c r="KGT134" s="717"/>
      <c r="KGU134" s="717"/>
      <c r="KGV134" s="717"/>
      <c r="KGW134" s="717"/>
      <c r="KGX134" s="717"/>
      <c r="KGY134" s="717"/>
      <c r="KGZ134" s="717"/>
      <c r="KHA134" s="717"/>
      <c r="KHB134" s="717"/>
      <c r="KHC134" s="717"/>
      <c r="KHD134" s="717"/>
      <c r="KHE134" s="717"/>
      <c r="KHF134" s="717"/>
      <c r="KHG134" s="717"/>
      <c r="KHH134" s="717"/>
      <c r="KHI134" s="717"/>
      <c r="KHJ134" s="717"/>
      <c r="KHK134" s="717"/>
      <c r="KHL134" s="717"/>
      <c r="KHM134" s="717"/>
      <c r="KHN134" s="717"/>
      <c r="KHO134" s="717"/>
      <c r="KHP134" s="717"/>
      <c r="KHQ134" s="717"/>
      <c r="KHR134" s="717"/>
      <c r="KHS134" s="717"/>
      <c r="KHT134" s="717"/>
      <c r="KHU134" s="717"/>
      <c r="KHV134" s="717"/>
      <c r="KHW134" s="717"/>
      <c r="KHX134" s="717"/>
      <c r="KHY134" s="717"/>
      <c r="KHZ134" s="717"/>
      <c r="KIA134" s="717"/>
      <c r="KIB134" s="717"/>
      <c r="KIC134" s="717"/>
      <c r="KID134" s="717"/>
      <c r="KIE134" s="717"/>
      <c r="KIF134" s="717"/>
      <c r="KIG134" s="717"/>
      <c r="KIH134" s="717"/>
      <c r="KII134" s="717"/>
      <c r="KIJ134" s="717"/>
      <c r="KIK134" s="717"/>
      <c r="KIL134" s="717"/>
      <c r="KIM134" s="717"/>
      <c r="KIN134" s="717"/>
      <c r="KIO134" s="717"/>
      <c r="KIP134" s="717"/>
      <c r="KIQ134" s="717"/>
      <c r="KIR134" s="717"/>
      <c r="KIS134" s="717"/>
      <c r="KIT134" s="717"/>
      <c r="KIU134" s="717"/>
      <c r="KIV134" s="717"/>
      <c r="KIW134" s="717"/>
      <c r="KIX134" s="717"/>
      <c r="KIY134" s="717"/>
      <c r="KIZ134" s="717"/>
      <c r="KJA134" s="717"/>
      <c r="KJB134" s="717"/>
      <c r="KJC134" s="717"/>
      <c r="KJD134" s="717"/>
      <c r="KJE134" s="717"/>
      <c r="KJF134" s="717"/>
      <c r="KJG134" s="717"/>
      <c r="KJH134" s="717"/>
      <c r="KJI134" s="717"/>
      <c r="KJJ134" s="717"/>
      <c r="KJK134" s="717"/>
      <c r="KJL134" s="717"/>
      <c r="KJM134" s="717"/>
      <c r="KJN134" s="717"/>
      <c r="KJO134" s="717"/>
      <c r="KJP134" s="717"/>
      <c r="KJQ134" s="717"/>
      <c r="KJR134" s="717"/>
      <c r="KJS134" s="717"/>
      <c r="KJT134" s="717"/>
      <c r="KJU134" s="717"/>
      <c r="KJV134" s="717"/>
      <c r="KJW134" s="717"/>
      <c r="KJX134" s="717"/>
      <c r="KJY134" s="717"/>
      <c r="KJZ134" s="717"/>
      <c r="KKA134" s="717"/>
      <c r="KKB134" s="717"/>
      <c r="KKC134" s="717"/>
      <c r="KKD134" s="717"/>
      <c r="KKE134" s="717"/>
      <c r="KKF134" s="717"/>
      <c r="KKG134" s="717"/>
      <c r="KKH134" s="717"/>
      <c r="KKI134" s="717"/>
      <c r="KKJ134" s="717"/>
      <c r="KKK134" s="717"/>
      <c r="KKL134" s="717"/>
      <c r="KKM134" s="717"/>
      <c r="KKN134" s="717"/>
      <c r="KKO134" s="717"/>
      <c r="KKP134" s="717"/>
      <c r="KKQ134" s="717"/>
      <c r="KKR134" s="717"/>
      <c r="KKS134" s="717"/>
      <c r="KKT134" s="717"/>
      <c r="KKU134" s="717"/>
      <c r="KKV134" s="717"/>
      <c r="KKW134" s="717"/>
      <c r="KKX134" s="717"/>
      <c r="KKY134" s="717"/>
      <c r="KKZ134" s="717"/>
      <c r="KLA134" s="717"/>
      <c r="KLB134" s="717"/>
      <c r="KLC134" s="717"/>
      <c r="KLD134" s="717"/>
      <c r="KLE134" s="717"/>
      <c r="KLF134" s="717"/>
      <c r="KLG134" s="717"/>
      <c r="KLH134" s="717"/>
      <c r="KLI134" s="717"/>
      <c r="KLJ134" s="717"/>
      <c r="KLK134" s="717"/>
      <c r="KLL134" s="717"/>
      <c r="KLM134" s="717"/>
      <c r="KLN134" s="717"/>
      <c r="KLO134" s="717"/>
      <c r="KLP134" s="717"/>
      <c r="KLQ134" s="717"/>
      <c r="KLR134" s="717"/>
      <c r="KLS134" s="717"/>
      <c r="KLT134" s="717"/>
      <c r="KLU134" s="717"/>
      <c r="KLV134" s="717"/>
      <c r="KLW134" s="717"/>
      <c r="KLX134" s="717"/>
      <c r="KLY134" s="717"/>
      <c r="KLZ134" s="717"/>
      <c r="KMA134" s="717"/>
      <c r="KMB134" s="717"/>
      <c r="KMC134" s="717"/>
      <c r="KMD134" s="717"/>
      <c r="KME134" s="717"/>
      <c r="KMF134" s="717"/>
      <c r="KMG134" s="717"/>
      <c r="KMH134" s="717"/>
      <c r="KMI134" s="717"/>
      <c r="KMJ134" s="717"/>
      <c r="KMK134" s="717"/>
      <c r="KML134" s="717"/>
      <c r="KMM134" s="717"/>
      <c r="KMN134" s="717"/>
      <c r="KMO134" s="717"/>
      <c r="KMP134" s="717"/>
      <c r="KMQ134" s="717"/>
      <c r="KMR134" s="717"/>
      <c r="KMS134" s="717"/>
      <c r="KMT134" s="717"/>
      <c r="KMU134" s="717"/>
      <c r="KMV134" s="717"/>
      <c r="KMW134" s="717"/>
      <c r="KMX134" s="717"/>
      <c r="KMY134" s="717"/>
      <c r="KMZ134" s="717"/>
      <c r="KNA134" s="717"/>
      <c r="KNB134" s="717"/>
      <c r="KNC134" s="717"/>
      <c r="KND134" s="717"/>
      <c r="KNE134" s="717"/>
      <c r="KNF134" s="717"/>
      <c r="KNG134" s="717"/>
      <c r="KNH134" s="717"/>
      <c r="KNI134" s="717"/>
      <c r="KNJ134" s="717"/>
      <c r="KNK134" s="717"/>
      <c r="KNL134" s="717"/>
      <c r="KNM134" s="717"/>
      <c r="KNN134" s="717"/>
      <c r="KNO134" s="717"/>
      <c r="KNP134" s="717"/>
      <c r="KNQ134" s="717"/>
      <c r="KNR134" s="717"/>
      <c r="KNS134" s="717"/>
      <c r="KNT134" s="717"/>
      <c r="KNU134" s="717"/>
      <c r="KNV134" s="717"/>
      <c r="KNW134" s="717"/>
      <c r="KNX134" s="717"/>
      <c r="KNY134" s="717"/>
      <c r="KNZ134" s="717"/>
      <c r="KOA134" s="717"/>
      <c r="KOB134" s="717"/>
      <c r="KOC134" s="717"/>
      <c r="KOD134" s="717"/>
      <c r="KOE134" s="717"/>
      <c r="KOF134" s="717"/>
      <c r="KOG134" s="717"/>
      <c r="KOH134" s="717"/>
      <c r="KOI134" s="717"/>
      <c r="KOJ134" s="717"/>
      <c r="KOK134" s="717"/>
      <c r="KOL134" s="717"/>
      <c r="KOM134" s="717"/>
      <c r="KON134" s="717"/>
      <c r="KOO134" s="717"/>
      <c r="KOP134" s="717"/>
      <c r="KOQ134" s="717"/>
      <c r="KOR134" s="717"/>
      <c r="KOS134" s="717"/>
      <c r="KOT134" s="717"/>
      <c r="KOU134" s="717"/>
      <c r="KOV134" s="717"/>
      <c r="KOW134" s="717"/>
      <c r="KOX134" s="717"/>
      <c r="KOY134" s="717"/>
      <c r="KOZ134" s="717"/>
      <c r="KPA134" s="717"/>
      <c r="KPB134" s="717"/>
      <c r="KPC134" s="717"/>
      <c r="KPD134" s="717"/>
      <c r="KPE134" s="717"/>
      <c r="KPF134" s="717"/>
      <c r="KPG134" s="717"/>
      <c r="KPH134" s="717"/>
      <c r="KPI134" s="717"/>
      <c r="KPJ134" s="717"/>
      <c r="KPK134" s="717"/>
      <c r="KPL134" s="717"/>
      <c r="KPM134" s="717"/>
      <c r="KPN134" s="717"/>
      <c r="KPO134" s="717"/>
      <c r="KPP134" s="717"/>
      <c r="KPQ134" s="717"/>
      <c r="KPR134" s="717"/>
      <c r="KPS134" s="717"/>
      <c r="KPT134" s="717"/>
      <c r="KPU134" s="717"/>
      <c r="KPV134" s="717"/>
      <c r="KPW134" s="717"/>
      <c r="KPX134" s="717"/>
      <c r="KPY134" s="717"/>
      <c r="KPZ134" s="717"/>
      <c r="KQA134" s="717"/>
      <c r="KQB134" s="717"/>
      <c r="KQC134" s="717"/>
      <c r="KQD134" s="717"/>
      <c r="KQE134" s="717"/>
      <c r="KQF134" s="717"/>
      <c r="KQG134" s="717"/>
      <c r="KQH134" s="717"/>
      <c r="KQI134" s="717"/>
      <c r="KQJ134" s="717"/>
      <c r="KQK134" s="717"/>
      <c r="KQL134" s="717"/>
      <c r="KQM134" s="717"/>
      <c r="KQN134" s="717"/>
      <c r="KQO134" s="717"/>
      <c r="KQP134" s="717"/>
      <c r="KQQ134" s="717"/>
      <c r="KQR134" s="717"/>
      <c r="KQS134" s="717"/>
      <c r="KQT134" s="717"/>
      <c r="KQU134" s="717"/>
      <c r="KQV134" s="717"/>
      <c r="KQW134" s="717"/>
      <c r="KQX134" s="717"/>
      <c r="KQY134" s="717"/>
      <c r="KQZ134" s="717"/>
      <c r="KRA134" s="717"/>
      <c r="KRB134" s="717"/>
      <c r="KRC134" s="717"/>
      <c r="KRD134" s="717"/>
      <c r="KRE134" s="717"/>
      <c r="KRF134" s="717"/>
      <c r="KRG134" s="717"/>
      <c r="KRH134" s="717"/>
      <c r="KRI134" s="717"/>
      <c r="KRJ134" s="717"/>
      <c r="KRK134" s="717"/>
      <c r="KRL134" s="717"/>
      <c r="KRM134" s="717"/>
      <c r="KRN134" s="717"/>
      <c r="KRO134" s="717"/>
      <c r="KRP134" s="717"/>
      <c r="KRQ134" s="717"/>
      <c r="KRR134" s="717"/>
      <c r="KRS134" s="717"/>
      <c r="KRT134" s="717"/>
      <c r="KRU134" s="717"/>
      <c r="KRV134" s="717"/>
      <c r="KRW134" s="717"/>
      <c r="KRX134" s="717"/>
      <c r="KRY134" s="717"/>
      <c r="KRZ134" s="717"/>
      <c r="KSA134" s="717"/>
      <c r="KSB134" s="717"/>
      <c r="KSC134" s="717"/>
      <c r="KSD134" s="717"/>
      <c r="KSE134" s="717"/>
      <c r="KSF134" s="717"/>
      <c r="KSG134" s="717"/>
      <c r="KSH134" s="717"/>
      <c r="KSI134" s="717"/>
      <c r="KSJ134" s="717"/>
      <c r="KSK134" s="717"/>
      <c r="KSL134" s="717"/>
      <c r="KSM134" s="717"/>
      <c r="KSN134" s="717"/>
      <c r="KSO134" s="717"/>
      <c r="KSP134" s="717"/>
      <c r="KSQ134" s="717"/>
      <c r="KSR134" s="717"/>
      <c r="KSS134" s="717"/>
      <c r="KST134" s="717"/>
      <c r="KSU134" s="717"/>
      <c r="KSV134" s="717"/>
      <c r="KSW134" s="717"/>
      <c r="KSX134" s="717"/>
      <c r="KSY134" s="717"/>
      <c r="KSZ134" s="717"/>
      <c r="KTA134" s="717"/>
      <c r="KTB134" s="717"/>
      <c r="KTC134" s="717"/>
      <c r="KTD134" s="717"/>
      <c r="KTE134" s="717"/>
      <c r="KTF134" s="717"/>
      <c r="KTG134" s="717"/>
      <c r="KTH134" s="717"/>
      <c r="KTI134" s="717"/>
      <c r="KTJ134" s="717"/>
      <c r="KTK134" s="717"/>
      <c r="KTL134" s="717"/>
      <c r="KTM134" s="717"/>
      <c r="KTN134" s="717"/>
      <c r="KTO134" s="717"/>
      <c r="KTP134" s="717"/>
      <c r="KTQ134" s="717"/>
      <c r="KTR134" s="717"/>
      <c r="KTS134" s="717"/>
      <c r="KTT134" s="717"/>
      <c r="KTU134" s="717"/>
      <c r="KTV134" s="717"/>
      <c r="KTW134" s="717"/>
      <c r="KTX134" s="717"/>
      <c r="KTY134" s="717"/>
      <c r="KTZ134" s="717"/>
      <c r="KUA134" s="717"/>
      <c r="KUB134" s="717"/>
      <c r="KUC134" s="717"/>
      <c r="KUD134" s="717"/>
      <c r="KUE134" s="717"/>
      <c r="KUF134" s="717"/>
      <c r="KUG134" s="717"/>
      <c r="KUH134" s="717"/>
      <c r="KUI134" s="717"/>
      <c r="KUJ134" s="717"/>
      <c r="KUK134" s="717"/>
      <c r="KUL134" s="717"/>
      <c r="KUM134" s="717"/>
      <c r="KUN134" s="717"/>
      <c r="KUO134" s="717"/>
      <c r="KUP134" s="717"/>
      <c r="KUQ134" s="717"/>
      <c r="KUR134" s="717"/>
      <c r="KUS134" s="717"/>
      <c r="KUT134" s="717"/>
      <c r="KUU134" s="717"/>
      <c r="KUV134" s="717"/>
      <c r="KUW134" s="717"/>
      <c r="KUX134" s="717"/>
      <c r="KUY134" s="717"/>
      <c r="KUZ134" s="717"/>
      <c r="KVA134" s="717"/>
      <c r="KVB134" s="717"/>
      <c r="KVC134" s="717"/>
      <c r="KVD134" s="717"/>
      <c r="KVE134" s="717"/>
      <c r="KVF134" s="717"/>
      <c r="KVG134" s="717"/>
      <c r="KVH134" s="717"/>
      <c r="KVI134" s="717"/>
      <c r="KVJ134" s="717"/>
      <c r="KVK134" s="717"/>
      <c r="KVL134" s="717"/>
      <c r="KVM134" s="717"/>
      <c r="KVN134" s="717"/>
      <c r="KVO134" s="717"/>
      <c r="KVP134" s="717"/>
      <c r="KVQ134" s="717"/>
      <c r="KVR134" s="717"/>
      <c r="KVS134" s="717"/>
      <c r="KVT134" s="717"/>
      <c r="KVU134" s="717"/>
      <c r="KVV134" s="717"/>
      <c r="KVW134" s="717"/>
      <c r="KVX134" s="717"/>
      <c r="KVY134" s="717"/>
      <c r="KVZ134" s="717"/>
      <c r="KWA134" s="717"/>
      <c r="KWB134" s="717"/>
      <c r="KWC134" s="717"/>
      <c r="KWD134" s="717"/>
      <c r="KWE134" s="717"/>
      <c r="KWF134" s="717"/>
      <c r="KWG134" s="717"/>
      <c r="KWH134" s="717"/>
      <c r="KWI134" s="717"/>
      <c r="KWJ134" s="717"/>
      <c r="KWK134" s="717"/>
      <c r="KWL134" s="717"/>
      <c r="KWM134" s="717"/>
      <c r="KWN134" s="717"/>
      <c r="KWO134" s="717"/>
      <c r="KWP134" s="717"/>
      <c r="KWQ134" s="717"/>
      <c r="KWR134" s="717"/>
      <c r="KWS134" s="717"/>
      <c r="KWT134" s="717"/>
      <c r="KWU134" s="717"/>
      <c r="KWV134" s="717"/>
      <c r="KWW134" s="717"/>
      <c r="KWX134" s="717"/>
      <c r="KWY134" s="717"/>
      <c r="KWZ134" s="717"/>
      <c r="KXA134" s="717"/>
      <c r="KXB134" s="717"/>
      <c r="KXC134" s="717"/>
      <c r="KXD134" s="717"/>
      <c r="KXE134" s="717"/>
      <c r="KXF134" s="717"/>
      <c r="KXG134" s="717"/>
      <c r="KXH134" s="717"/>
      <c r="KXI134" s="717"/>
      <c r="KXJ134" s="717"/>
      <c r="KXK134" s="717"/>
      <c r="KXL134" s="717"/>
      <c r="KXM134" s="717"/>
      <c r="KXN134" s="717"/>
      <c r="KXO134" s="717"/>
      <c r="KXP134" s="717"/>
      <c r="KXQ134" s="717"/>
      <c r="KXR134" s="717"/>
      <c r="KXS134" s="717"/>
      <c r="KXT134" s="717"/>
      <c r="KXU134" s="717"/>
      <c r="KXV134" s="717"/>
      <c r="KXW134" s="717"/>
      <c r="KXX134" s="717"/>
      <c r="KXY134" s="717"/>
      <c r="KXZ134" s="717"/>
      <c r="KYA134" s="717"/>
      <c r="KYB134" s="717"/>
      <c r="KYC134" s="717"/>
      <c r="KYD134" s="717"/>
      <c r="KYE134" s="717"/>
      <c r="KYF134" s="717"/>
      <c r="KYG134" s="717"/>
      <c r="KYH134" s="717"/>
      <c r="KYI134" s="717"/>
      <c r="KYJ134" s="717"/>
      <c r="KYK134" s="717"/>
      <c r="KYL134" s="717"/>
      <c r="KYM134" s="717"/>
      <c r="KYN134" s="717"/>
      <c r="KYO134" s="717"/>
      <c r="KYP134" s="717"/>
      <c r="KYQ134" s="717"/>
      <c r="KYR134" s="717"/>
      <c r="KYS134" s="717"/>
      <c r="KYT134" s="717"/>
      <c r="KYU134" s="717"/>
      <c r="KYV134" s="717"/>
      <c r="KYW134" s="717"/>
      <c r="KYX134" s="717"/>
      <c r="KYY134" s="717"/>
      <c r="KYZ134" s="717"/>
      <c r="KZA134" s="717"/>
      <c r="KZB134" s="717"/>
      <c r="KZC134" s="717"/>
      <c r="KZD134" s="717"/>
      <c r="KZE134" s="717"/>
      <c r="KZF134" s="717"/>
      <c r="KZG134" s="717"/>
      <c r="KZH134" s="717"/>
      <c r="KZI134" s="717"/>
      <c r="KZJ134" s="717"/>
      <c r="KZK134" s="717"/>
      <c r="KZL134" s="717"/>
      <c r="KZM134" s="717"/>
      <c r="KZN134" s="717"/>
      <c r="KZO134" s="717"/>
      <c r="KZP134" s="717"/>
      <c r="KZQ134" s="717"/>
      <c r="KZR134" s="717"/>
      <c r="KZS134" s="717"/>
      <c r="KZT134" s="717"/>
      <c r="KZU134" s="717"/>
      <c r="KZV134" s="717"/>
      <c r="KZW134" s="717"/>
      <c r="KZX134" s="717"/>
      <c r="KZY134" s="717"/>
      <c r="KZZ134" s="717"/>
      <c r="LAA134" s="717"/>
      <c r="LAB134" s="717"/>
      <c r="LAC134" s="717"/>
      <c r="LAD134" s="717"/>
      <c r="LAE134" s="717"/>
      <c r="LAF134" s="717"/>
      <c r="LAG134" s="717"/>
      <c r="LAH134" s="717"/>
      <c r="LAI134" s="717"/>
      <c r="LAJ134" s="717"/>
      <c r="LAK134" s="717"/>
      <c r="LAL134" s="717"/>
      <c r="LAM134" s="717"/>
      <c r="LAN134" s="717"/>
      <c r="LAO134" s="717"/>
      <c r="LAP134" s="717"/>
      <c r="LAQ134" s="717"/>
      <c r="LAR134" s="717"/>
      <c r="LAS134" s="717"/>
      <c r="LAT134" s="717"/>
      <c r="LAU134" s="717"/>
      <c r="LAV134" s="717"/>
      <c r="LAW134" s="717"/>
      <c r="LAX134" s="717"/>
      <c r="LAY134" s="717"/>
      <c r="LAZ134" s="717"/>
      <c r="LBA134" s="717"/>
      <c r="LBB134" s="717"/>
      <c r="LBC134" s="717"/>
      <c r="LBD134" s="717"/>
      <c r="LBE134" s="717"/>
      <c r="LBF134" s="717"/>
      <c r="LBG134" s="717"/>
      <c r="LBH134" s="717"/>
      <c r="LBI134" s="717"/>
      <c r="LBJ134" s="717"/>
      <c r="LBK134" s="717"/>
      <c r="LBL134" s="717"/>
      <c r="LBM134" s="717"/>
      <c r="LBN134" s="717"/>
      <c r="LBO134" s="717"/>
      <c r="LBP134" s="717"/>
      <c r="LBQ134" s="717"/>
      <c r="LBR134" s="717"/>
      <c r="LBS134" s="717"/>
      <c r="LBT134" s="717"/>
      <c r="LBU134" s="717"/>
      <c r="LBV134" s="717"/>
      <c r="LBW134" s="717"/>
      <c r="LBX134" s="717"/>
      <c r="LBY134" s="717"/>
      <c r="LBZ134" s="717"/>
      <c r="LCA134" s="717"/>
      <c r="LCB134" s="717"/>
      <c r="LCC134" s="717"/>
      <c r="LCD134" s="717"/>
      <c r="LCE134" s="717"/>
      <c r="LCF134" s="717"/>
      <c r="LCG134" s="717"/>
      <c r="LCH134" s="717"/>
      <c r="LCI134" s="717"/>
      <c r="LCJ134" s="717"/>
      <c r="LCK134" s="717"/>
      <c r="LCL134" s="717"/>
      <c r="LCM134" s="717"/>
      <c r="LCN134" s="717"/>
      <c r="LCO134" s="717"/>
      <c r="LCP134" s="717"/>
      <c r="LCQ134" s="717"/>
      <c r="LCR134" s="717"/>
      <c r="LCS134" s="717"/>
      <c r="LCT134" s="717"/>
      <c r="LCU134" s="717"/>
      <c r="LCV134" s="717"/>
      <c r="LCW134" s="717"/>
      <c r="LCX134" s="717"/>
      <c r="LCY134" s="717"/>
      <c r="LCZ134" s="717"/>
      <c r="LDA134" s="717"/>
      <c r="LDB134" s="717"/>
      <c r="LDC134" s="717"/>
      <c r="LDD134" s="717"/>
      <c r="LDE134" s="717"/>
      <c r="LDF134" s="717"/>
      <c r="LDG134" s="717"/>
      <c r="LDH134" s="717"/>
      <c r="LDI134" s="717"/>
      <c r="LDJ134" s="717"/>
      <c r="LDK134" s="717"/>
      <c r="LDL134" s="717"/>
      <c r="LDM134" s="717"/>
      <c r="LDN134" s="717"/>
      <c r="LDO134" s="717"/>
      <c r="LDP134" s="717"/>
      <c r="LDQ134" s="717"/>
      <c r="LDR134" s="717"/>
      <c r="LDS134" s="717"/>
      <c r="LDT134" s="717"/>
      <c r="LDU134" s="717"/>
      <c r="LDV134" s="717"/>
      <c r="LDW134" s="717"/>
      <c r="LDX134" s="717"/>
      <c r="LDY134" s="717"/>
      <c r="LDZ134" s="717"/>
      <c r="LEA134" s="717"/>
      <c r="LEB134" s="717"/>
      <c r="LEC134" s="717"/>
      <c r="LED134" s="717"/>
      <c r="LEE134" s="717"/>
      <c r="LEF134" s="717"/>
      <c r="LEG134" s="717"/>
      <c r="LEH134" s="717"/>
      <c r="LEI134" s="717"/>
      <c r="LEJ134" s="717"/>
      <c r="LEK134" s="717"/>
      <c r="LEL134" s="717"/>
      <c r="LEM134" s="717"/>
      <c r="LEN134" s="717"/>
      <c r="LEO134" s="717"/>
      <c r="LEP134" s="717"/>
      <c r="LEQ134" s="717"/>
      <c r="LER134" s="717"/>
      <c r="LES134" s="717"/>
      <c r="LET134" s="717"/>
      <c r="LEU134" s="717"/>
      <c r="LEV134" s="717"/>
      <c r="LEW134" s="717"/>
      <c r="LEX134" s="717"/>
      <c r="LEY134" s="717"/>
      <c r="LEZ134" s="717"/>
      <c r="LFA134" s="717"/>
      <c r="LFB134" s="717"/>
      <c r="LFC134" s="717"/>
      <c r="LFD134" s="717"/>
      <c r="LFE134" s="717"/>
      <c r="LFF134" s="717"/>
      <c r="LFG134" s="717"/>
      <c r="LFH134" s="717"/>
      <c r="LFI134" s="717"/>
      <c r="LFJ134" s="717"/>
      <c r="LFK134" s="717"/>
      <c r="LFL134" s="717"/>
      <c r="LFM134" s="717"/>
      <c r="LFN134" s="717"/>
      <c r="LFO134" s="717"/>
      <c r="LFP134" s="717"/>
      <c r="LFQ134" s="717"/>
      <c r="LFR134" s="717"/>
      <c r="LFS134" s="717"/>
      <c r="LFT134" s="717"/>
      <c r="LFU134" s="717"/>
      <c r="LFV134" s="717"/>
      <c r="LFW134" s="717"/>
      <c r="LFX134" s="717"/>
      <c r="LFY134" s="717"/>
      <c r="LFZ134" s="717"/>
      <c r="LGA134" s="717"/>
      <c r="LGB134" s="717"/>
      <c r="LGC134" s="717"/>
      <c r="LGD134" s="717"/>
      <c r="LGE134" s="717"/>
      <c r="LGF134" s="717"/>
      <c r="LGG134" s="717"/>
      <c r="LGH134" s="717"/>
      <c r="LGI134" s="717"/>
      <c r="LGJ134" s="717"/>
      <c r="LGK134" s="717"/>
      <c r="LGL134" s="717"/>
      <c r="LGM134" s="717"/>
      <c r="LGN134" s="717"/>
      <c r="LGO134" s="717"/>
      <c r="LGP134" s="717"/>
      <c r="LGQ134" s="717"/>
      <c r="LGR134" s="717"/>
      <c r="LGS134" s="717"/>
      <c r="LGT134" s="717"/>
      <c r="LGU134" s="717"/>
      <c r="LGV134" s="717"/>
      <c r="LGW134" s="717"/>
      <c r="LGX134" s="717"/>
      <c r="LGY134" s="717"/>
      <c r="LGZ134" s="717"/>
      <c r="LHA134" s="717"/>
      <c r="LHB134" s="717"/>
      <c r="LHC134" s="717"/>
      <c r="LHD134" s="717"/>
      <c r="LHE134" s="717"/>
      <c r="LHF134" s="717"/>
      <c r="LHG134" s="717"/>
      <c r="LHH134" s="717"/>
      <c r="LHI134" s="717"/>
      <c r="LHJ134" s="717"/>
      <c r="LHK134" s="717"/>
      <c r="LHL134" s="717"/>
      <c r="LHM134" s="717"/>
      <c r="LHN134" s="717"/>
      <c r="LHO134" s="717"/>
      <c r="LHP134" s="717"/>
      <c r="LHQ134" s="717"/>
      <c r="LHR134" s="717"/>
      <c r="LHS134" s="717"/>
      <c r="LHT134" s="717"/>
      <c r="LHU134" s="717"/>
      <c r="LHV134" s="717"/>
      <c r="LHW134" s="717"/>
      <c r="LHX134" s="717"/>
      <c r="LHY134" s="717"/>
      <c r="LHZ134" s="717"/>
      <c r="LIA134" s="717"/>
      <c r="LIB134" s="717"/>
      <c r="LIC134" s="717"/>
      <c r="LID134" s="717"/>
      <c r="LIE134" s="717"/>
      <c r="LIF134" s="717"/>
      <c r="LIG134" s="717"/>
      <c r="LIH134" s="717"/>
      <c r="LII134" s="717"/>
      <c r="LIJ134" s="717"/>
      <c r="LIK134" s="717"/>
      <c r="LIL134" s="717"/>
      <c r="LIM134" s="717"/>
      <c r="LIN134" s="717"/>
      <c r="LIO134" s="717"/>
      <c r="LIP134" s="717"/>
      <c r="LIQ134" s="717"/>
      <c r="LIR134" s="717"/>
      <c r="LIS134" s="717"/>
      <c r="LIT134" s="717"/>
      <c r="LIU134" s="717"/>
      <c r="LIV134" s="717"/>
      <c r="LIW134" s="717"/>
      <c r="LIX134" s="717"/>
      <c r="LIY134" s="717"/>
      <c r="LIZ134" s="717"/>
      <c r="LJA134" s="717"/>
      <c r="LJB134" s="717"/>
      <c r="LJC134" s="717"/>
      <c r="LJD134" s="717"/>
      <c r="LJE134" s="717"/>
      <c r="LJF134" s="717"/>
      <c r="LJG134" s="717"/>
      <c r="LJH134" s="717"/>
      <c r="LJI134" s="717"/>
      <c r="LJJ134" s="717"/>
      <c r="LJK134" s="717"/>
      <c r="LJL134" s="717"/>
      <c r="LJM134" s="717"/>
      <c r="LJN134" s="717"/>
      <c r="LJO134" s="717"/>
      <c r="LJP134" s="717"/>
      <c r="LJQ134" s="717"/>
      <c r="LJR134" s="717"/>
      <c r="LJS134" s="717"/>
      <c r="LJT134" s="717"/>
      <c r="LJU134" s="717"/>
      <c r="LJV134" s="717"/>
      <c r="LJW134" s="717"/>
      <c r="LJX134" s="717"/>
      <c r="LJY134" s="717"/>
      <c r="LJZ134" s="717"/>
      <c r="LKA134" s="717"/>
      <c r="LKB134" s="717"/>
      <c r="LKC134" s="717"/>
      <c r="LKD134" s="717"/>
      <c r="LKE134" s="717"/>
      <c r="LKF134" s="717"/>
      <c r="LKG134" s="717"/>
      <c r="LKH134" s="717"/>
      <c r="LKI134" s="717"/>
      <c r="LKJ134" s="717"/>
      <c r="LKK134" s="717"/>
      <c r="LKL134" s="717"/>
      <c r="LKM134" s="717"/>
      <c r="LKN134" s="717"/>
      <c r="LKO134" s="717"/>
      <c r="LKP134" s="717"/>
      <c r="LKQ134" s="717"/>
      <c r="LKR134" s="717"/>
      <c r="LKS134" s="717"/>
      <c r="LKT134" s="717"/>
      <c r="LKU134" s="717"/>
      <c r="LKV134" s="717"/>
      <c r="LKW134" s="717"/>
      <c r="LKX134" s="717"/>
      <c r="LKY134" s="717"/>
      <c r="LKZ134" s="717"/>
      <c r="LLA134" s="717"/>
      <c r="LLB134" s="717"/>
      <c r="LLC134" s="717"/>
      <c r="LLD134" s="717"/>
      <c r="LLE134" s="717"/>
      <c r="LLF134" s="717"/>
      <c r="LLG134" s="717"/>
      <c r="LLH134" s="717"/>
      <c r="LLI134" s="717"/>
      <c r="LLJ134" s="717"/>
      <c r="LLK134" s="717"/>
      <c r="LLL134" s="717"/>
      <c r="LLM134" s="717"/>
      <c r="LLN134" s="717"/>
      <c r="LLO134" s="717"/>
      <c r="LLP134" s="717"/>
      <c r="LLQ134" s="717"/>
      <c r="LLR134" s="717"/>
      <c r="LLS134" s="717"/>
      <c r="LLT134" s="717"/>
      <c r="LLU134" s="717"/>
      <c r="LLV134" s="717"/>
      <c r="LLW134" s="717"/>
      <c r="LLX134" s="717"/>
      <c r="LLY134" s="717"/>
      <c r="LLZ134" s="717"/>
      <c r="LMA134" s="717"/>
      <c r="LMB134" s="717"/>
      <c r="LMC134" s="717"/>
      <c r="LMD134" s="717"/>
      <c r="LME134" s="717"/>
      <c r="LMF134" s="717"/>
      <c r="LMG134" s="717"/>
      <c r="LMH134" s="717"/>
      <c r="LMI134" s="717"/>
      <c r="LMJ134" s="717"/>
      <c r="LMK134" s="717"/>
      <c r="LML134" s="717"/>
      <c r="LMM134" s="717"/>
      <c r="LMN134" s="717"/>
      <c r="LMO134" s="717"/>
      <c r="LMP134" s="717"/>
      <c r="LMQ134" s="717"/>
      <c r="LMR134" s="717"/>
      <c r="LMS134" s="717"/>
      <c r="LMT134" s="717"/>
      <c r="LMU134" s="717"/>
      <c r="LMV134" s="717"/>
      <c r="LMW134" s="717"/>
      <c r="LMX134" s="717"/>
      <c r="LMY134" s="717"/>
      <c r="LMZ134" s="717"/>
      <c r="LNA134" s="717"/>
      <c r="LNB134" s="717"/>
      <c r="LNC134" s="717"/>
      <c r="LND134" s="717"/>
      <c r="LNE134" s="717"/>
      <c r="LNF134" s="717"/>
      <c r="LNG134" s="717"/>
      <c r="LNH134" s="717"/>
      <c r="LNI134" s="717"/>
      <c r="LNJ134" s="717"/>
      <c r="LNK134" s="717"/>
      <c r="LNL134" s="717"/>
      <c r="LNM134" s="717"/>
      <c r="LNN134" s="717"/>
      <c r="LNO134" s="717"/>
      <c r="LNP134" s="717"/>
      <c r="LNQ134" s="717"/>
      <c r="LNR134" s="717"/>
      <c r="LNS134" s="717"/>
      <c r="LNT134" s="717"/>
      <c r="LNU134" s="717"/>
      <c r="LNV134" s="717"/>
      <c r="LNW134" s="717"/>
      <c r="LNX134" s="717"/>
      <c r="LNY134" s="717"/>
      <c r="LNZ134" s="717"/>
      <c r="LOA134" s="717"/>
      <c r="LOB134" s="717"/>
      <c r="LOC134" s="717"/>
      <c r="LOD134" s="717"/>
      <c r="LOE134" s="717"/>
      <c r="LOF134" s="717"/>
      <c r="LOG134" s="717"/>
      <c r="LOH134" s="717"/>
      <c r="LOI134" s="717"/>
      <c r="LOJ134" s="717"/>
      <c r="LOK134" s="717"/>
      <c r="LOL134" s="717"/>
      <c r="LOM134" s="717"/>
      <c r="LON134" s="717"/>
      <c r="LOO134" s="717"/>
      <c r="LOP134" s="717"/>
      <c r="LOQ134" s="717"/>
      <c r="LOR134" s="717"/>
      <c r="LOS134" s="717"/>
      <c r="LOT134" s="717"/>
      <c r="LOU134" s="717"/>
      <c r="LOV134" s="717"/>
      <c r="LOW134" s="717"/>
      <c r="LOX134" s="717"/>
      <c r="LOY134" s="717"/>
      <c r="LOZ134" s="717"/>
      <c r="LPA134" s="717"/>
      <c r="LPB134" s="717"/>
      <c r="LPC134" s="717"/>
      <c r="LPD134" s="717"/>
      <c r="LPE134" s="717"/>
      <c r="LPF134" s="717"/>
      <c r="LPG134" s="717"/>
      <c r="LPH134" s="717"/>
      <c r="LPI134" s="717"/>
      <c r="LPJ134" s="717"/>
      <c r="LPK134" s="717"/>
      <c r="LPL134" s="717"/>
      <c r="LPM134" s="717"/>
      <c r="LPN134" s="717"/>
      <c r="LPO134" s="717"/>
      <c r="LPP134" s="717"/>
      <c r="LPQ134" s="717"/>
      <c r="LPR134" s="717"/>
      <c r="LPS134" s="717"/>
      <c r="LPT134" s="717"/>
      <c r="LPU134" s="717"/>
      <c r="LPV134" s="717"/>
      <c r="LPW134" s="717"/>
      <c r="LPX134" s="717"/>
      <c r="LPY134" s="717"/>
      <c r="LPZ134" s="717"/>
      <c r="LQA134" s="717"/>
      <c r="LQB134" s="717"/>
      <c r="LQC134" s="717"/>
      <c r="LQD134" s="717"/>
      <c r="LQE134" s="717"/>
      <c r="LQF134" s="717"/>
      <c r="LQG134" s="717"/>
      <c r="LQH134" s="717"/>
      <c r="LQI134" s="717"/>
      <c r="LQJ134" s="717"/>
      <c r="LQK134" s="717"/>
      <c r="LQL134" s="717"/>
      <c r="LQM134" s="717"/>
      <c r="LQN134" s="717"/>
      <c r="LQO134" s="717"/>
      <c r="LQP134" s="717"/>
      <c r="LQQ134" s="717"/>
      <c r="LQR134" s="717"/>
      <c r="LQS134" s="717"/>
      <c r="LQT134" s="717"/>
      <c r="LQU134" s="717"/>
      <c r="LQV134" s="717"/>
      <c r="LQW134" s="717"/>
      <c r="LQX134" s="717"/>
      <c r="LQY134" s="717"/>
      <c r="LQZ134" s="717"/>
      <c r="LRA134" s="717"/>
      <c r="LRB134" s="717"/>
      <c r="LRC134" s="717"/>
      <c r="LRD134" s="717"/>
      <c r="LRE134" s="717"/>
      <c r="LRF134" s="717"/>
      <c r="LRG134" s="717"/>
      <c r="LRH134" s="717"/>
      <c r="LRI134" s="717"/>
      <c r="LRJ134" s="717"/>
      <c r="LRK134" s="717"/>
      <c r="LRL134" s="717"/>
      <c r="LRM134" s="717"/>
      <c r="LRN134" s="717"/>
      <c r="LRO134" s="717"/>
      <c r="LRP134" s="717"/>
      <c r="LRQ134" s="717"/>
      <c r="LRR134" s="717"/>
      <c r="LRS134" s="717"/>
      <c r="LRT134" s="717"/>
      <c r="LRU134" s="717"/>
      <c r="LRV134" s="717"/>
      <c r="LRW134" s="717"/>
      <c r="LRX134" s="717"/>
      <c r="LRY134" s="717"/>
      <c r="LRZ134" s="717"/>
      <c r="LSA134" s="717"/>
      <c r="LSB134" s="717"/>
      <c r="LSC134" s="717"/>
      <c r="LSD134" s="717"/>
      <c r="LSE134" s="717"/>
      <c r="LSF134" s="717"/>
      <c r="LSG134" s="717"/>
      <c r="LSH134" s="717"/>
      <c r="LSI134" s="717"/>
      <c r="LSJ134" s="717"/>
      <c r="LSK134" s="717"/>
      <c r="LSL134" s="717"/>
      <c r="LSM134" s="717"/>
      <c r="LSN134" s="717"/>
      <c r="LSO134" s="717"/>
      <c r="LSP134" s="717"/>
      <c r="LSQ134" s="717"/>
      <c r="LSR134" s="717"/>
      <c r="LSS134" s="717"/>
      <c r="LST134" s="717"/>
      <c r="LSU134" s="717"/>
      <c r="LSV134" s="717"/>
      <c r="LSW134" s="717"/>
      <c r="LSX134" s="717"/>
      <c r="LSY134" s="717"/>
      <c r="LSZ134" s="717"/>
      <c r="LTA134" s="717"/>
      <c r="LTB134" s="717"/>
      <c r="LTC134" s="717"/>
      <c r="LTD134" s="717"/>
      <c r="LTE134" s="717"/>
      <c r="LTF134" s="717"/>
      <c r="LTG134" s="717"/>
      <c r="LTH134" s="717"/>
      <c r="LTI134" s="717"/>
      <c r="LTJ134" s="717"/>
      <c r="LTK134" s="717"/>
      <c r="LTL134" s="717"/>
      <c r="LTM134" s="717"/>
      <c r="LTN134" s="717"/>
      <c r="LTO134" s="717"/>
      <c r="LTP134" s="717"/>
      <c r="LTQ134" s="717"/>
      <c r="LTR134" s="717"/>
      <c r="LTS134" s="717"/>
      <c r="LTT134" s="717"/>
      <c r="LTU134" s="717"/>
      <c r="LTV134" s="717"/>
      <c r="LTW134" s="717"/>
      <c r="LTX134" s="717"/>
      <c r="LTY134" s="717"/>
      <c r="LTZ134" s="717"/>
      <c r="LUA134" s="717"/>
      <c r="LUB134" s="717"/>
      <c r="LUC134" s="717"/>
      <c r="LUD134" s="717"/>
      <c r="LUE134" s="717"/>
      <c r="LUF134" s="717"/>
      <c r="LUG134" s="717"/>
      <c r="LUH134" s="717"/>
      <c r="LUI134" s="717"/>
      <c r="LUJ134" s="717"/>
      <c r="LUK134" s="717"/>
      <c r="LUL134" s="717"/>
      <c r="LUM134" s="717"/>
      <c r="LUN134" s="717"/>
      <c r="LUO134" s="717"/>
      <c r="LUP134" s="717"/>
      <c r="LUQ134" s="717"/>
      <c r="LUR134" s="717"/>
      <c r="LUS134" s="717"/>
      <c r="LUT134" s="717"/>
      <c r="LUU134" s="717"/>
      <c r="LUV134" s="717"/>
      <c r="LUW134" s="717"/>
      <c r="LUX134" s="717"/>
      <c r="LUY134" s="717"/>
      <c r="LUZ134" s="717"/>
      <c r="LVA134" s="717"/>
      <c r="LVB134" s="717"/>
      <c r="LVC134" s="717"/>
      <c r="LVD134" s="717"/>
      <c r="LVE134" s="717"/>
      <c r="LVF134" s="717"/>
      <c r="LVG134" s="717"/>
      <c r="LVH134" s="717"/>
      <c r="LVI134" s="717"/>
      <c r="LVJ134" s="717"/>
      <c r="LVK134" s="717"/>
      <c r="LVL134" s="717"/>
      <c r="LVM134" s="717"/>
      <c r="LVN134" s="717"/>
      <c r="LVO134" s="717"/>
      <c r="LVP134" s="717"/>
      <c r="LVQ134" s="717"/>
      <c r="LVR134" s="717"/>
      <c r="LVS134" s="717"/>
      <c r="LVT134" s="717"/>
      <c r="LVU134" s="717"/>
      <c r="LVV134" s="717"/>
      <c r="LVW134" s="717"/>
      <c r="LVX134" s="717"/>
      <c r="LVY134" s="717"/>
      <c r="LVZ134" s="717"/>
      <c r="LWA134" s="717"/>
      <c r="LWB134" s="717"/>
      <c r="LWC134" s="717"/>
      <c r="LWD134" s="717"/>
      <c r="LWE134" s="717"/>
      <c r="LWF134" s="717"/>
      <c r="LWG134" s="717"/>
      <c r="LWH134" s="717"/>
      <c r="LWI134" s="717"/>
      <c r="LWJ134" s="717"/>
      <c r="LWK134" s="717"/>
      <c r="LWL134" s="717"/>
      <c r="LWM134" s="717"/>
      <c r="LWN134" s="717"/>
      <c r="LWO134" s="717"/>
      <c r="LWP134" s="717"/>
      <c r="LWQ134" s="717"/>
      <c r="LWR134" s="717"/>
      <c r="LWS134" s="717"/>
      <c r="LWT134" s="717"/>
      <c r="LWU134" s="717"/>
      <c r="LWV134" s="717"/>
      <c r="LWW134" s="717"/>
      <c r="LWX134" s="717"/>
      <c r="LWY134" s="717"/>
      <c r="LWZ134" s="717"/>
      <c r="LXA134" s="717"/>
      <c r="LXB134" s="717"/>
      <c r="LXC134" s="717"/>
      <c r="LXD134" s="717"/>
      <c r="LXE134" s="717"/>
      <c r="LXF134" s="717"/>
      <c r="LXG134" s="717"/>
      <c r="LXH134" s="717"/>
      <c r="LXI134" s="717"/>
      <c r="LXJ134" s="717"/>
      <c r="LXK134" s="717"/>
      <c r="LXL134" s="717"/>
      <c r="LXM134" s="717"/>
      <c r="LXN134" s="717"/>
      <c r="LXO134" s="717"/>
      <c r="LXP134" s="717"/>
      <c r="LXQ134" s="717"/>
      <c r="LXR134" s="717"/>
      <c r="LXS134" s="717"/>
      <c r="LXT134" s="717"/>
      <c r="LXU134" s="717"/>
      <c r="LXV134" s="717"/>
      <c r="LXW134" s="717"/>
      <c r="LXX134" s="717"/>
      <c r="LXY134" s="717"/>
      <c r="LXZ134" s="717"/>
      <c r="LYA134" s="717"/>
      <c r="LYB134" s="717"/>
      <c r="LYC134" s="717"/>
      <c r="LYD134" s="717"/>
      <c r="LYE134" s="717"/>
      <c r="LYF134" s="717"/>
      <c r="LYG134" s="717"/>
      <c r="LYH134" s="717"/>
      <c r="LYI134" s="717"/>
      <c r="LYJ134" s="717"/>
      <c r="LYK134" s="717"/>
      <c r="LYL134" s="717"/>
      <c r="LYM134" s="717"/>
      <c r="LYN134" s="717"/>
      <c r="LYO134" s="717"/>
      <c r="LYP134" s="717"/>
      <c r="LYQ134" s="717"/>
      <c r="LYR134" s="717"/>
      <c r="LYS134" s="717"/>
      <c r="LYT134" s="717"/>
      <c r="LYU134" s="717"/>
      <c r="LYV134" s="717"/>
      <c r="LYW134" s="717"/>
      <c r="LYX134" s="717"/>
      <c r="LYY134" s="717"/>
      <c r="LYZ134" s="717"/>
      <c r="LZA134" s="717"/>
      <c r="LZB134" s="717"/>
      <c r="LZC134" s="717"/>
      <c r="LZD134" s="717"/>
      <c r="LZE134" s="717"/>
      <c r="LZF134" s="717"/>
      <c r="LZG134" s="717"/>
      <c r="LZH134" s="717"/>
      <c r="LZI134" s="717"/>
      <c r="LZJ134" s="717"/>
      <c r="LZK134" s="717"/>
      <c r="LZL134" s="717"/>
      <c r="LZM134" s="717"/>
      <c r="LZN134" s="717"/>
      <c r="LZO134" s="717"/>
      <c r="LZP134" s="717"/>
      <c r="LZQ134" s="717"/>
      <c r="LZR134" s="717"/>
      <c r="LZS134" s="717"/>
      <c r="LZT134" s="717"/>
      <c r="LZU134" s="717"/>
      <c r="LZV134" s="717"/>
      <c r="LZW134" s="717"/>
      <c r="LZX134" s="717"/>
      <c r="LZY134" s="717"/>
      <c r="LZZ134" s="717"/>
      <c r="MAA134" s="717"/>
      <c r="MAB134" s="717"/>
      <c r="MAC134" s="717"/>
      <c r="MAD134" s="717"/>
      <c r="MAE134" s="717"/>
      <c r="MAF134" s="717"/>
      <c r="MAG134" s="717"/>
      <c r="MAH134" s="717"/>
      <c r="MAI134" s="717"/>
      <c r="MAJ134" s="717"/>
      <c r="MAK134" s="717"/>
      <c r="MAL134" s="717"/>
      <c r="MAM134" s="717"/>
      <c r="MAN134" s="717"/>
      <c r="MAO134" s="717"/>
      <c r="MAP134" s="717"/>
      <c r="MAQ134" s="717"/>
      <c r="MAR134" s="717"/>
      <c r="MAS134" s="717"/>
      <c r="MAT134" s="717"/>
      <c r="MAU134" s="717"/>
      <c r="MAV134" s="717"/>
      <c r="MAW134" s="717"/>
      <c r="MAX134" s="717"/>
      <c r="MAY134" s="717"/>
      <c r="MAZ134" s="717"/>
      <c r="MBA134" s="717"/>
      <c r="MBB134" s="717"/>
      <c r="MBC134" s="717"/>
      <c r="MBD134" s="717"/>
      <c r="MBE134" s="717"/>
      <c r="MBF134" s="717"/>
      <c r="MBG134" s="717"/>
      <c r="MBH134" s="717"/>
      <c r="MBI134" s="717"/>
      <c r="MBJ134" s="717"/>
      <c r="MBK134" s="717"/>
      <c r="MBL134" s="717"/>
      <c r="MBM134" s="717"/>
      <c r="MBN134" s="717"/>
      <c r="MBO134" s="717"/>
      <c r="MBP134" s="717"/>
      <c r="MBQ134" s="717"/>
      <c r="MBR134" s="717"/>
      <c r="MBS134" s="717"/>
      <c r="MBT134" s="717"/>
      <c r="MBU134" s="717"/>
      <c r="MBV134" s="717"/>
      <c r="MBW134" s="717"/>
      <c r="MBX134" s="717"/>
      <c r="MBY134" s="717"/>
      <c r="MBZ134" s="717"/>
      <c r="MCA134" s="717"/>
      <c r="MCB134" s="717"/>
      <c r="MCC134" s="717"/>
      <c r="MCD134" s="717"/>
      <c r="MCE134" s="717"/>
      <c r="MCF134" s="717"/>
      <c r="MCG134" s="717"/>
      <c r="MCH134" s="717"/>
      <c r="MCI134" s="717"/>
      <c r="MCJ134" s="717"/>
      <c r="MCK134" s="717"/>
      <c r="MCL134" s="717"/>
      <c r="MCM134" s="717"/>
      <c r="MCN134" s="717"/>
      <c r="MCO134" s="717"/>
      <c r="MCP134" s="717"/>
      <c r="MCQ134" s="717"/>
      <c r="MCR134" s="717"/>
      <c r="MCS134" s="717"/>
      <c r="MCT134" s="717"/>
      <c r="MCU134" s="717"/>
      <c r="MCV134" s="717"/>
      <c r="MCW134" s="717"/>
      <c r="MCX134" s="717"/>
      <c r="MCY134" s="717"/>
      <c r="MCZ134" s="717"/>
      <c r="MDA134" s="717"/>
      <c r="MDB134" s="717"/>
      <c r="MDC134" s="717"/>
      <c r="MDD134" s="717"/>
      <c r="MDE134" s="717"/>
      <c r="MDF134" s="717"/>
      <c r="MDG134" s="717"/>
      <c r="MDH134" s="717"/>
      <c r="MDI134" s="717"/>
      <c r="MDJ134" s="717"/>
      <c r="MDK134" s="717"/>
      <c r="MDL134" s="717"/>
      <c r="MDM134" s="717"/>
      <c r="MDN134" s="717"/>
      <c r="MDO134" s="717"/>
      <c r="MDP134" s="717"/>
      <c r="MDQ134" s="717"/>
      <c r="MDR134" s="717"/>
      <c r="MDS134" s="717"/>
      <c r="MDT134" s="717"/>
      <c r="MDU134" s="717"/>
      <c r="MDV134" s="717"/>
      <c r="MDW134" s="717"/>
      <c r="MDX134" s="717"/>
      <c r="MDY134" s="717"/>
      <c r="MDZ134" s="717"/>
      <c r="MEA134" s="717"/>
      <c r="MEB134" s="717"/>
      <c r="MEC134" s="717"/>
      <c r="MED134" s="717"/>
      <c r="MEE134" s="717"/>
      <c r="MEF134" s="717"/>
      <c r="MEG134" s="717"/>
      <c r="MEH134" s="717"/>
      <c r="MEI134" s="717"/>
      <c r="MEJ134" s="717"/>
      <c r="MEK134" s="717"/>
      <c r="MEL134" s="717"/>
      <c r="MEM134" s="717"/>
      <c r="MEN134" s="717"/>
      <c r="MEO134" s="717"/>
      <c r="MEP134" s="717"/>
      <c r="MEQ134" s="717"/>
      <c r="MER134" s="717"/>
      <c r="MES134" s="717"/>
      <c r="MET134" s="717"/>
      <c r="MEU134" s="717"/>
      <c r="MEV134" s="717"/>
      <c r="MEW134" s="717"/>
      <c r="MEX134" s="717"/>
      <c r="MEY134" s="717"/>
      <c r="MEZ134" s="717"/>
      <c r="MFA134" s="717"/>
      <c r="MFB134" s="717"/>
      <c r="MFC134" s="717"/>
      <c r="MFD134" s="717"/>
      <c r="MFE134" s="717"/>
      <c r="MFF134" s="717"/>
      <c r="MFG134" s="717"/>
      <c r="MFH134" s="717"/>
      <c r="MFI134" s="717"/>
      <c r="MFJ134" s="717"/>
      <c r="MFK134" s="717"/>
      <c r="MFL134" s="717"/>
      <c r="MFM134" s="717"/>
      <c r="MFN134" s="717"/>
      <c r="MFO134" s="717"/>
      <c r="MFP134" s="717"/>
      <c r="MFQ134" s="717"/>
      <c r="MFR134" s="717"/>
      <c r="MFS134" s="717"/>
      <c r="MFT134" s="717"/>
      <c r="MFU134" s="717"/>
      <c r="MFV134" s="717"/>
      <c r="MFW134" s="717"/>
      <c r="MFX134" s="717"/>
      <c r="MFY134" s="717"/>
      <c r="MFZ134" s="717"/>
      <c r="MGA134" s="717"/>
      <c r="MGB134" s="717"/>
      <c r="MGC134" s="717"/>
      <c r="MGD134" s="717"/>
      <c r="MGE134" s="717"/>
      <c r="MGF134" s="717"/>
      <c r="MGG134" s="717"/>
      <c r="MGH134" s="717"/>
      <c r="MGI134" s="717"/>
      <c r="MGJ134" s="717"/>
      <c r="MGK134" s="717"/>
      <c r="MGL134" s="717"/>
      <c r="MGM134" s="717"/>
      <c r="MGN134" s="717"/>
      <c r="MGO134" s="717"/>
      <c r="MGP134" s="717"/>
      <c r="MGQ134" s="717"/>
      <c r="MGR134" s="717"/>
      <c r="MGS134" s="717"/>
      <c r="MGT134" s="717"/>
      <c r="MGU134" s="717"/>
      <c r="MGV134" s="717"/>
      <c r="MGW134" s="717"/>
      <c r="MGX134" s="717"/>
      <c r="MGY134" s="717"/>
      <c r="MGZ134" s="717"/>
      <c r="MHA134" s="717"/>
      <c r="MHB134" s="717"/>
      <c r="MHC134" s="717"/>
      <c r="MHD134" s="717"/>
      <c r="MHE134" s="717"/>
      <c r="MHF134" s="717"/>
      <c r="MHG134" s="717"/>
      <c r="MHH134" s="717"/>
      <c r="MHI134" s="717"/>
      <c r="MHJ134" s="717"/>
      <c r="MHK134" s="717"/>
      <c r="MHL134" s="717"/>
      <c r="MHM134" s="717"/>
      <c r="MHN134" s="717"/>
      <c r="MHO134" s="717"/>
      <c r="MHP134" s="717"/>
      <c r="MHQ134" s="717"/>
      <c r="MHR134" s="717"/>
      <c r="MHS134" s="717"/>
      <c r="MHT134" s="717"/>
      <c r="MHU134" s="717"/>
      <c r="MHV134" s="717"/>
      <c r="MHW134" s="717"/>
      <c r="MHX134" s="717"/>
      <c r="MHY134" s="717"/>
      <c r="MHZ134" s="717"/>
      <c r="MIA134" s="717"/>
      <c r="MIB134" s="717"/>
      <c r="MIC134" s="717"/>
      <c r="MID134" s="717"/>
      <c r="MIE134" s="717"/>
      <c r="MIF134" s="717"/>
      <c r="MIG134" s="717"/>
      <c r="MIH134" s="717"/>
      <c r="MII134" s="717"/>
      <c r="MIJ134" s="717"/>
      <c r="MIK134" s="717"/>
      <c r="MIL134" s="717"/>
      <c r="MIM134" s="717"/>
      <c r="MIN134" s="717"/>
      <c r="MIO134" s="717"/>
      <c r="MIP134" s="717"/>
      <c r="MIQ134" s="717"/>
      <c r="MIR134" s="717"/>
      <c r="MIS134" s="717"/>
      <c r="MIT134" s="717"/>
      <c r="MIU134" s="717"/>
      <c r="MIV134" s="717"/>
      <c r="MIW134" s="717"/>
      <c r="MIX134" s="717"/>
      <c r="MIY134" s="717"/>
      <c r="MIZ134" s="717"/>
      <c r="MJA134" s="717"/>
      <c r="MJB134" s="717"/>
      <c r="MJC134" s="717"/>
      <c r="MJD134" s="717"/>
      <c r="MJE134" s="717"/>
      <c r="MJF134" s="717"/>
      <c r="MJG134" s="717"/>
      <c r="MJH134" s="717"/>
      <c r="MJI134" s="717"/>
      <c r="MJJ134" s="717"/>
      <c r="MJK134" s="717"/>
      <c r="MJL134" s="717"/>
      <c r="MJM134" s="717"/>
      <c r="MJN134" s="717"/>
      <c r="MJO134" s="717"/>
      <c r="MJP134" s="717"/>
      <c r="MJQ134" s="717"/>
      <c r="MJR134" s="717"/>
      <c r="MJS134" s="717"/>
      <c r="MJT134" s="717"/>
      <c r="MJU134" s="717"/>
      <c r="MJV134" s="717"/>
      <c r="MJW134" s="717"/>
      <c r="MJX134" s="717"/>
      <c r="MJY134" s="717"/>
      <c r="MJZ134" s="717"/>
      <c r="MKA134" s="717"/>
      <c r="MKB134" s="717"/>
      <c r="MKC134" s="717"/>
      <c r="MKD134" s="717"/>
      <c r="MKE134" s="717"/>
      <c r="MKF134" s="717"/>
      <c r="MKG134" s="717"/>
      <c r="MKH134" s="717"/>
      <c r="MKI134" s="717"/>
      <c r="MKJ134" s="717"/>
      <c r="MKK134" s="717"/>
      <c r="MKL134" s="717"/>
      <c r="MKM134" s="717"/>
      <c r="MKN134" s="717"/>
      <c r="MKO134" s="717"/>
      <c r="MKP134" s="717"/>
      <c r="MKQ134" s="717"/>
      <c r="MKR134" s="717"/>
      <c r="MKS134" s="717"/>
      <c r="MKT134" s="717"/>
      <c r="MKU134" s="717"/>
      <c r="MKV134" s="717"/>
      <c r="MKW134" s="717"/>
      <c r="MKX134" s="717"/>
      <c r="MKY134" s="717"/>
      <c r="MKZ134" s="717"/>
      <c r="MLA134" s="717"/>
      <c r="MLB134" s="717"/>
      <c r="MLC134" s="717"/>
      <c r="MLD134" s="717"/>
      <c r="MLE134" s="717"/>
      <c r="MLF134" s="717"/>
      <c r="MLG134" s="717"/>
      <c r="MLH134" s="717"/>
      <c r="MLI134" s="717"/>
      <c r="MLJ134" s="717"/>
      <c r="MLK134" s="717"/>
      <c r="MLL134" s="717"/>
      <c r="MLM134" s="717"/>
      <c r="MLN134" s="717"/>
      <c r="MLO134" s="717"/>
      <c r="MLP134" s="717"/>
      <c r="MLQ134" s="717"/>
      <c r="MLR134" s="717"/>
      <c r="MLS134" s="717"/>
      <c r="MLT134" s="717"/>
      <c r="MLU134" s="717"/>
      <c r="MLV134" s="717"/>
      <c r="MLW134" s="717"/>
      <c r="MLX134" s="717"/>
      <c r="MLY134" s="717"/>
      <c r="MLZ134" s="717"/>
      <c r="MMA134" s="717"/>
      <c r="MMB134" s="717"/>
      <c r="MMC134" s="717"/>
      <c r="MMD134" s="717"/>
      <c r="MME134" s="717"/>
      <c r="MMF134" s="717"/>
      <c r="MMG134" s="717"/>
      <c r="MMH134" s="717"/>
      <c r="MMI134" s="717"/>
      <c r="MMJ134" s="717"/>
      <c r="MMK134" s="717"/>
      <c r="MML134" s="717"/>
      <c r="MMM134" s="717"/>
      <c r="MMN134" s="717"/>
      <c r="MMO134" s="717"/>
      <c r="MMP134" s="717"/>
      <c r="MMQ134" s="717"/>
      <c r="MMR134" s="717"/>
      <c r="MMS134" s="717"/>
      <c r="MMT134" s="717"/>
      <c r="MMU134" s="717"/>
      <c r="MMV134" s="717"/>
      <c r="MMW134" s="717"/>
      <c r="MMX134" s="717"/>
      <c r="MMY134" s="717"/>
      <c r="MMZ134" s="717"/>
      <c r="MNA134" s="717"/>
      <c r="MNB134" s="717"/>
      <c r="MNC134" s="717"/>
      <c r="MND134" s="717"/>
      <c r="MNE134" s="717"/>
      <c r="MNF134" s="717"/>
      <c r="MNG134" s="717"/>
      <c r="MNH134" s="717"/>
      <c r="MNI134" s="717"/>
      <c r="MNJ134" s="717"/>
      <c r="MNK134" s="717"/>
      <c r="MNL134" s="717"/>
      <c r="MNM134" s="717"/>
      <c r="MNN134" s="717"/>
      <c r="MNO134" s="717"/>
      <c r="MNP134" s="717"/>
      <c r="MNQ134" s="717"/>
      <c r="MNR134" s="717"/>
      <c r="MNS134" s="717"/>
      <c r="MNT134" s="717"/>
      <c r="MNU134" s="717"/>
      <c r="MNV134" s="717"/>
      <c r="MNW134" s="717"/>
      <c r="MNX134" s="717"/>
      <c r="MNY134" s="717"/>
      <c r="MNZ134" s="717"/>
      <c r="MOA134" s="717"/>
      <c r="MOB134" s="717"/>
      <c r="MOC134" s="717"/>
      <c r="MOD134" s="717"/>
      <c r="MOE134" s="717"/>
      <c r="MOF134" s="717"/>
      <c r="MOG134" s="717"/>
      <c r="MOH134" s="717"/>
      <c r="MOI134" s="717"/>
      <c r="MOJ134" s="717"/>
      <c r="MOK134" s="717"/>
      <c r="MOL134" s="717"/>
      <c r="MOM134" s="717"/>
      <c r="MON134" s="717"/>
      <c r="MOO134" s="717"/>
      <c r="MOP134" s="717"/>
      <c r="MOQ134" s="717"/>
      <c r="MOR134" s="717"/>
      <c r="MOS134" s="717"/>
      <c r="MOT134" s="717"/>
      <c r="MOU134" s="717"/>
      <c r="MOV134" s="717"/>
      <c r="MOW134" s="717"/>
      <c r="MOX134" s="717"/>
      <c r="MOY134" s="717"/>
      <c r="MOZ134" s="717"/>
      <c r="MPA134" s="717"/>
      <c r="MPB134" s="717"/>
      <c r="MPC134" s="717"/>
      <c r="MPD134" s="717"/>
      <c r="MPE134" s="717"/>
      <c r="MPF134" s="717"/>
      <c r="MPG134" s="717"/>
      <c r="MPH134" s="717"/>
      <c r="MPI134" s="717"/>
      <c r="MPJ134" s="717"/>
      <c r="MPK134" s="717"/>
      <c r="MPL134" s="717"/>
      <c r="MPM134" s="717"/>
      <c r="MPN134" s="717"/>
      <c r="MPO134" s="717"/>
      <c r="MPP134" s="717"/>
      <c r="MPQ134" s="717"/>
      <c r="MPR134" s="717"/>
      <c r="MPS134" s="717"/>
      <c r="MPT134" s="717"/>
      <c r="MPU134" s="717"/>
      <c r="MPV134" s="717"/>
      <c r="MPW134" s="717"/>
      <c r="MPX134" s="717"/>
      <c r="MPY134" s="717"/>
      <c r="MPZ134" s="717"/>
      <c r="MQA134" s="717"/>
      <c r="MQB134" s="717"/>
      <c r="MQC134" s="717"/>
      <c r="MQD134" s="717"/>
      <c r="MQE134" s="717"/>
      <c r="MQF134" s="717"/>
      <c r="MQG134" s="717"/>
      <c r="MQH134" s="717"/>
      <c r="MQI134" s="717"/>
      <c r="MQJ134" s="717"/>
      <c r="MQK134" s="717"/>
      <c r="MQL134" s="717"/>
      <c r="MQM134" s="717"/>
      <c r="MQN134" s="717"/>
      <c r="MQO134" s="717"/>
      <c r="MQP134" s="717"/>
      <c r="MQQ134" s="717"/>
      <c r="MQR134" s="717"/>
      <c r="MQS134" s="717"/>
      <c r="MQT134" s="717"/>
      <c r="MQU134" s="717"/>
      <c r="MQV134" s="717"/>
      <c r="MQW134" s="717"/>
      <c r="MQX134" s="717"/>
      <c r="MQY134" s="717"/>
      <c r="MQZ134" s="717"/>
      <c r="MRA134" s="717"/>
      <c r="MRB134" s="717"/>
      <c r="MRC134" s="717"/>
      <c r="MRD134" s="717"/>
      <c r="MRE134" s="717"/>
      <c r="MRF134" s="717"/>
      <c r="MRG134" s="717"/>
      <c r="MRH134" s="717"/>
      <c r="MRI134" s="717"/>
      <c r="MRJ134" s="717"/>
      <c r="MRK134" s="717"/>
      <c r="MRL134" s="717"/>
      <c r="MRM134" s="717"/>
      <c r="MRN134" s="717"/>
      <c r="MRO134" s="717"/>
      <c r="MRP134" s="717"/>
      <c r="MRQ134" s="717"/>
      <c r="MRR134" s="717"/>
      <c r="MRS134" s="717"/>
      <c r="MRT134" s="717"/>
      <c r="MRU134" s="717"/>
      <c r="MRV134" s="717"/>
      <c r="MRW134" s="717"/>
      <c r="MRX134" s="717"/>
      <c r="MRY134" s="717"/>
      <c r="MRZ134" s="717"/>
      <c r="MSA134" s="717"/>
      <c r="MSB134" s="717"/>
      <c r="MSC134" s="717"/>
      <c r="MSD134" s="717"/>
      <c r="MSE134" s="717"/>
      <c r="MSF134" s="717"/>
      <c r="MSG134" s="717"/>
      <c r="MSH134" s="717"/>
      <c r="MSI134" s="717"/>
      <c r="MSJ134" s="717"/>
      <c r="MSK134" s="717"/>
      <c r="MSL134" s="717"/>
      <c r="MSM134" s="717"/>
      <c r="MSN134" s="717"/>
      <c r="MSO134" s="717"/>
      <c r="MSP134" s="717"/>
      <c r="MSQ134" s="717"/>
      <c r="MSR134" s="717"/>
      <c r="MSS134" s="717"/>
      <c r="MST134" s="717"/>
      <c r="MSU134" s="717"/>
      <c r="MSV134" s="717"/>
      <c r="MSW134" s="717"/>
      <c r="MSX134" s="717"/>
      <c r="MSY134" s="717"/>
      <c r="MSZ134" s="717"/>
      <c r="MTA134" s="717"/>
      <c r="MTB134" s="717"/>
      <c r="MTC134" s="717"/>
      <c r="MTD134" s="717"/>
      <c r="MTE134" s="717"/>
      <c r="MTF134" s="717"/>
      <c r="MTG134" s="717"/>
      <c r="MTH134" s="717"/>
      <c r="MTI134" s="717"/>
      <c r="MTJ134" s="717"/>
      <c r="MTK134" s="717"/>
      <c r="MTL134" s="717"/>
      <c r="MTM134" s="717"/>
      <c r="MTN134" s="717"/>
      <c r="MTO134" s="717"/>
      <c r="MTP134" s="717"/>
      <c r="MTQ134" s="717"/>
      <c r="MTR134" s="717"/>
      <c r="MTS134" s="717"/>
      <c r="MTT134" s="717"/>
      <c r="MTU134" s="717"/>
      <c r="MTV134" s="717"/>
      <c r="MTW134" s="717"/>
      <c r="MTX134" s="717"/>
      <c r="MTY134" s="717"/>
      <c r="MTZ134" s="717"/>
      <c r="MUA134" s="717"/>
      <c r="MUB134" s="717"/>
      <c r="MUC134" s="717"/>
      <c r="MUD134" s="717"/>
      <c r="MUE134" s="717"/>
      <c r="MUF134" s="717"/>
      <c r="MUG134" s="717"/>
      <c r="MUH134" s="717"/>
      <c r="MUI134" s="717"/>
      <c r="MUJ134" s="717"/>
      <c r="MUK134" s="717"/>
      <c r="MUL134" s="717"/>
      <c r="MUM134" s="717"/>
      <c r="MUN134" s="717"/>
      <c r="MUO134" s="717"/>
      <c r="MUP134" s="717"/>
      <c r="MUQ134" s="717"/>
      <c r="MUR134" s="717"/>
      <c r="MUS134" s="717"/>
      <c r="MUT134" s="717"/>
      <c r="MUU134" s="717"/>
      <c r="MUV134" s="717"/>
      <c r="MUW134" s="717"/>
      <c r="MUX134" s="717"/>
      <c r="MUY134" s="717"/>
      <c r="MUZ134" s="717"/>
      <c r="MVA134" s="717"/>
      <c r="MVB134" s="717"/>
      <c r="MVC134" s="717"/>
      <c r="MVD134" s="717"/>
      <c r="MVE134" s="717"/>
      <c r="MVF134" s="717"/>
      <c r="MVG134" s="717"/>
      <c r="MVH134" s="717"/>
      <c r="MVI134" s="717"/>
      <c r="MVJ134" s="717"/>
      <c r="MVK134" s="717"/>
      <c r="MVL134" s="717"/>
      <c r="MVM134" s="717"/>
      <c r="MVN134" s="717"/>
      <c r="MVO134" s="717"/>
      <c r="MVP134" s="717"/>
      <c r="MVQ134" s="717"/>
      <c r="MVR134" s="717"/>
      <c r="MVS134" s="717"/>
      <c r="MVT134" s="717"/>
      <c r="MVU134" s="717"/>
      <c r="MVV134" s="717"/>
      <c r="MVW134" s="717"/>
      <c r="MVX134" s="717"/>
      <c r="MVY134" s="717"/>
      <c r="MVZ134" s="717"/>
      <c r="MWA134" s="717"/>
      <c r="MWB134" s="717"/>
      <c r="MWC134" s="717"/>
      <c r="MWD134" s="717"/>
      <c r="MWE134" s="717"/>
      <c r="MWF134" s="717"/>
      <c r="MWG134" s="717"/>
      <c r="MWH134" s="717"/>
      <c r="MWI134" s="717"/>
      <c r="MWJ134" s="717"/>
      <c r="MWK134" s="717"/>
      <c r="MWL134" s="717"/>
      <c r="MWM134" s="717"/>
      <c r="MWN134" s="717"/>
      <c r="MWO134" s="717"/>
      <c r="MWP134" s="717"/>
      <c r="MWQ134" s="717"/>
      <c r="MWR134" s="717"/>
      <c r="MWS134" s="717"/>
      <c r="MWT134" s="717"/>
      <c r="MWU134" s="717"/>
      <c r="MWV134" s="717"/>
      <c r="MWW134" s="717"/>
      <c r="MWX134" s="717"/>
      <c r="MWY134" s="717"/>
      <c r="MWZ134" s="717"/>
      <c r="MXA134" s="717"/>
      <c r="MXB134" s="717"/>
      <c r="MXC134" s="717"/>
      <c r="MXD134" s="717"/>
      <c r="MXE134" s="717"/>
      <c r="MXF134" s="717"/>
      <c r="MXG134" s="717"/>
      <c r="MXH134" s="717"/>
      <c r="MXI134" s="717"/>
      <c r="MXJ134" s="717"/>
      <c r="MXK134" s="717"/>
      <c r="MXL134" s="717"/>
      <c r="MXM134" s="717"/>
      <c r="MXN134" s="717"/>
      <c r="MXO134" s="717"/>
      <c r="MXP134" s="717"/>
      <c r="MXQ134" s="717"/>
      <c r="MXR134" s="717"/>
      <c r="MXS134" s="717"/>
      <c r="MXT134" s="717"/>
      <c r="MXU134" s="717"/>
      <c r="MXV134" s="717"/>
      <c r="MXW134" s="717"/>
      <c r="MXX134" s="717"/>
      <c r="MXY134" s="717"/>
      <c r="MXZ134" s="717"/>
      <c r="MYA134" s="717"/>
      <c r="MYB134" s="717"/>
      <c r="MYC134" s="717"/>
      <c r="MYD134" s="717"/>
      <c r="MYE134" s="717"/>
      <c r="MYF134" s="717"/>
      <c r="MYG134" s="717"/>
      <c r="MYH134" s="717"/>
      <c r="MYI134" s="717"/>
      <c r="MYJ134" s="717"/>
      <c r="MYK134" s="717"/>
      <c r="MYL134" s="717"/>
      <c r="MYM134" s="717"/>
      <c r="MYN134" s="717"/>
      <c r="MYO134" s="717"/>
      <c r="MYP134" s="717"/>
      <c r="MYQ134" s="717"/>
      <c r="MYR134" s="717"/>
      <c r="MYS134" s="717"/>
      <c r="MYT134" s="717"/>
      <c r="MYU134" s="717"/>
      <c r="MYV134" s="717"/>
      <c r="MYW134" s="717"/>
      <c r="MYX134" s="717"/>
      <c r="MYY134" s="717"/>
      <c r="MYZ134" s="717"/>
      <c r="MZA134" s="717"/>
      <c r="MZB134" s="717"/>
      <c r="MZC134" s="717"/>
      <c r="MZD134" s="717"/>
      <c r="MZE134" s="717"/>
      <c r="MZF134" s="717"/>
      <c r="MZG134" s="717"/>
      <c r="MZH134" s="717"/>
      <c r="MZI134" s="717"/>
      <c r="MZJ134" s="717"/>
      <c r="MZK134" s="717"/>
      <c r="MZL134" s="717"/>
      <c r="MZM134" s="717"/>
      <c r="MZN134" s="717"/>
      <c r="MZO134" s="717"/>
      <c r="MZP134" s="717"/>
      <c r="MZQ134" s="717"/>
      <c r="MZR134" s="717"/>
      <c r="MZS134" s="717"/>
      <c r="MZT134" s="717"/>
      <c r="MZU134" s="717"/>
      <c r="MZV134" s="717"/>
      <c r="MZW134" s="717"/>
      <c r="MZX134" s="717"/>
      <c r="MZY134" s="717"/>
      <c r="MZZ134" s="717"/>
      <c r="NAA134" s="717"/>
      <c r="NAB134" s="717"/>
      <c r="NAC134" s="717"/>
      <c r="NAD134" s="717"/>
      <c r="NAE134" s="717"/>
      <c r="NAF134" s="717"/>
      <c r="NAG134" s="717"/>
      <c r="NAH134" s="717"/>
      <c r="NAI134" s="717"/>
      <c r="NAJ134" s="717"/>
      <c r="NAK134" s="717"/>
      <c r="NAL134" s="717"/>
      <c r="NAM134" s="717"/>
      <c r="NAN134" s="717"/>
      <c r="NAO134" s="717"/>
      <c r="NAP134" s="717"/>
      <c r="NAQ134" s="717"/>
      <c r="NAR134" s="717"/>
      <c r="NAS134" s="717"/>
      <c r="NAT134" s="717"/>
      <c r="NAU134" s="717"/>
      <c r="NAV134" s="717"/>
      <c r="NAW134" s="717"/>
      <c r="NAX134" s="717"/>
      <c r="NAY134" s="717"/>
      <c r="NAZ134" s="717"/>
      <c r="NBA134" s="717"/>
      <c r="NBB134" s="717"/>
      <c r="NBC134" s="717"/>
      <c r="NBD134" s="717"/>
      <c r="NBE134" s="717"/>
      <c r="NBF134" s="717"/>
      <c r="NBG134" s="717"/>
      <c r="NBH134" s="717"/>
      <c r="NBI134" s="717"/>
      <c r="NBJ134" s="717"/>
      <c r="NBK134" s="717"/>
      <c r="NBL134" s="717"/>
      <c r="NBM134" s="717"/>
      <c r="NBN134" s="717"/>
      <c r="NBO134" s="717"/>
      <c r="NBP134" s="717"/>
      <c r="NBQ134" s="717"/>
      <c r="NBR134" s="717"/>
      <c r="NBS134" s="717"/>
      <c r="NBT134" s="717"/>
      <c r="NBU134" s="717"/>
      <c r="NBV134" s="717"/>
      <c r="NBW134" s="717"/>
      <c r="NBX134" s="717"/>
      <c r="NBY134" s="717"/>
      <c r="NBZ134" s="717"/>
      <c r="NCA134" s="717"/>
      <c r="NCB134" s="717"/>
      <c r="NCC134" s="717"/>
      <c r="NCD134" s="717"/>
      <c r="NCE134" s="717"/>
      <c r="NCF134" s="717"/>
      <c r="NCG134" s="717"/>
      <c r="NCH134" s="717"/>
      <c r="NCI134" s="717"/>
      <c r="NCJ134" s="717"/>
      <c r="NCK134" s="717"/>
      <c r="NCL134" s="717"/>
      <c r="NCM134" s="717"/>
      <c r="NCN134" s="717"/>
      <c r="NCO134" s="717"/>
      <c r="NCP134" s="717"/>
      <c r="NCQ134" s="717"/>
      <c r="NCR134" s="717"/>
      <c r="NCS134" s="717"/>
      <c r="NCT134" s="717"/>
      <c r="NCU134" s="717"/>
      <c r="NCV134" s="717"/>
      <c r="NCW134" s="717"/>
      <c r="NCX134" s="717"/>
      <c r="NCY134" s="717"/>
      <c r="NCZ134" s="717"/>
      <c r="NDA134" s="717"/>
      <c r="NDB134" s="717"/>
      <c r="NDC134" s="717"/>
      <c r="NDD134" s="717"/>
      <c r="NDE134" s="717"/>
      <c r="NDF134" s="717"/>
      <c r="NDG134" s="717"/>
      <c r="NDH134" s="717"/>
      <c r="NDI134" s="717"/>
      <c r="NDJ134" s="717"/>
      <c r="NDK134" s="717"/>
      <c r="NDL134" s="717"/>
      <c r="NDM134" s="717"/>
      <c r="NDN134" s="717"/>
      <c r="NDO134" s="717"/>
      <c r="NDP134" s="717"/>
      <c r="NDQ134" s="717"/>
      <c r="NDR134" s="717"/>
      <c r="NDS134" s="717"/>
      <c r="NDT134" s="717"/>
      <c r="NDU134" s="717"/>
      <c r="NDV134" s="717"/>
      <c r="NDW134" s="717"/>
      <c r="NDX134" s="717"/>
      <c r="NDY134" s="717"/>
      <c r="NDZ134" s="717"/>
      <c r="NEA134" s="717"/>
      <c r="NEB134" s="717"/>
      <c r="NEC134" s="717"/>
      <c r="NED134" s="717"/>
      <c r="NEE134" s="717"/>
      <c r="NEF134" s="717"/>
      <c r="NEG134" s="717"/>
      <c r="NEH134" s="717"/>
      <c r="NEI134" s="717"/>
      <c r="NEJ134" s="717"/>
      <c r="NEK134" s="717"/>
      <c r="NEL134" s="717"/>
      <c r="NEM134" s="717"/>
      <c r="NEN134" s="717"/>
      <c r="NEO134" s="717"/>
      <c r="NEP134" s="717"/>
      <c r="NEQ134" s="717"/>
      <c r="NER134" s="717"/>
      <c r="NES134" s="717"/>
      <c r="NET134" s="717"/>
      <c r="NEU134" s="717"/>
      <c r="NEV134" s="717"/>
      <c r="NEW134" s="717"/>
      <c r="NEX134" s="717"/>
      <c r="NEY134" s="717"/>
      <c r="NEZ134" s="717"/>
      <c r="NFA134" s="717"/>
      <c r="NFB134" s="717"/>
      <c r="NFC134" s="717"/>
      <c r="NFD134" s="717"/>
      <c r="NFE134" s="717"/>
      <c r="NFF134" s="717"/>
      <c r="NFG134" s="717"/>
      <c r="NFH134" s="717"/>
      <c r="NFI134" s="717"/>
      <c r="NFJ134" s="717"/>
      <c r="NFK134" s="717"/>
      <c r="NFL134" s="717"/>
      <c r="NFM134" s="717"/>
      <c r="NFN134" s="717"/>
      <c r="NFO134" s="717"/>
      <c r="NFP134" s="717"/>
      <c r="NFQ134" s="717"/>
      <c r="NFR134" s="717"/>
      <c r="NFS134" s="717"/>
      <c r="NFT134" s="717"/>
      <c r="NFU134" s="717"/>
      <c r="NFV134" s="717"/>
      <c r="NFW134" s="717"/>
      <c r="NFX134" s="717"/>
      <c r="NFY134" s="717"/>
      <c r="NFZ134" s="717"/>
      <c r="NGA134" s="717"/>
      <c r="NGB134" s="717"/>
      <c r="NGC134" s="717"/>
      <c r="NGD134" s="717"/>
      <c r="NGE134" s="717"/>
      <c r="NGF134" s="717"/>
      <c r="NGG134" s="717"/>
      <c r="NGH134" s="717"/>
      <c r="NGI134" s="717"/>
      <c r="NGJ134" s="717"/>
      <c r="NGK134" s="717"/>
      <c r="NGL134" s="717"/>
      <c r="NGM134" s="717"/>
      <c r="NGN134" s="717"/>
      <c r="NGO134" s="717"/>
      <c r="NGP134" s="717"/>
      <c r="NGQ134" s="717"/>
      <c r="NGR134" s="717"/>
      <c r="NGS134" s="717"/>
      <c r="NGT134" s="717"/>
      <c r="NGU134" s="717"/>
      <c r="NGV134" s="717"/>
      <c r="NGW134" s="717"/>
      <c r="NGX134" s="717"/>
      <c r="NGY134" s="717"/>
      <c r="NGZ134" s="717"/>
      <c r="NHA134" s="717"/>
      <c r="NHB134" s="717"/>
      <c r="NHC134" s="717"/>
      <c r="NHD134" s="717"/>
      <c r="NHE134" s="717"/>
      <c r="NHF134" s="717"/>
      <c r="NHG134" s="717"/>
      <c r="NHH134" s="717"/>
      <c r="NHI134" s="717"/>
      <c r="NHJ134" s="717"/>
      <c r="NHK134" s="717"/>
      <c r="NHL134" s="717"/>
      <c r="NHM134" s="717"/>
      <c r="NHN134" s="717"/>
      <c r="NHO134" s="717"/>
      <c r="NHP134" s="717"/>
      <c r="NHQ134" s="717"/>
      <c r="NHR134" s="717"/>
      <c r="NHS134" s="717"/>
      <c r="NHT134" s="717"/>
      <c r="NHU134" s="717"/>
      <c r="NHV134" s="717"/>
      <c r="NHW134" s="717"/>
      <c r="NHX134" s="717"/>
      <c r="NHY134" s="717"/>
      <c r="NHZ134" s="717"/>
      <c r="NIA134" s="717"/>
      <c r="NIB134" s="717"/>
      <c r="NIC134" s="717"/>
      <c r="NID134" s="717"/>
      <c r="NIE134" s="717"/>
      <c r="NIF134" s="717"/>
      <c r="NIG134" s="717"/>
      <c r="NIH134" s="717"/>
      <c r="NII134" s="717"/>
      <c r="NIJ134" s="717"/>
      <c r="NIK134" s="717"/>
      <c r="NIL134" s="717"/>
      <c r="NIM134" s="717"/>
      <c r="NIN134" s="717"/>
      <c r="NIO134" s="717"/>
      <c r="NIP134" s="717"/>
      <c r="NIQ134" s="717"/>
      <c r="NIR134" s="717"/>
      <c r="NIS134" s="717"/>
      <c r="NIT134" s="717"/>
      <c r="NIU134" s="717"/>
      <c r="NIV134" s="717"/>
      <c r="NIW134" s="717"/>
      <c r="NIX134" s="717"/>
      <c r="NIY134" s="717"/>
      <c r="NIZ134" s="717"/>
      <c r="NJA134" s="717"/>
      <c r="NJB134" s="717"/>
      <c r="NJC134" s="717"/>
      <c r="NJD134" s="717"/>
      <c r="NJE134" s="717"/>
      <c r="NJF134" s="717"/>
      <c r="NJG134" s="717"/>
      <c r="NJH134" s="717"/>
      <c r="NJI134" s="717"/>
      <c r="NJJ134" s="717"/>
      <c r="NJK134" s="717"/>
      <c r="NJL134" s="717"/>
      <c r="NJM134" s="717"/>
      <c r="NJN134" s="717"/>
      <c r="NJO134" s="717"/>
      <c r="NJP134" s="717"/>
      <c r="NJQ134" s="717"/>
      <c r="NJR134" s="717"/>
      <c r="NJS134" s="717"/>
      <c r="NJT134" s="717"/>
      <c r="NJU134" s="717"/>
      <c r="NJV134" s="717"/>
      <c r="NJW134" s="717"/>
      <c r="NJX134" s="717"/>
      <c r="NJY134" s="717"/>
      <c r="NJZ134" s="717"/>
      <c r="NKA134" s="717"/>
      <c r="NKB134" s="717"/>
      <c r="NKC134" s="717"/>
      <c r="NKD134" s="717"/>
      <c r="NKE134" s="717"/>
      <c r="NKF134" s="717"/>
      <c r="NKG134" s="717"/>
      <c r="NKH134" s="717"/>
      <c r="NKI134" s="717"/>
      <c r="NKJ134" s="717"/>
      <c r="NKK134" s="717"/>
      <c r="NKL134" s="717"/>
      <c r="NKM134" s="717"/>
      <c r="NKN134" s="717"/>
      <c r="NKO134" s="717"/>
      <c r="NKP134" s="717"/>
      <c r="NKQ134" s="717"/>
      <c r="NKR134" s="717"/>
      <c r="NKS134" s="717"/>
      <c r="NKT134" s="717"/>
      <c r="NKU134" s="717"/>
      <c r="NKV134" s="717"/>
      <c r="NKW134" s="717"/>
      <c r="NKX134" s="717"/>
      <c r="NKY134" s="717"/>
      <c r="NKZ134" s="717"/>
      <c r="NLA134" s="717"/>
      <c r="NLB134" s="717"/>
      <c r="NLC134" s="717"/>
      <c r="NLD134" s="717"/>
      <c r="NLE134" s="717"/>
      <c r="NLF134" s="717"/>
      <c r="NLG134" s="717"/>
      <c r="NLH134" s="717"/>
      <c r="NLI134" s="717"/>
      <c r="NLJ134" s="717"/>
      <c r="NLK134" s="717"/>
      <c r="NLL134" s="717"/>
      <c r="NLM134" s="717"/>
      <c r="NLN134" s="717"/>
      <c r="NLO134" s="717"/>
      <c r="NLP134" s="717"/>
      <c r="NLQ134" s="717"/>
      <c r="NLR134" s="717"/>
      <c r="NLS134" s="717"/>
      <c r="NLT134" s="717"/>
      <c r="NLU134" s="717"/>
      <c r="NLV134" s="717"/>
      <c r="NLW134" s="717"/>
      <c r="NLX134" s="717"/>
      <c r="NLY134" s="717"/>
      <c r="NLZ134" s="717"/>
      <c r="NMA134" s="717"/>
      <c r="NMB134" s="717"/>
      <c r="NMC134" s="717"/>
      <c r="NMD134" s="717"/>
      <c r="NME134" s="717"/>
      <c r="NMF134" s="717"/>
      <c r="NMG134" s="717"/>
      <c r="NMH134" s="717"/>
      <c r="NMI134" s="717"/>
      <c r="NMJ134" s="717"/>
      <c r="NMK134" s="717"/>
      <c r="NML134" s="717"/>
      <c r="NMM134" s="717"/>
      <c r="NMN134" s="717"/>
      <c r="NMO134" s="717"/>
      <c r="NMP134" s="717"/>
      <c r="NMQ134" s="717"/>
      <c r="NMR134" s="717"/>
      <c r="NMS134" s="717"/>
      <c r="NMT134" s="717"/>
      <c r="NMU134" s="717"/>
      <c r="NMV134" s="717"/>
      <c r="NMW134" s="717"/>
      <c r="NMX134" s="717"/>
      <c r="NMY134" s="717"/>
      <c r="NMZ134" s="717"/>
      <c r="NNA134" s="717"/>
      <c r="NNB134" s="717"/>
      <c r="NNC134" s="717"/>
      <c r="NND134" s="717"/>
      <c r="NNE134" s="717"/>
      <c r="NNF134" s="717"/>
      <c r="NNG134" s="717"/>
      <c r="NNH134" s="717"/>
      <c r="NNI134" s="717"/>
      <c r="NNJ134" s="717"/>
      <c r="NNK134" s="717"/>
      <c r="NNL134" s="717"/>
      <c r="NNM134" s="717"/>
      <c r="NNN134" s="717"/>
      <c r="NNO134" s="717"/>
      <c r="NNP134" s="717"/>
      <c r="NNQ134" s="717"/>
      <c r="NNR134" s="717"/>
      <c r="NNS134" s="717"/>
      <c r="NNT134" s="717"/>
      <c r="NNU134" s="717"/>
      <c r="NNV134" s="717"/>
      <c r="NNW134" s="717"/>
      <c r="NNX134" s="717"/>
      <c r="NNY134" s="717"/>
      <c r="NNZ134" s="717"/>
      <c r="NOA134" s="717"/>
      <c r="NOB134" s="717"/>
      <c r="NOC134" s="717"/>
      <c r="NOD134" s="717"/>
      <c r="NOE134" s="717"/>
      <c r="NOF134" s="717"/>
      <c r="NOG134" s="717"/>
      <c r="NOH134" s="717"/>
      <c r="NOI134" s="717"/>
      <c r="NOJ134" s="717"/>
      <c r="NOK134" s="717"/>
      <c r="NOL134" s="717"/>
      <c r="NOM134" s="717"/>
      <c r="NON134" s="717"/>
      <c r="NOO134" s="717"/>
      <c r="NOP134" s="717"/>
      <c r="NOQ134" s="717"/>
      <c r="NOR134" s="717"/>
      <c r="NOS134" s="717"/>
      <c r="NOT134" s="717"/>
      <c r="NOU134" s="717"/>
      <c r="NOV134" s="717"/>
      <c r="NOW134" s="717"/>
      <c r="NOX134" s="717"/>
      <c r="NOY134" s="717"/>
      <c r="NOZ134" s="717"/>
      <c r="NPA134" s="717"/>
      <c r="NPB134" s="717"/>
      <c r="NPC134" s="717"/>
      <c r="NPD134" s="717"/>
      <c r="NPE134" s="717"/>
      <c r="NPF134" s="717"/>
      <c r="NPG134" s="717"/>
      <c r="NPH134" s="717"/>
      <c r="NPI134" s="717"/>
      <c r="NPJ134" s="717"/>
      <c r="NPK134" s="717"/>
      <c r="NPL134" s="717"/>
      <c r="NPM134" s="717"/>
      <c r="NPN134" s="717"/>
      <c r="NPO134" s="717"/>
      <c r="NPP134" s="717"/>
      <c r="NPQ134" s="717"/>
      <c r="NPR134" s="717"/>
      <c r="NPS134" s="717"/>
      <c r="NPT134" s="717"/>
      <c r="NPU134" s="717"/>
      <c r="NPV134" s="717"/>
      <c r="NPW134" s="717"/>
      <c r="NPX134" s="717"/>
      <c r="NPY134" s="717"/>
      <c r="NPZ134" s="717"/>
      <c r="NQA134" s="717"/>
      <c r="NQB134" s="717"/>
      <c r="NQC134" s="717"/>
      <c r="NQD134" s="717"/>
      <c r="NQE134" s="717"/>
      <c r="NQF134" s="717"/>
      <c r="NQG134" s="717"/>
      <c r="NQH134" s="717"/>
      <c r="NQI134" s="717"/>
      <c r="NQJ134" s="717"/>
      <c r="NQK134" s="717"/>
      <c r="NQL134" s="717"/>
      <c r="NQM134" s="717"/>
      <c r="NQN134" s="717"/>
      <c r="NQO134" s="717"/>
      <c r="NQP134" s="717"/>
      <c r="NQQ134" s="717"/>
      <c r="NQR134" s="717"/>
      <c r="NQS134" s="717"/>
      <c r="NQT134" s="717"/>
      <c r="NQU134" s="717"/>
      <c r="NQV134" s="717"/>
      <c r="NQW134" s="717"/>
      <c r="NQX134" s="717"/>
      <c r="NQY134" s="717"/>
      <c r="NQZ134" s="717"/>
      <c r="NRA134" s="717"/>
      <c r="NRB134" s="717"/>
      <c r="NRC134" s="717"/>
      <c r="NRD134" s="717"/>
      <c r="NRE134" s="717"/>
      <c r="NRF134" s="717"/>
      <c r="NRG134" s="717"/>
      <c r="NRH134" s="717"/>
      <c r="NRI134" s="717"/>
      <c r="NRJ134" s="717"/>
      <c r="NRK134" s="717"/>
      <c r="NRL134" s="717"/>
      <c r="NRM134" s="717"/>
      <c r="NRN134" s="717"/>
      <c r="NRO134" s="717"/>
      <c r="NRP134" s="717"/>
      <c r="NRQ134" s="717"/>
      <c r="NRR134" s="717"/>
      <c r="NRS134" s="717"/>
      <c r="NRT134" s="717"/>
      <c r="NRU134" s="717"/>
      <c r="NRV134" s="717"/>
      <c r="NRW134" s="717"/>
      <c r="NRX134" s="717"/>
      <c r="NRY134" s="717"/>
      <c r="NRZ134" s="717"/>
      <c r="NSA134" s="717"/>
      <c r="NSB134" s="717"/>
      <c r="NSC134" s="717"/>
      <c r="NSD134" s="717"/>
      <c r="NSE134" s="717"/>
      <c r="NSF134" s="717"/>
      <c r="NSG134" s="717"/>
      <c r="NSH134" s="717"/>
      <c r="NSI134" s="717"/>
      <c r="NSJ134" s="717"/>
      <c r="NSK134" s="717"/>
      <c r="NSL134" s="717"/>
      <c r="NSM134" s="717"/>
      <c r="NSN134" s="717"/>
      <c r="NSO134" s="717"/>
      <c r="NSP134" s="717"/>
      <c r="NSQ134" s="717"/>
      <c r="NSR134" s="717"/>
      <c r="NSS134" s="717"/>
      <c r="NST134" s="717"/>
      <c r="NSU134" s="717"/>
      <c r="NSV134" s="717"/>
      <c r="NSW134" s="717"/>
      <c r="NSX134" s="717"/>
      <c r="NSY134" s="717"/>
      <c r="NSZ134" s="717"/>
      <c r="NTA134" s="717"/>
      <c r="NTB134" s="717"/>
      <c r="NTC134" s="717"/>
      <c r="NTD134" s="717"/>
      <c r="NTE134" s="717"/>
      <c r="NTF134" s="717"/>
      <c r="NTG134" s="717"/>
      <c r="NTH134" s="717"/>
      <c r="NTI134" s="717"/>
      <c r="NTJ134" s="717"/>
      <c r="NTK134" s="717"/>
      <c r="NTL134" s="717"/>
      <c r="NTM134" s="717"/>
      <c r="NTN134" s="717"/>
      <c r="NTO134" s="717"/>
      <c r="NTP134" s="717"/>
      <c r="NTQ134" s="717"/>
      <c r="NTR134" s="717"/>
      <c r="NTS134" s="717"/>
      <c r="NTT134" s="717"/>
      <c r="NTU134" s="717"/>
      <c r="NTV134" s="717"/>
      <c r="NTW134" s="717"/>
      <c r="NTX134" s="717"/>
      <c r="NTY134" s="717"/>
      <c r="NTZ134" s="717"/>
      <c r="NUA134" s="717"/>
      <c r="NUB134" s="717"/>
      <c r="NUC134" s="717"/>
      <c r="NUD134" s="717"/>
      <c r="NUE134" s="717"/>
      <c r="NUF134" s="717"/>
      <c r="NUG134" s="717"/>
      <c r="NUH134" s="717"/>
      <c r="NUI134" s="717"/>
      <c r="NUJ134" s="717"/>
      <c r="NUK134" s="717"/>
      <c r="NUL134" s="717"/>
      <c r="NUM134" s="717"/>
      <c r="NUN134" s="717"/>
      <c r="NUO134" s="717"/>
      <c r="NUP134" s="717"/>
      <c r="NUQ134" s="717"/>
      <c r="NUR134" s="717"/>
      <c r="NUS134" s="717"/>
      <c r="NUT134" s="717"/>
      <c r="NUU134" s="717"/>
      <c r="NUV134" s="717"/>
      <c r="NUW134" s="717"/>
      <c r="NUX134" s="717"/>
      <c r="NUY134" s="717"/>
      <c r="NUZ134" s="717"/>
      <c r="NVA134" s="717"/>
      <c r="NVB134" s="717"/>
      <c r="NVC134" s="717"/>
      <c r="NVD134" s="717"/>
      <c r="NVE134" s="717"/>
      <c r="NVF134" s="717"/>
      <c r="NVG134" s="717"/>
      <c r="NVH134" s="717"/>
      <c r="NVI134" s="717"/>
      <c r="NVJ134" s="717"/>
      <c r="NVK134" s="717"/>
      <c r="NVL134" s="717"/>
      <c r="NVM134" s="717"/>
      <c r="NVN134" s="717"/>
      <c r="NVO134" s="717"/>
      <c r="NVP134" s="717"/>
      <c r="NVQ134" s="717"/>
      <c r="NVR134" s="717"/>
      <c r="NVS134" s="717"/>
      <c r="NVT134" s="717"/>
      <c r="NVU134" s="717"/>
      <c r="NVV134" s="717"/>
      <c r="NVW134" s="717"/>
      <c r="NVX134" s="717"/>
      <c r="NVY134" s="717"/>
      <c r="NVZ134" s="717"/>
      <c r="NWA134" s="717"/>
      <c r="NWB134" s="717"/>
      <c r="NWC134" s="717"/>
      <c r="NWD134" s="717"/>
      <c r="NWE134" s="717"/>
      <c r="NWF134" s="717"/>
      <c r="NWG134" s="717"/>
      <c r="NWH134" s="717"/>
      <c r="NWI134" s="717"/>
      <c r="NWJ134" s="717"/>
      <c r="NWK134" s="717"/>
      <c r="NWL134" s="717"/>
      <c r="NWM134" s="717"/>
      <c r="NWN134" s="717"/>
      <c r="NWO134" s="717"/>
      <c r="NWP134" s="717"/>
      <c r="NWQ134" s="717"/>
      <c r="NWR134" s="717"/>
      <c r="NWS134" s="717"/>
      <c r="NWT134" s="717"/>
      <c r="NWU134" s="717"/>
      <c r="NWV134" s="717"/>
      <c r="NWW134" s="717"/>
      <c r="NWX134" s="717"/>
      <c r="NWY134" s="717"/>
      <c r="NWZ134" s="717"/>
      <c r="NXA134" s="717"/>
      <c r="NXB134" s="717"/>
      <c r="NXC134" s="717"/>
      <c r="NXD134" s="717"/>
      <c r="NXE134" s="717"/>
      <c r="NXF134" s="717"/>
      <c r="NXG134" s="717"/>
      <c r="NXH134" s="717"/>
      <c r="NXI134" s="717"/>
      <c r="NXJ134" s="717"/>
      <c r="NXK134" s="717"/>
      <c r="NXL134" s="717"/>
      <c r="NXM134" s="717"/>
      <c r="NXN134" s="717"/>
      <c r="NXO134" s="717"/>
      <c r="NXP134" s="717"/>
      <c r="NXQ134" s="717"/>
      <c r="NXR134" s="717"/>
      <c r="NXS134" s="717"/>
      <c r="NXT134" s="717"/>
      <c r="NXU134" s="717"/>
      <c r="NXV134" s="717"/>
      <c r="NXW134" s="717"/>
      <c r="NXX134" s="717"/>
      <c r="NXY134" s="717"/>
      <c r="NXZ134" s="717"/>
      <c r="NYA134" s="717"/>
      <c r="NYB134" s="717"/>
      <c r="NYC134" s="717"/>
      <c r="NYD134" s="717"/>
      <c r="NYE134" s="717"/>
      <c r="NYF134" s="717"/>
      <c r="NYG134" s="717"/>
      <c r="NYH134" s="717"/>
      <c r="NYI134" s="717"/>
      <c r="NYJ134" s="717"/>
      <c r="NYK134" s="717"/>
      <c r="NYL134" s="717"/>
      <c r="NYM134" s="717"/>
      <c r="NYN134" s="717"/>
      <c r="NYO134" s="717"/>
      <c r="NYP134" s="717"/>
      <c r="NYQ134" s="717"/>
      <c r="NYR134" s="717"/>
      <c r="NYS134" s="717"/>
      <c r="NYT134" s="717"/>
      <c r="NYU134" s="717"/>
      <c r="NYV134" s="717"/>
      <c r="NYW134" s="717"/>
      <c r="NYX134" s="717"/>
      <c r="NYY134" s="717"/>
      <c r="NYZ134" s="717"/>
      <c r="NZA134" s="717"/>
      <c r="NZB134" s="717"/>
      <c r="NZC134" s="717"/>
      <c r="NZD134" s="717"/>
      <c r="NZE134" s="717"/>
      <c r="NZF134" s="717"/>
      <c r="NZG134" s="717"/>
      <c r="NZH134" s="717"/>
      <c r="NZI134" s="717"/>
      <c r="NZJ134" s="717"/>
      <c r="NZK134" s="717"/>
      <c r="NZL134" s="717"/>
      <c r="NZM134" s="717"/>
      <c r="NZN134" s="717"/>
      <c r="NZO134" s="717"/>
      <c r="NZP134" s="717"/>
      <c r="NZQ134" s="717"/>
      <c r="NZR134" s="717"/>
      <c r="NZS134" s="717"/>
      <c r="NZT134" s="717"/>
      <c r="NZU134" s="717"/>
      <c r="NZV134" s="717"/>
      <c r="NZW134" s="717"/>
      <c r="NZX134" s="717"/>
      <c r="NZY134" s="717"/>
      <c r="NZZ134" s="717"/>
      <c r="OAA134" s="717"/>
      <c r="OAB134" s="717"/>
      <c r="OAC134" s="717"/>
      <c r="OAD134" s="717"/>
      <c r="OAE134" s="717"/>
      <c r="OAF134" s="717"/>
      <c r="OAG134" s="717"/>
      <c r="OAH134" s="717"/>
      <c r="OAI134" s="717"/>
      <c r="OAJ134" s="717"/>
      <c r="OAK134" s="717"/>
      <c r="OAL134" s="717"/>
      <c r="OAM134" s="717"/>
      <c r="OAN134" s="717"/>
      <c r="OAO134" s="717"/>
      <c r="OAP134" s="717"/>
      <c r="OAQ134" s="717"/>
      <c r="OAR134" s="717"/>
      <c r="OAS134" s="717"/>
      <c r="OAT134" s="717"/>
      <c r="OAU134" s="717"/>
      <c r="OAV134" s="717"/>
      <c r="OAW134" s="717"/>
      <c r="OAX134" s="717"/>
      <c r="OAY134" s="717"/>
      <c r="OAZ134" s="717"/>
      <c r="OBA134" s="717"/>
      <c r="OBB134" s="717"/>
      <c r="OBC134" s="717"/>
      <c r="OBD134" s="717"/>
      <c r="OBE134" s="717"/>
      <c r="OBF134" s="717"/>
      <c r="OBG134" s="717"/>
      <c r="OBH134" s="717"/>
      <c r="OBI134" s="717"/>
      <c r="OBJ134" s="717"/>
      <c r="OBK134" s="717"/>
      <c r="OBL134" s="717"/>
      <c r="OBM134" s="717"/>
      <c r="OBN134" s="717"/>
      <c r="OBO134" s="717"/>
      <c r="OBP134" s="717"/>
      <c r="OBQ134" s="717"/>
      <c r="OBR134" s="717"/>
      <c r="OBS134" s="717"/>
      <c r="OBT134" s="717"/>
      <c r="OBU134" s="717"/>
      <c r="OBV134" s="717"/>
      <c r="OBW134" s="717"/>
      <c r="OBX134" s="717"/>
      <c r="OBY134" s="717"/>
      <c r="OBZ134" s="717"/>
      <c r="OCA134" s="717"/>
      <c r="OCB134" s="717"/>
      <c r="OCC134" s="717"/>
      <c r="OCD134" s="717"/>
      <c r="OCE134" s="717"/>
      <c r="OCF134" s="717"/>
      <c r="OCG134" s="717"/>
      <c r="OCH134" s="717"/>
      <c r="OCI134" s="717"/>
      <c r="OCJ134" s="717"/>
      <c r="OCK134" s="717"/>
      <c r="OCL134" s="717"/>
      <c r="OCM134" s="717"/>
      <c r="OCN134" s="717"/>
      <c r="OCO134" s="717"/>
      <c r="OCP134" s="717"/>
      <c r="OCQ134" s="717"/>
      <c r="OCR134" s="717"/>
      <c r="OCS134" s="717"/>
      <c r="OCT134" s="717"/>
      <c r="OCU134" s="717"/>
      <c r="OCV134" s="717"/>
      <c r="OCW134" s="717"/>
      <c r="OCX134" s="717"/>
      <c r="OCY134" s="717"/>
      <c r="OCZ134" s="717"/>
      <c r="ODA134" s="717"/>
      <c r="ODB134" s="717"/>
      <c r="ODC134" s="717"/>
      <c r="ODD134" s="717"/>
      <c r="ODE134" s="717"/>
      <c r="ODF134" s="717"/>
      <c r="ODG134" s="717"/>
      <c r="ODH134" s="717"/>
      <c r="ODI134" s="717"/>
      <c r="ODJ134" s="717"/>
      <c r="ODK134" s="717"/>
      <c r="ODL134" s="717"/>
      <c r="ODM134" s="717"/>
      <c r="ODN134" s="717"/>
      <c r="ODO134" s="717"/>
      <c r="ODP134" s="717"/>
      <c r="ODQ134" s="717"/>
      <c r="ODR134" s="717"/>
      <c r="ODS134" s="717"/>
      <c r="ODT134" s="717"/>
      <c r="ODU134" s="717"/>
      <c r="ODV134" s="717"/>
      <c r="ODW134" s="717"/>
      <c r="ODX134" s="717"/>
      <c r="ODY134" s="717"/>
      <c r="ODZ134" s="717"/>
      <c r="OEA134" s="717"/>
      <c r="OEB134" s="717"/>
      <c r="OEC134" s="717"/>
      <c r="OED134" s="717"/>
      <c r="OEE134" s="717"/>
      <c r="OEF134" s="717"/>
      <c r="OEG134" s="717"/>
      <c r="OEH134" s="717"/>
      <c r="OEI134" s="717"/>
      <c r="OEJ134" s="717"/>
      <c r="OEK134" s="717"/>
      <c r="OEL134" s="717"/>
      <c r="OEM134" s="717"/>
      <c r="OEN134" s="717"/>
      <c r="OEO134" s="717"/>
      <c r="OEP134" s="717"/>
      <c r="OEQ134" s="717"/>
      <c r="OER134" s="717"/>
      <c r="OES134" s="717"/>
      <c r="OET134" s="717"/>
      <c r="OEU134" s="717"/>
      <c r="OEV134" s="717"/>
      <c r="OEW134" s="717"/>
      <c r="OEX134" s="717"/>
      <c r="OEY134" s="717"/>
      <c r="OEZ134" s="717"/>
      <c r="OFA134" s="717"/>
      <c r="OFB134" s="717"/>
      <c r="OFC134" s="717"/>
      <c r="OFD134" s="717"/>
      <c r="OFE134" s="717"/>
      <c r="OFF134" s="717"/>
      <c r="OFG134" s="717"/>
      <c r="OFH134" s="717"/>
      <c r="OFI134" s="717"/>
      <c r="OFJ134" s="717"/>
      <c r="OFK134" s="717"/>
      <c r="OFL134" s="717"/>
      <c r="OFM134" s="717"/>
      <c r="OFN134" s="717"/>
      <c r="OFO134" s="717"/>
      <c r="OFP134" s="717"/>
      <c r="OFQ134" s="717"/>
      <c r="OFR134" s="717"/>
      <c r="OFS134" s="717"/>
      <c r="OFT134" s="717"/>
      <c r="OFU134" s="717"/>
      <c r="OFV134" s="717"/>
      <c r="OFW134" s="717"/>
      <c r="OFX134" s="717"/>
      <c r="OFY134" s="717"/>
      <c r="OFZ134" s="717"/>
      <c r="OGA134" s="717"/>
      <c r="OGB134" s="717"/>
      <c r="OGC134" s="717"/>
      <c r="OGD134" s="717"/>
      <c r="OGE134" s="717"/>
      <c r="OGF134" s="717"/>
      <c r="OGG134" s="717"/>
      <c r="OGH134" s="717"/>
      <c r="OGI134" s="717"/>
      <c r="OGJ134" s="717"/>
      <c r="OGK134" s="717"/>
      <c r="OGL134" s="717"/>
      <c r="OGM134" s="717"/>
      <c r="OGN134" s="717"/>
      <c r="OGO134" s="717"/>
      <c r="OGP134" s="717"/>
      <c r="OGQ134" s="717"/>
      <c r="OGR134" s="717"/>
      <c r="OGS134" s="717"/>
      <c r="OGT134" s="717"/>
      <c r="OGU134" s="717"/>
      <c r="OGV134" s="717"/>
      <c r="OGW134" s="717"/>
      <c r="OGX134" s="717"/>
      <c r="OGY134" s="717"/>
      <c r="OGZ134" s="717"/>
      <c r="OHA134" s="717"/>
      <c r="OHB134" s="717"/>
      <c r="OHC134" s="717"/>
      <c r="OHD134" s="717"/>
      <c r="OHE134" s="717"/>
      <c r="OHF134" s="717"/>
      <c r="OHG134" s="717"/>
      <c r="OHH134" s="717"/>
      <c r="OHI134" s="717"/>
      <c r="OHJ134" s="717"/>
      <c r="OHK134" s="717"/>
      <c r="OHL134" s="717"/>
      <c r="OHM134" s="717"/>
      <c r="OHN134" s="717"/>
      <c r="OHO134" s="717"/>
      <c r="OHP134" s="717"/>
      <c r="OHQ134" s="717"/>
      <c r="OHR134" s="717"/>
      <c r="OHS134" s="717"/>
      <c r="OHT134" s="717"/>
      <c r="OHU134" s="717"/>
      <c r="OHV134" s="717"/>
      <c r="OHW134" s="717"/>
      <c r="OHX134" s="717"/>
      <c r="OHY134" s="717"/>
      <c r="OHZ134" s="717"/>
      <c r="OIA134" s="717"/>
      <c r="OIB134" s="717"/>
      <c r="OIC134" s="717"/>
      <c r="OID134" s="717"/>
      <c r="OIE134" s="717"/>
      <c r="OIF134" s="717"/>
      <c r="OIG134" s="717"/>
      <c r="OIH134" s="717"/>
      <c r="OII134" s="717"/>
      <c r="OIJ134" s="717"/>
      <c r="OIK134" s="717"/>
      <c r="OIL134" s="717"/>
      <c r="OIM134" s="717"/>
      <c r="OIN134" s="717"/>
      <c r="OIO134" s="717"/>
      <c r="OIP134" s="717"/>
      <c r="OIQ134" s="717"/>
      <c r="OIR134" s="717"/>
      <c r="OIS134" s="717"/>
      <c r="OIT134" s="717"/>
      <c r="OIU134" s="717"/>
      <c r="OIV134" s="717"/>
      <c r="OIW134" s="717"/>
      <c r="OIX134" s="717"/>
      <c r="OIY134" s="717"/>
      <c r="OIZ134" s="717"/>
      <c r="OJA134" s="717"/>
      <c r="OJB134" s="717"/>
      <c r="OJC134" s="717"/>
      <c r="OJD134" s="717"/>
      <c r="OJE134" s="717"/>
      <c r="OJF134" s="717"/>
      <c r="OJG134" s="717"/>
      <c r="OJH134" s="717"/>
      <c r="OJI134" s="717"/>
      <c r="OJJ134" s="717"/>
      <c r="OJK134" s="717"/>
      <c r="OJL134" s="717"/>
      <c r="OJM134" s="717"/>
      <c r="OJN134" s="717"/>
      <c r="OJO134" s="717"/>
      <c r="OJP134" s="717"/>
      <c r="OJQ134" s="717"/>
      <c r="OJR134" s="717"/>
      <c r="OJS134" s="717"/>
      <c r="OJT134" s="717"/>
      <c r="OJU134" s="717"/>
      <c r="OJV134" s="717"/>
      <c r="OJW134" s="717"/>
      <c r="OJX134" s="717"/>
      <c r="OJY134" s="717"/>
      <c r="OJZ134" s="717"/>
      <c r="OKA134" s="717"/>
      <c r="OKB134" s="717"/>
      <c r="OKC134" s="717"/>
      <c r="OKD134" s="717"/>
      <c r="OKE134" s="717"/>
      <c r="OKF134" s="717"/>
      <c r="OKG134" s="717"/>
      <c r="OKH134" s="717"/>
      <c r="OKI134" s="717"/>
      <c r="OKJ134" s="717"/>
      <c r="OKK134" s="717"/>
      <c r="OKL134" s="717"/>
      <c r="OKM134" s="717"/>
      <c r="OKN134" s="717"/>
      <c r="OKO134" s="717"/>
      <c r="OKP134" s="717"/>
      <c r="OKQ134" s="717"/>
      <c r="OKR134" s="717"/>
      <c r="OKS134" s="717"/>
      <c r="OKT134" s="717"/>
      <c r="OKU134" s="717"/>
      <c r="OKV134" s="717"/>
      <c r="OKW134" s="717"/>
      <c r="OKX134" s="717"/>
      <c r="OKY134" s="717"/>
      <c r="OKZ134" s="717"/>
      <c r="OLA134" s="717"/>
      <c r="OLB134" s="717"/>
      <c r="OLC134" s="717"/>
      <c r="OLD134" s="717"/>
      <c r="OLE134" s="717"/>
      <c r="OLF134" s="717"/>
      <c r="OLG134" s="717"/>
      <c r="OLH134" s="717"/>
      <c r="OLI134" s="717"/>
      <c r="OLJ134" s="717"/>
      <c r="OLK134" s="717"/>
      <c r="OLL134" s="717"/>
      <c r="OLM134" s="717"/>
      <c r="OLN134" s="717"/>
      <c r="OLO134" s="717"/>
      <c r="OLP134" s="717"/>
      <c r="OLQ134" s="717"/>
      <c r="OLR134" s="717"/>
      <c r="OLS134" s="717"/>
      <c r="OLT134" s="717"/>
      <c r="OLU134" s="717"/>
      <c r="OLV134" s="717"/>
      <c r="OLW134" s="717"/>
      <c r="OLX134" s="717"/>
      <c r="OLY134" s="717"/>
      <c r="OLZ134" s="717"/>
      <c r="OMA134" s="717"/>
      <c r="OMB134" s="717"/>
      <c r="OMC134" s="717"/>
      <c r="OMD134" s="717"/>
      <c r="OME134" s="717"/>
      <c r="OMF134" s="717"/>
      <c r="OMG134" s="717"/>
      <c r="OMH134" s="717"/>
      <c r="OMI134" s="717"/>
      <c r="OMJ134" s="717"/>
      <c r="OMK134" s="717"/>
      <c r="OML134" s="717"/>
      <c r="OMM134" s="717"/>
      <c r="OMN134" s="717"/>
      <c r="OMO134" s="717"/>
      <c r="OMP134" s="717"/>
      <c r="OMQ134" s="717"/>
      <c r="OMR134" s="717"/>
      <c r="OMS134" s="717"/>
      <c r="OMT134" s="717"/>
      <c r="OMU134" s="717"/>
      <c r="OMV134" s="717"/>
      <c r="OMW134" s="717"/>
      <c r="OMX134" s="717"/>
      <c r="OMY134" s="717"/>
      <c r="OMZ134" s="717"/>
      <c r="ONA134" s="717"/>
      <c r="ONB134" s="717"/>
      <c r="ONC134" s="717"/>
      <c r="OND134" s="717"/>
      <c r="ONE134" s="717"/>
      <c r="ONF134" s="717"/>
      <c r="ONG134" s="717"/>
      <c r="ONH134" s="717"/>
      <c r="ONI134" s="717"/>
      <c r="ONJ134" s="717"/>
      <c r="ONK134" s="717"/>
      <c r="ONL134" s="717"/>
      <c r="ONM134" s="717"/>
      <c r="ONN134" s="717"/>
      <c r="ONO134" s="717"/>
      <c r="ONP134" s="717"/>
      <c r="ONQ134" s="717"/>
      <c r="ONR134" s="717"/>
      <c r="ONS134" s="717"/>
      <c r="ONT134" s="717"/>
      <c r="ONU134" s="717"/>
      <c r="ONV134" s="717"/>
      <c r="ONW134" s="717"/>
      <c r="ONX134" s="717"/>
      <c r="ONY134" s="717"/>
      <c r="ONZ134" s="717"/>
      <c r="OOA134" s="717"/>
      <c r="OOB134" s="717"/>
      <c r="OOC134" s="717"/>
      <c r="OOD134" s="717"/>
      <c r="OOE134" s="717"/>
      <c r="OOF134" s="717"/>
      <c r="OOG134" s="717"/>
      <c r="OOH134" s="717"/>
      <c r="OOI134" s="717"/>
      <c r="OOJ134" s="717"/>
      <c r="OOK134" s="717"/>
      <c r="OOL134" s="717"/>
      <c r="OOM134" s="717"/>
      <c r="OON134" s="717"/>
      <c r="OOO134" s="717"/>
      <c r="OOP134" s="717"/>
      <c r="OOQ134" s="717"/>
      <c r="OOR134" s="717"/>
      <c r="OOS134" s="717"/>
      <c r="OOT134" s="717"/>
      <c r="OOU134" s="717"/>
      <c r="OOV134" s="717"/>
      <c r="OOW134" s="717"/>
      <c r="OOX134" s="717"/>
      <c r="OOY134" s="717"/>
      <c r="OOZ134" s="717"/>
      <c r="OPA134" s="717"/>
      <c r="OPB134" s="717"/>
      <c r="OPC134" s="717"/>
      <c r="OPD134" s="717"/>
      <c r="OPE134" s="717"/>
      <c r="OPF134" s="717"/>
      <c r="OPG134" s="717"/>
      <c r="OPH134" s="717"/>
      <c r="OPI134" s="717"/>
      <c r="OPJ134" s="717"/>
      <c r="OPK134" s="717"/>
      <c r="OPL134" s="717"/>
      <c r="OPM134" s="717"/>
      <c r="OPN134" s="717"/>
      <c r="OPO134" s="717"/>
      <c r="OPP134" s="717"/>
      <c r="OPQ134" s="717"/>
      <c r="OPR134" s="717"/>
      <c r="OPS134" s="717"/>
      <c r="OPT134" s="717"/>
      <c r="OPU134" s="717"/>
      <c r="OPV134" s="717"/>
      <c r="OPW134" s="717"/>
      <c r="OPX134" s="717"/>
      <c r="OPY134" s="717"/>
      <c r="OPZ134" s="717"/>
      <c r="OQA134" s="717"/>
      <c r="OQB134" s="717"/>
      <c r="OQC134" s="717"/>
      <c r="OQD134" s="717"/>
      <c r="OQE134" s="717"/>
      <c r="OQF134" s="717"/>
      <c r="OQG134" s="717"/>
      <c r="OQH134" s="717"/>
      <c r="OQI134" s="717"/>
      <c r="OQJ134" s="717"/>
      <c r="OQK134" s="717"/>
      <c r="OQL134" s="717"/>
      <c r="OQM134" s="717"/>
      <c r="OQN134" s="717"/>
      <c r="OQO134" s="717"/>
      <c r="OQP134" s="717"/>
      <c r="OQQ134" s="717"/>
      <c r="OQR134" s="717"/>
      <c r="OQS134" s="717"/>
      <c r="OQT134" s="717"/>
      <c r="OQU134" s="717"/>
      <c r="OQV134" s="717"/>
      <c r="OQW134" s="717"/>
      <c r="OQX134" s="717"/>
      <c r="OQY134" s="717"/>
      <c r="OQZ134" s="717"/>
      <c r="ORA134" s="717"/>
      <c r="ORB134" s="717"/>
      <c r="ORC134" s="717"/>
      <c r="ORD134" s="717"/>
      <c r="ORE134" s="717"/>
      <c r="ORF134" s="717"/>
      <c r="ORG134" s="717"/>
      <c r="ORH134" s="717"/>
      <c r="ORI134" s="717"/>
      <c r="ORJ134" s="717"/>
      <c r="ORK134" s="717"/>
      <c r="ORL134" s="717"/>
      <c r="ORM134" s="717"/>
      <c r="ORN134" s="717"/>
      <c r="ORO134" s="717"/>
      <c r="ORP134" s="717"/>
      <c r="ORQ134" s="717"/>
      <c r="ORR134" s="717"/>
      <c r="ORS134" s="717"/>
      <c r="ORT134" s="717"/>
      <c r="ORU134" s="717"/>
      <c r="ORV134" s="717"/>
      <c r="ORW134" s="717"/>
      <c r="ORX134" s="717"/>
      <c r="ORY134" s="717"/>
      <c r="ORZ134" s="717"/>
      <c r="OSA134" s="717"/>
      <c r="OSB134" s="717"/>
      <c r="OSC134" s="717"/>
      <c r="OSD134" s="717"/>
      <c r="OSE134" s="717"/>
      <c r="OSF134" s="717"/>
      <c r="OSG134" s="717"/>
      <c r="OSH134" s="717"/>
      <c r="OSI134" s="717"/>
      <c r="OSJ134" s="717"/>
      <c r="OSK134" s="717"/>
      <c r="OSL134" s="717"/>
      <c r="OSM134" s="717"/>
      <c r="OSN134" s="717"/>
      <c r="OSO134" s="717"/>
      <c r="OSP134" s="717"/>
      <c r="OSQ134" s="717"/>
      <c r="OSR134" s="717"/>
      <c r="OSS134" s="717"/>
      <c r="OST134" s="717"/>
      <c r="OSU134" s="717"/>
      <c r="OSV134" s="717"/>
      <c r="OSW134" s="717"/>
      <c r="OSX134" s="717"/>
      <c r="OSY134" s="717"/>
      <c r="OSZ134" s="717"/>
      <c r="OTA134" s="717"/>
      <c r="OTB134" s="717"/>
      <c r="OTC134" s="717"/>
      <c r="OTD134" s="717"/>
      <c r="OTE134" s="717"/>
      <c r="OTF134" s="717"/>
      <c r="OTG134" s="717"/>
      <c r="OTH134" s="717"/>
      <c r="OTI134" s="717"/>
      <c r="OTJ134" s="717"/>
      <c r="OTK134" s="717"/>
      <c r="OTL134" s="717"/>
      <c r="OTM134" s="717"/>
      <c r="OTN134" s="717"/>
      <c r="OTO134" s="717"/>
      <c r="OTP134" s="717"/>
      <c r="OTQ134" s="717"/>
      <c r="OTR134" s="717"/>
      <c r="OTS134" s="717"/>
      <c r="OTT134" s="717"/>
      <c r="OTU134" s="717"/>
      <c r="OTV134" s="717"/>
      <c r="OTW134" s="717"/>
      <c r="OTX134" s="717"/>
      <c r="OTY134" s="717"/>
      <c r="OTZ134" s="717"/>
      <c r="OUA134" s="717"/>
      <c r="OUB134" s="717"/>
      <c r="OUC134" s="717"/>
      <c r="OUD134" s="717"/>
      <c r="OUE134" s="717"/>
      <c r="OUF134" s="717"/>
      <c r="OUG134" s="717"/>
      <c r="OUH134" s="717"/>
      <c r="OUI134" s="717"/>
      <c r="OUJ134" s="717"/>
      <c r="OUK134" s="717"/>
      <c r="OUL134" s="717"/>
      <c r="OUM134" s="717"/>
      <c r="OUN134" s="717"/>
      <c r="OUO134" s="717"/>
      <c r="OUP134" s="717"/>
      <c r="OUQ134" s="717"/>
      <c r="OUR134" s="717"/>
      <c r="OUS134" s="717"/>
      <c r="OUT134" s="717"/>
      <c r="OUU134" s="717"/>
      <c r="OUV134" s="717"/>
      <c r="OUW134" s="717"/>
      <c r="OUX134" s="717"/>
      <c r="OUY134" s="717"/>
      <c r="OUZ134" s="717"/>
      <c r="OVA134" s="717"/>
      <c r="OVB134" s="717"/>
      <c r="OVC134" s="717"/>
      <c r="OVD134" s="717"/>
      <c r="OVE134" s="717"/>
      <c r="OVF134" s="717"/>
      <c r="OVG134" s="717"/>
      <c r="OVH134" s="717"/>
      <c r="OVI134" s="717"/>
      <c r="OVJ134" s="717"/>
      <c r="OVK134" s="717"/>
      <c r="OVL134" s="717"/>
      <c r="OVM134" s="717"/>
      <c r="OVN134" s="717"/>
      <c r="OVO134" s="717"/>
      <c r="OVP134" s="717"/>
      <c r="OVQ134" s="717"/>
      <c r="OVR134" s="717"/>
      <c r="OVS134" s="717"/>
      <c r="OVT134" s="717"/>
      <c r="OVU134" s="717"/>
      <c r="OVV134" s="717"/>
      <c r="OVW134" s="717"/>
      <c r="OVX134" s="717"/>
      <c r="OVY134" s="717"/>
      <c r="OVZ134" s="717"/>
      <c r="OWA134" s="717"/>
      <c r="OWB134" s="717"/>
      <c r="OWC134" s="717"/>
      <c r="OWD134" s="717"/>
      <c r="OWE134" s="717"/>
      <c r="OWF134" s="717"/>
      <c r="OWG134" s="717"/>
      <c r="OWH134" s="717"/>
      <c r="OWI134" s="717"/>
      <c r="OWJ134" s="717"/>
      <c r="OWK134" s="717"/>
      <c r="OWL134" s="717"/>
      <c r="OWM134" s="717"/>
      <c r="OWN134" s="717"/>
      <c r="OWO134" s="717"/>
      <c r="OWP134" s="717"/>
      <c r="OWQ134" s="717"/>
      <c r="OWR134" s="717"/>
      <c r="OWS134" s="717"/>
      <c r="OWT134" s="717"/>
      <c r="OWU134" s="717"/>
      <c r="OWV134" s="717"/>
      <c r="OWW134" s="717"/>
      <c r="OWX134" s="717"/>
      <c r="OWY134" s="717"/>
      <c r="OWZ134" s="717"/>
      <c r="OXA134" s="717"/>
      <c r="OXB134" s="717"/>
      <c r="OXC134" s="717"/>
      <c r="OXD134" s="717"/>
      <c r="OXE134" s="717"/>
      <c r="OXF134" s="717"/>
      <c r="OXG134" s="717"/>
      <c r="OXH134" s="717"/>
      <c r="OXI134" s="717"/>
      <c r="OXJ134" s="717"/>
      <c r="OXK134" s="717"/>
      <c r="OXL134" s="717"/>
      <c r="OXM134" s="717"/>
      <c r="OXN134" s="717"/>
      <c r="OXO134" s="717"/>
      <c r="OXP134" s="717"/>
      <c r="OXQ134" s="717"/>
      <c r="OXR134" s="717"/>
      <c r="OXS134" s="717"/>
      <c r="OXT134" s="717"/>
      <c r="OXU134" s="717"/>
      <c r="OXV134" s="717"/>
      <c r="OXW134" s="717"/>
      <c r="OXX134" s="717"/>
      <c r="OXY134" s="717"/>
      <c r="OXZ134" s="717"/>
      <c r="OYA134" s="717"/>
      <c r="OYB134" s="717"/>
      <c r="OYC134" s="717"/>
      <c r="OYD134" s="717"/>
      <c r="OYE134" s="717"/>
      <c r="OYF134" s="717"/>
      <c r="OYG134" s="717"/>
      <c r="OYH134" s="717"/>
      <c r="OYI134" s="717"/>
      <c r="OYJ134" s="717"/>
      <c r="OYK134" s="717"/>
      <c r="OYL134" s="717"/>
      <c r="OYM134" s="717"/>
      <c r="OYN134" s="717"/>
      <c r="OYO134" s="717"/>
      <c r="OYP134" s="717"/>
      <c r="OYQ134" s="717"/>
      <c r="OYR134" s="717"/>
      <c r="OYS134" s="717"/>
      <c r="OYT134" s="717"/>
      <c r="OYU134" s="717"/>
      <c r="OYV134" s="717"/>
      <c r="OYW134" s="717"/>
      <c r="OYX134" s="717"/>
      <c r="OYY134" s="717"/>
      <c r="OYZ134" s="717"/>
      <c r="OZA134" s="717"/>
      <c r="OZB134" s="717"/>
      <c r="OZC134" s="717"/>
      <c r="OZD134" s="717"/>
      <c r="OZE134" s="717"/>
      <c r="OZF134" s="717"/>
      <c r="OZG134" s="717"/>
      <c r="OZH134" s="717"/>
      <c r="OZI134" s="717"/>
      <c r="OZJ134" s="717"/>
      <c r="OZK134" s="717"/>
      <c r="OZL134" s="717"/>
      <c r="OZM134" s="717"/>
      <c r="OZN134" s="717"/>
      <c r="OZO134" s="717"/>
      <c r="OZP134" s="717"/>
      <c r="OZQ134" s="717"/>
      <c r="OZR134" s="717"/>
      <c r="OZS134" s="717"/>
      <c r="OZT134" s="717"/>
      <c r="OZU134" s="717"/>
      <c r="OZV134" s="717"/>
      <c r="OZW134" s="717"/>
      <c r="OZX134" s="717"/>
      <c r="OZY134" s="717"/>
      <c r="OZZ134" s="717"/>
      <c r="PAA134" s="717"/>
      <c r="PAB134" s="717"/>
      <c r="PAC134" s="717"/>
      <c r="PAD134" s="717"/>
      <c r="PAE134" s="717"/>
      <c r="PAF134" s="717"/>
      <c r="PAG134" s="717"/>
      <c r="PAH134" s="717"/>
      <c r="PAI134" s="717"/>
      <c r="PAJ134" s="717"/>
      <c r="PAK134" s="717"/>
      <c r="PAL134" s="717"/>
      <c r="PAM134" s="717"/>
      <c r="PAN134" s="717"/>
      <c r="PAO134" s="717"/>
      <c r="PAP134" s="717"/>
      <c r="PAQ134" s="717"/>
      <c r="PAR134" s="717"/>
      <c r="PAS134" s="717"/>
      <c r="PAT134" s="717"/>
      <c r="PAU134" s="717"/>
      <c r="PAV134" s="717"/>
      <c r="PAW134" s="717"/>
      <c r="PAX134" s="717"/>
      <c r="PAY134" s="717"/>
      <c r="PAZ134" s="717"/>
      <c r="PBA134" s="717"/>
      <c r="PBB134" s="717"/>
      <c r="PBC134" s="717"/>
      <c r="PBD134" s="717"/>
      <c r="PBE134" s="717"/>
      <c r="PBF134" s="717"/>
      <c r="PBG134" s="717"/>
      <c r="PBH134" s="717"/>
      <c r="PBI134" s="717"/>
      <c r="PBJ134" s="717"/>
      <c r="PBK134" s="717"/>
      <c r="PBL134" s="717"/>
      <c r="PBM134" s="717"/>
      <c r="PBN134" s="717"/>
      <c r="PBO134" s="717"/>
      <c r="PBP134" s="717"/>
      <c r="PBQ134" s="717"/>
      <c r="PBR134" s="717"/>
      <c r="PBS134" s="717"/>
      <c r="PBT134" s="717"/>
      <c r="PBU134" s="717"/>
      <c r="PBV134" s="717"/>
      <c r="PBW134" s="717"/>
      <c r="PBX134" s="717"/>
      <c r="PBY134" s="717"/>
      <c r="PBZ134" s="717"/>
      <c r="PCA134" s="717"/>
      <c r="PCB134" s="717"/>
      <c r="PCC134" s="717"/>
      <c r="PCD134" s="717"/>
      <c r="PCE134" s="717"/>
      <c r="PCF134" s="717"/>
      <c r="PCG134" s="717"/>
      <c r="PCH134" s="717"/>
      <c r="PCI134" s="717"/>
      <c r="PCJ134" s="717"/>
      <c r="PCK134" s="717"/>
      <c r="PCL134" s="717"/>
      <c r="PCM134" s="717"/>
      <c r="PCN134" s="717"/>
      <c r="PCO134" s="717"/>
      <c r="PCP134" s="717"/>
      <c r="PCQ134" s="717"/>
      <c r="PCR134" s="717"/>
      <c r="PCS134" s="717"/>
      <c r="PCT134" s="717"/>
      <c r="PCU134" s="717"/>
      <c r="PCV134" s="717"/>
      <c r="PCW134" s="717"/>
      <c r="PCX134" s="717"/>
      <c r="PCY134" s="717"/>
      <c r="PCZ134" s="717"/>
      <c r="PDA134" s="717"/>
      <c r="PDB134" s="717"/>
      <c r="PDC134" s="717"/>
      <c r="PDD134" s="717"/>
      <c r="PDE134" s="717"/>
      <c r="PDF134" s="717"/>
      <c r="PDG134" s="717"/>
      <c r="PDH134" s="717"/>
      <c r="PDI134" s="717"/>
      <c r="PDJ134" s="717"/>
      <c r="PDK134" s="717"/>
      <c r="PDL134" s="717"/>
      <c r="PDM134" s="717"/>
      <c r="PDN134" s="717"/>
      <c r="PDO134" s="717"/>
      <c r="PDP134" s="717"/>
      <c r="PDQ134" s="717"/>
      <c r="PDR134" s="717"/>
      <c r="PDS134" s="717"/>
      <c r="PDT134" s="717"/>
      <c r="PDU134" s="717"/>
      <c r="PDV134" s="717"/>
      <c r="PDW134" s="717"/>
      <c r="PDX134" s="717"/>
      <c r="PDY134" s="717"/>
      <c r="PDZ134" s="717"/>
      <c r="PEA134" s="717"/>
      <c r="PEB134" s="717"/>
      <c r="PEC134" s="717"/>
      <c r="PED134" s="717"/>
      <c r="PEE134" s="717"/>
      <c r="PEF134" s="717"/>
      <c r="PEG134" s="717"/>
      <c r="PEH134" s="717"/>
      <c r="PEI134" s="717"/>
      <c r="PEJ134" s="717"/>
      <c r="PEK134" s="717"/>
      <c r="PEL134" s="717"/>
      <c r="PEM134" s="717"/>
      <c r="PEN134" s="717"/>
      <c r="PEO134" s="717"/>
      <c r="PEP134" s="717"/>
      <c r="PEQ134" s="717"/>
      <c r="PER134" s="717"/>
      <c r="PES134" s="717"/>
      <c r="PET134" s="717"/>
      <c r="PEU134" s="717"/>
      <c r="PEV134" s="717"/>
      <c r="PEW134" s="717"/>
      <c r="PEX134" s="717"/>
      <c r="PEY134" s="717"/>
      <c r="PEZ134" s="717"/>
      <c r="PFA134" s="717"/>
      <c r="PFB134" s="717"/>
      <c r="PFC134" s="717"/>
      <c r="PFD134" s="717"/>
      <c r="PFE134" s="717"/>
      <c r="PFF134" s="717"/>
      <c r="PFG134" s="717"/>
      <c r="PFH134" s="717"/>
      <c r="PFI134" s="717"/>
      <c r="PFJ134" s="717"/>
      <c r="PFK134" s="717"/>
      <c r="PFL134" s="717"/>
      <c r="PFM134" s="717"/>
      <c r="PFN134" s="717"/>
      <c r="PFO134" s="717"/>
      <c r="PFP134" s="717"/>
      <c r="PFQ134" s="717"/>
      <c r="PFR134" s="717"/>
      <c r="PFS134" s="717"/>
      <c r="PFT134" s="717"/>
      <c r="PFU134" s="717"/>
      <c r="PFV134" s="717"/>
      <c r="PFW134" s="717"/>
      <c r="PFX134" s="717"/>
      <c r="PFY134" s="717"/>
      <c r="PFZ134" s="717"/>
      <c r="PGA134" s="717"/>
      <c r="PGB134" s="717"/>
      <c r="PGC134" s="717"/>
      <c r="PGD134" s="717"/>
      <c r="PGE134" s="717"/>
      <c r="PGF134" s="717"/>
      <c r="PGG134" s="717"/>
      <c r="PGH134" s="717"/>
      <c r="PGI134" s="717"/>
      <c r="PGJ134" s="717"/>
      <c r="PGK134" s="717"/>
      <c r="PGL134" s="717"/>
      <c r="PGM134" s="717"/>
      <c r="PGN134" s="717"/>
      <c r="PGO134" s="717"/>
      <c r="PGP134" s="717"/>
      <c r="PGQ134" s="717"/>
      <c r="PGR134" s="717"/>
      <c r="PGS134" s="717"/>
      <c r="PGT134" s="717"/>
      <c r="PGU134" s="717"/>
      <c r="PGV134" s="717"/>
      <c r="PGW134" s="717"/>
      <c r="PGX134" s="717"/>
      <c r="PGY134" s="717"/>
      <c r="PGZ134" s="717"/>
      <c r="PHA134" s="717"/>
      <c r="PHB134" s="717"/>
      <c r="PHC134" s="717"/>
      <c r="PHD134" s="717"/>
      <c r="PHE134" s="717"/>
      <c r="PHF134" s="717"/>
      <c r="PHG134" s="717"/>
      <c r="PHH134" s="717"/>
      <c r="PHI134" s="717"/>
      <c r="PHJ134" s="717"/>
      <c r="PHK134" s="717"/>
      <c r="PHL134" s="717"/>
      <c r="PHM134" s="717"/>
      <c r="PHN134" s="717"/>
      <c r="PHO134" s="717"/>
      <c r="PHP134" s="717"/>
      <c r="PHQ134" s="717"/>
      <c r="PHR134" s="717"/>
      <c r="PHS134" s="717"/>
      <c r="PHT134" s="717"/>
      <c r="PHU134" s="717"/>
      <c r="PHV134" s="717"/>
      <c r="PHW134" s="717"/>
      <c r="PHX134" s="717"/>
      <c r="PHY134" s="717"/>
      <c r="PHZ134" s="717"/>
      <c r="PIA134" s="717"/>
      <c r="PIB134" s="717"/>
      <c r="PIC134" s="717"/>
      <c r="PID134" s="717"/>
      <c r="PIE134" s="717"/>
      <c r="PIF134" s="717"/>
      <c r="PIG134" s="717"/>
      <c r="PIH134" s="717"/>
      <c r="PII134" s="717"/>
      <c r="PIJ134" s="717"/>
      <c r="PIK134" s="717"/>
      <c r="PIL134" s="717"/>
      <c r="PIM134" s="717"/>
      <c r="PIN134" s="717"/>
      <c r="PIO134" s="717"/>
      <c r="PIP134" s="717"/>
      <c r="PIQ134" s="717"/>
      <c r="PIR134" s="717"/>
      <c r="PIS134" s="717"/>
      <c r="PIT134" s="717"/>
      <c r="PIU134" s="717"/>
      <c r="PIV134" s="717"/>
      <c r="PIW134" s="717"/>
      <c r="PIX134" s="717"/>
      <c r="PIY134" s="717"/>
      <c r="PIZ134" s="717"/>
      <c r="PJA134" s="717"/>
      <c r="PJB134" s="717"/>
      <c r="PJC134" s="717"/>
      <c r="PJD134" s="717"/>
      <c r="PJE134" s="717"/>
      <c r="PJF134" s="717"/>
      <c r="PJG134" s="717"/>
      <c r="PJH134" s="717"/>
      <c r="PJI134" s="717"/>
      <c r="PJJ134" s="717"/>
      <c r="PJK134" s="717"/>
      <c r="PJL134" s="717"/>
      <c r="PJM134" s="717"/>
      <c r="PJN134" s="717"/>
      <c r="PJO134" s="717"/>
      <c r="PJP134" s="717"/>
      <c r="PJQ134" s="717"/>
      <c r="PJR134" s="717"/>
      <c r="PJS134" s="717"/>
      <c r="PJT134" s="717"/>
      <c r="PJU134" s="717"/>
      <c r="PJV134" s="717"/>
      <c r="PJW134" s="717"/>
      <c r="PJX134" s="717"/>
      <c r="PJY134" s="717"/>
      <c r="PJZ134" s="717"/>
      <c r="PKA134" s="717"/>
      <c r="PKB134" s="717"/>
      <c r="PKC134" s="717"/>
      <c r="PKD134" s="717"/>
      <c r="PKE134" s="717"/>
      <c r="PKF134" s="717"/>
      <c r="PKG134" s="717"/>
      <c r="PKH134" s="717"/>
      <c r="PKI134" s="717"/>
      <c r="PKJ134" s="717"/>
      <c r="PKK134" s="717"/>
      <c r="PKL134" s="717"/>
      <c r="PKM134" s="717"/>
      <c r="PKN134" s="717"/>
      <c r="PKO134" s="717"/>
      <c r="PKP134" s="717"/>
      <c r="PKQ134" s="717"/>
      <c r="PKR134" s="717"/>
      <c r="PKS134" s="717"/>
      <c r="PKT134" s="717"/>
      <c r="PKU134" s="717"/>
      <c r="PKV134" s="717"/>
      <c r="PKW134" s="717"/>
      <c r="PKX134" s="717"/>
      <c r="PKY134" s="717"/>
      <c r="PKZ134" s="717"/>
      <c r="PLA134" s="717"/>
      <c r="PLB134" s="717"/>
      <c r="PLC134" s="717"/>
      <c r="PLD134" s="717"/>
      <c r="PLE134" s="717"/>
      <c r="PLF134" s="717"/>
      <c r="PLG134" s="717"/>
      <c r="PLH134" s="717"/>
      <c r="PLI134" s="717"/>
      <c r="PLJ134" s="717"/>
      <c r="PLK134" s="717"/>
      <c r="PLL134" s="717"/>
      <c r="PLM134" s="717"/>
      <c r="PLN134" s="717"/>
      <c r="PLO134" s="717"/>
      <c r="PLP134" s="717"/>
      <c r="PLQ134" s="717"/>
      <c r="PLR134" s="717"/>
      <c r="PLS134" s="717"/>
      <c r="PLT134" s="717"/>
      <c r="PLU134" s="717"/>
      <c r="PLV134" s="717"/>
      <c r="PLW134" s="717"/>
      <c r="PLX134" s="717"/>
      <c r="PLY134" s="717"/>
      <c r="PLZ134" s="717"/>
      <c r="PMA134" s="717"/>
      <c r="PMB134" s="717"/>
      <c r="PMC134" s="717"/>
      <c r="PMD134" s="717"/>
      <c r="PME134" s="717"/>
      <c r="PMF134" s="717"/>
      <c r="PMG134" s="717"/>
      <c r="PMH134" s="717"/>
      <c r="PMI134" s="717"/>
      <c r="PMJ134" s="717"/>
      <c r="PMK134" s="717"/>
      <c r="PML134" s="717"/>
      <c r="PMM134" s="717"/>
      <c r="PMN134" s="717"/>
      <c r="PMO134" s="717"/>
      <c r="PMP134" s="717"/>
      <c r="PMQ134" s="717"/>
      <c r="PMR134" s="717"/>
      <c r="PMS134" s="717"/>
      <c r="PMT134" s="717"/>
      <c r="PMU134" s="717"/>
      <c r="PMV134" s="717"/>
      <c r="PMW134" s="717"/>
      <c r="PMX134" s="717"/>
      <c r="PMY134" s="717"/>
      <c r="PMZ134" s="717"/>
      <c r="PNA134" s="717"/>
      <c r="PNB134" s="717"/>
      <c r="PNC134" s="717"/>
      <c r="PND134" s="717"/>
      <c r="PNE134" s="717"/>
      <c r="PNF134" s="717"/>
      <c r="PNG134" s="717"/>
      <c r="PNH134" s="717"/>
      <c r="PNI134" s="717"/>
      <c r="PNJ134" s="717"/>
      <c r="PNK134" s="717"/>
      <c r="PNL134" s="717"/>
      <c r="PNM134" s="717"/>
      <c r="PNN134" s="717"/>
      <c r="PNO134" s="717"/>
      <c r="PNP134" s="717"/>
      <c r="PNQ134" s="717"/>
      <c r="PNR134" s="717"/>
      <c r="PNS134" s="717"/>
      <c r="PNT134" s="717"/>
      <c r="PNU134" s="717"/>
      <c r="PNV134" s="717"/>
      <c r="PNW134" s="717"/>
      <c r="PNX134" s="717"/>
      <c r="PNY134" s="717"/>
      <c r="PNZ134" s="717"/>
      <c r="POA134" s="717"/>
      <c r="POB134" s="717"/>
      <c r="POC134" s="717"/>
      <c r="POD134" s="717"/>
      <c r="POE134" s="717"/>
      <c r="POF134" s="717"/>
      <c r="POG134" s="717"/>
      <c r="POH134" s="717"/>
      <c r="POI134" s="717"/>
      <c r="POJ134" s="717"/>
      <c r="POK134" s="717"/>
      <c r="POL134" s="717"/>
      <c r="POM134" s="717"/>
      <c r="PON134" s="717"/>
      <c r="POO134" s="717"/>
      <c r="POP134" s="717"/>
      <c r="POQ134" s="717"/>
      <c r="POR134" s="717"/>
      <c r="POS134" s="717"/>
      <c r="POT134" s="717"/>
      <c r="POU134" s="717"/>
      <c r="POV134" s="717"/>
      <c r="POW134" s="717"/>
      <c r="POX134" s="717"/>
      <c r="POY134" s="717"/>
      <c r="POZ134" s="717"/>
      <c r="PPA134" s="717"/>
      <c r="PPB134" s="717"/>
      <c r="PPC134" s="717"/>
      <c r="PPD134" s="717"/>
      <c r="PPE134" s="717"/>
      <c r="PPF134" s="717"/>
      <c r="PPG134" s="717"/>
      <c r="PPH134" s="717"/>
      <c r="PPI134" s="717"/>
      <c r="PPJ134" s="717"/>
      <c r="PPK134" s="717"/>
      <c r="PPL134" s="717"/>
      <c r="PPM134" s="717"/>
      <c r="PPN134" s="717"/>
      <c r="PPO134" s="717"/>
      <c r="PPP134" s="717"/>
      <c r="PPQ134" s="717"/>
      <c r="PPR134" s="717"/>
      <c r="PPS134" s="717"/>
      <c r="PPT134" s="717"/>
      <c r="PPU134" s="717"/>
      <c r="PPV134" s="717"/>
      <c r="PPW134" s="717"/>
      <c r="PPX134" s="717"/>
      <c r="PPY134" s="717"/>
      <c r="PPZ134" s="717"/>
      <c r="PQA134" s="717"/>
      <c r="PQB134" s="717"/>
      <c r="PQC134" s="717"/>
      <c r="PQD134" s="717"/>
      <c r="PQE134" s="717"/>
      <c r="PQF134" s="717"/>
      <c r="PQG134" s="717"/>
      <c r="PQH134" s="717"/>
      <c r="PQI134" s="717"/>
      <c r="PQJ134" s="717"/>
      <c r="PQK134" s="717"/>
      <c r="PQL134" s="717"/>
      <c r="PQM134" s="717"/>
      <c r="PQN134" s="717"/>
      <c r="PQO134" s="717"/>
      <c r="PQP134" s="717"/>
      <c r="PQQ134" s="717"/>
      <c r="PQR134" s="717"/>
      <c r="PQS134" s="717"/>
      <c r="PQT134" s="717"/>
      <c r="PQU134" s="717"/>
      <c r="PQV134" s="717"/>
      <c r="PQW134" s="717"/>
      <c r="PQX134" s="717"/>
      <c r="PQY134" s="717"/>
      <c r="PQZ134" s="717"/>
      <c r="PRA134" s="717"/>
      <c r="PRB134" s="717"/>
      <c r="PRC134" s="717"/>
      <c r="PRD134" s="717"/>
      <c r="PRE134" s="717"/>
      <c r="PRF134" s="717"/>
      <c r="PRG134" s="717"/>
      <c r="PRH134" s="717"/>
      <c r="PRI134" s="717"/>
      <c r="PRJ134" s="717"/>
      <c r="PRK134" s="717"/>
      <c r="PRL134" s="717"/>
      <c r="PRM134" s="717"/>
      <c r="PRN134" s="717"/>
      <c r="PRO134" s="717"/>
      <c r="PRP134" s="717"/>
      <c r="PRQ134" s="717"/>
      <c r="PRR134" s="717"/>
      <c r="PRS134" s="717"/>
      <c r="PRT134" s="717"/>
      <c r="PRU134" s="717"/>
      <c r="PRV134" s="717"/>
      <c r="PRW134" s="717"/>
      <c r="PRX134" s="717"/>
      <c r="PRY134" s="717"/>
      <c r="PRZ134" s="717"/>
      <c r="PSA134" s="717"/>
      <c r="PSB134" s="717"/>
      <c r="PSC134" s="717"/>
      <c r="PSD134" s="717"/>
      <c r="PSE134" s="717"/>
      <c r="PSF134" s="717"/>
      <c r="PSG134" s="717"/>
      <c r="PSH134" s="717"/>
      <c r="PSI134" s="717"/>
      <c r="PSJ134" s="717"/>
      <c r="PSK134" s="717"/>
      <c r="PSL134" s="717"/>
      <c r="PSM134" s="717"/>
      <c r="PSN134" s="717"/>
      <c r="PSO134" s="717"/>
      <c r="PSP134" s="717"/>
      <c r="PSQ134" s="717"/>
      <c r="PSR134" s="717"/>
      <c r="PSS134" s="717"/>
      <c r="PST134" s="717"/>
      <c r="PSU134" s="717"/>
      <c r="PSV134" s="717"/>
      <c r="PSW134" s="717"/>
      <c r="PSX134" s="717"/>
      <c r="PSY134" s="717"/>
      <c r="PSZ134" s="717"/>
      <c r="PTA134" s="717"/>
      <c r="PTB134" s="717"/>
      <c r="PTC134" s="717"/>
      <c r="PTD134" s="717"/>
      <c r="PTE134" s="717"/>
      <c r="PTF134" s="717"/>
      <c r="PTG134" s="717"/>
      <c r="PTH134" s="717"/>
      <c r="PTI134" s="717"/>
      <c r="PTJ134" s="717"/>
      <c r="PTK134" s="717"/>
      <c r="PTL134" s="717"/>
      <c r="PTM134" s="717"/>
      <c r="PTN134" s="717"/>
      <c r="PTO134" s="717"/>
      <c r="PTP134" s="717"/>
      <c r="PTQ134" s="717"/>
      <c r="PTR134" s="717"/>
      <c r="PTS134" s="717"/>
      <c r="PTT134" s="717"/>
      <c r="PTU134" s="717"/>
      <c r="PTV134" s="717"/>
      <c r="PTW134" s="717"/>
      <c r="PTX134" s="717"/>
      <c r="PTY134" s="717"/>
      <c r="PTZ134" s="717"/>
      <c r="PUA134" s="717"/>
      <c r="PUB134" s="717"/>
      <c r="PUC134" s="717"/>
      <c r="PUD134" s="717"/>
      <c r="PUE134" s="717"/>
      <c r="PUF134" s="717"/>
      <c r="PUG134" s="717"/>
      <c r="PUH134" s="717"/>
      <c r="PUI134" s="717"/>
      <c r="PUJ134" s="717"/>
      <c r="PUK134" s="717"/>
      <c r="PUL134" s="717"/>
      <c r="PUM134" s="717"/>
      <c r="PUN134" s="717"/>
      <c r="PUO134" s="717"/>
      <c r="PUP134" s="717"/>
      <c r="PUQ134" s="717"/>
      <c r="PUR134" s="717"/>
      <c r="PUS134" s="717"/>
      <c r="PUT134" s="717"/>
      <c r="PUU134" s="717"/>
      <c r="PUV134" s="717"/>
      <c r="PUW134" s="717"/>
      <c r="PUX134" s="717"/>
      <c r="PUY134" s="717"/>
      <c r="PUZ134" s="717"/>
      <c r="PVA134" s="717"/>
      <c r="PVB134" s="717"/>
      <c r="PVC134" s="717"/>
      <c r="PVD134" s="717"/>
      <c r="PVE134" s="717"/>
      <c r="PVF134" s="717"/>
      <c r="PVG134" s="717"/>
      <c r="PVH134" s="717"/>
      <c r="PVI134" s="717"/>
      <c r="PVJ134" s="717"/>
      <c r="PVK134" s="717"/>
      <c r="PVL134" s="717"/>
      <c r="PVM134" s="717"/>
      <c r="PVN134" s="717"/>
      <c r="PVO134" s="717"/>
      <c r="PVP134" s="717"/>
      <c r="PVQ134" s="717"/>
      <c r="PVR134" s="717"/>
      <c r="PVS134" s="717"/>
      <c r="PVT134" s="717"/>
      <c r="PVU134" s="717"/>
      <c r="PVV134" s="717"/>
      <c r="PVW134" s="717"/>
      <c r="PVX134" s="717"/>
      <c r="PVY134" s="717"/>
      <c r="PVZ134" s="717"/>
      <c r="PWA134" s="717"/>
      <c r="PWB134" s="717"/>
      <c r="PWC134" s="717"/>
      <c r="PWD134" s="717"/>
      <c r="PWE134" s="717"/>
      <c r="PWF134" s="717"/>
      <c r="PWG134" s="717"/>
      <c r="PWH134" s="717"/>
      <c r="PWI134" s="717"/>
      <c r="PWJ134" s="717"/>
      <c r="PWK134" s="717"/>
      <c r="PWL134" s="717"/>
      <c r="PWM134" s="717"/>
      <c r="PWN134" s="717"/>
      <c r="PWO134" s="717"/>
      <c r="PWP134" s="717"/>
      <c r="PWQ134" s="717"/>
      <c r="PWR134" s="717"/>
      <c r="PWS134" s="717"/>
      <c r="PWT134" s="717"/>
      <c r="PWU134" s="717"/>
      <c r="PWV134" s="717"/>
      <c r="PWW134" s="717"/>
      <c r="PWX134" s="717"/>
      <c r="PWY134" s="717"/>
      <c r="PWZ134" s="717"/>
      <c r="PXA134" s="717"/>
      <c r="PXB134" s="717"/>
      <c r="PXC134" s="717"/>
      <c r="PXD134" s="717"/>
      <c r="PXE134" s="717"/>
      <c r="PXF134" s="717"/>
      <c r="PXG134" s="717"/>
      <c r="PXH134" s="717"/>
      <c r="PXI134" s="717"/>
      <c r="PXJ134" s="717"/>
      <c r="PXK134" s="717"/>
      <c r="PXL134" s="717"/>
      <c r="PXM134" s="717"/>
      <c r="PXN134" s="717"/>
      <c r="PXO134" s="717"/>
      <c r="PXP134" s="717"/>
      <c r="PXQ134" s="717"/>
      <c r="PXR134" s="717"/>
      <c r="PXS134" s="717"/>
      <c r="PXT134" s="717"/>
      <c r="PXU134" s="717"/>
      <c r="PXV134" s="717"/>
      <c r="PXW134" s="717"/>
      <c r="PXX134" s="717"/>
      <c r="PXY134" s="717"/>
      <c r="PXZ134" s="717"/>
      <c r="PYA134" s="717"/>
      <c r="PYB134" s="717"/>
      <c r="PYC134" s="717"/>
      <c r="PYD134" s="717"/>
      <c r="PYE134" s="717"/>
      <c r="PYF134" s="717"/>
      <c r="PYG134" s="717"/>
      <c r="PYH134" s="717"/>
      <c r="PYI134" s="717"/>
      <c r="PYJ134" s="717"/>
      <c r="PYK134" s="717"/>
      <c r="PYL134" s="717"/>
      <c r="PYM134" s="717"/>
      <c r="PYN134" s="717"/>
      <c r="PYO134" s="717"/>
      <c r="PYP134" s="717"/>
      <c r="PYQ134" s="717"/>
      <c r="PYR134" s="717"/>
      <c r="PYS134" s="717"/>
      <c r="PYT134" s="717"/>
      <c r="PYU134" s="717"/>
      <c r="PYV134" s="717"/>
      <c r="PYW134" s="717"/>
      <c r="PYX134" s="717"/>
      <c r="PYY134" s="717"/>
      <c r="PYZ134" s="717"/>
      <c r="PZA134" s="717"/>
      <c r="PZB134" s="717"/>
      <c r="PZC134" s="717"/>
      <c r="PZD134" s="717"/>
      <c r="PZE134" s="717"/>
      <c r="PZF134" s="717"/>
      <c r="PZG134" s="717"/>
      <c r="PZH134" s="717"/>
      <c r="PZI134" s="717"/>
      <c r="PZJ134" s="717"/>
      <c r="PZK134" s="717"/>
      <c r="PZL134" s="717"/>
      <c r="PZM134" s="717"/>
      <c r="PZN134" s="717"/>
      <c r="PZO134" s="717"/>
      <c r="PZP134" s="717"/>
      <c r="PZQ134" s="717"/>
      <c r="PZR134" s="717"/>
      <c r="PZS134" s="717"/>
      <c r="PZT134" s="717"/>
      <c r="PZU134" s="717"/>
      <c r="PZV134" s="717"/>
      <c r="PZW134" s="717"/>
      <c r="PZX134" s="717"/>
      <c r="PZY134" s="717"/>
      <c r="PZZ134" s="717"/>
      <c r="QAA134" s="717"/>
      <c r="QAB134" s="717"/>
      <c r="QAC134" s="717"/>
      <c r="QAD134" s="717"/>
      <c r="QAE134" s="717"/>
      <c r="QAF134" s="717"/>
      <c r="QAG134" s="717"/>
      <c r="QAH134" s="717"/>
      <c r="QAI134" s="717"/>
      <c r="QAJ134" s="717"/>
      <c r="QAK134" s="717"/>
      <c r="QAL134" s="717"/>
      <c r="QAM134" s="717"/>
      <c r="QAN134" s="717"/>
      <c r="QAO134" s="717"/>
      <c r="QAP134" s="717"/>
      <c r="QAQ134" s="717"/>
      <c r="QAR134" s="717"/>
      <c r="QAS134" s="717"/>
      <c r="QAT134" s="717"/>
      <c r="QAU134" s="717"/>
      <c r="QAV134" s="717"/>
      <c r="QAW134" s="717"/>
      <c r="QAX134" s="717"/>
      <c r="QAY134" s="717"/>
      <c r="QAZ134" s="717"/>
      <c r="QBA134" s="717"/>
      <c r="QBB134" s="717"/>
      <c r="QBC134" s="717"/>
      <c r="QBD134" s="717"/>
      <c r="QBE134" s="717"/>
      <c r="QBF134" s="717"/>
      <c r="QBG134" s="717"/>
      <c r="QBH134" s="717"/>
      <c r="QBI134" s="717"/>
      <c r="QBJ134" s="717"/>
      <c r="QBK134" s="717"/>
      <c r="QBL134" s="717"/>
      <c r="QBM134" s="717"/>
      <c r="QBN134" s="717"/>
      <c r="QBO134" s="717"/>
      <c r="QBP134" s="717"/>
      <c r="QBQ134" s="717"/>
      <c r="QBR134" s="717"/>
      <c r="QBS134" s="717"/>
      <c r="QBT134" s="717"/>
      <c r="QBU134" s="717"/>
      <c r="QBV134" s="717"/>
      <c r="QBW134" s="717"/>
      <c r="QBX134" s="717"/>
      <c r="QBY134" s="717"/>
      <c r="QBZ134" s="717"/>
      <c r="QCA134" s="717"/>
      <c r="QCB134" s="717"/>
      <c r="QCC134" s="717"/>
      <c r="QCD134" s="717"/>
      <c r="QCE134" s="717"/>
      <c r="QCF134" s="717"/>
      <c r="QCG134" s="717"/>
      <c r="QCH134" s="717"/>
      <c r="QCI134" s="717"/>
      <c r="QCJ134" s="717"/>
      <c r="QCK134" s="717"/>
      <c r="QCL134" s="717"/>
      <c r="QCM134" s="717"/>
      <c r="QCN134" s="717"/>
      <c r="QCO134" s="717"/>
      <c r="QCP134" s="717"/>
      <c r="QCQ134" s="717"/>
      <c r="QCR134" s="717"/>
      <c r="QCS134" s="717"/>
      <c r="QCT134" s="717"/>
      <c r="QCU134" s="717"/>
      <c r="QCV134" s="717"/>
      <c r="QCW134" s="717"/>
      <c r="QCX134" s="717"/>
      <c r="QCY134" s="717"/>
      <c r="QCZ134" s="717"/>
      <c r="QDA134" s="717"/>
      <c r="QDB134" s="717"/>
      <c r="QDC134" s="717"/>
      <c r="QDD134" s="717"/>
      <c r="QDE134" s="717"/>
      <c r="QDF134" s="717"/>
      <c r="QDG134" s="717"/>
      <c r="QDH134" s="717"/>
      <c r="QDI134" s="717"/>
      <c r="QDJ134" s="717"/>
      <c r="QDK134" s="717"/>
      <c r="QDL134" s="717"/>
      <c r="QDM134" s="717"/>
      <c r="QDN134" s="717"/>
      <c r="QDO134" s="717"/>
      <c r="QDP134" s="717"/>
      <c r="QDQ134" s="717"/>
      <c r="QDR134" s="717"/>
      <c r="QDS134" s="717"/>
      <c r="QDT134" s="717"/>
      <c r="QDU134" s="717"/>
      <c r="QDV134" s="717"/>
      <c r="QDW134" s="717"/>
      <c r="QDX134" s="717"/>
      <c r="QDY134" s="717"/>
      <c r="QDZ134" s="717"/>
      <c r="QEA134" s="717"/>
      <c r="QEB134" s="717"/>
      <c r="QEC134" s="717"/>
      <c r="QED134" s="717"/>
      <c r="QEE134" s="717"/>
      <c r="QEF134" s="717"/>
      <c r="QEG134" s="717"/>
      <c r="QEH134" s="717"/>
      <c r="QEI134" s="717"/>
      <c r="QEJ134" s="717"/>
      <c r="QEK134" s="717"/>
      <c r="QEL134" s="717"/>
      <c r="QEM134" s="717"/>
      <c r="QEN134" s="717"/>
      <c r="QEO134" s="717"/>
      <c r="QEP134" s="717"/>
      <c r="QEQ134" s="717"/>
      <c r="QER134" s="717"/>
      <c r="QES134" s="717"/>
      <c r="QET134" s="717"/>
      <c r="QEU134" s="717"/>
      <c r="QEV134" s="717"/>
      <c r="QEW134" s="717"/>
      <c r="QEX134" s="717"/>
      <c r="QEY134" s="717"/>
      <c r="QEZ134" s="717"/>
      <c r="QFA134" s="717"/>
      <c r="QFB134" s="717"/>
      <c r="QFC134" s="717"/>
      <c r="QFD134" s="717"/>
      <c r="QFE134" s="717"/>
      <c r="QFF134" s="717"/>
      <c r="QFG134" s="717"/>
      <c r="QFH134" s="717"/>
      <c r="QFI134" s="717"/>
      <c r="QFJ134" s="717"/>
      <c r="QFK134" s="717"/>
      <c r="QFL134" s="717"/>
      <c r="QFM134" s="717"/>
      <c r="QFN134" s="717"/>
      <c r="QFO134" s="717"/>
      <c r="QFP134" s="717"/>
      <c r="QFQ134" s="717"/>
      <c r="QFR134" s="717"/>
      <c r="QFS134" s="717"/>
      <c r="QFT134" s="717"/>
      <c r="QFU134" s="717"/>
      <c r="QFV134" s="717"/>
      <c r="QFW134" s="717"/>
      <c r="QFX134" s="717"/>
      <c r="QFY134" s="717"/>
      <c r="QFZ134" s="717"/>
      <c r="QGA134" s="717"/>
      <c r="QGB134" s="717"/>
      <c r="QGC134" s="717"/>
      <c r="QGD134" s="717"/>
      <c r="QGE134" s="717"/>
      <c r="QGF134" s="717"/>
      <c r="QGG134" s="717"/>
      <c r="QGH134" s="717"/>
      <c r="QGI134" s="717"/>
      <c r="QGJ134" s="717"/>
      <c r="QGK134" s="717"/>
      <c r="QGL134" s="717"/>
      <c r="QGM134" s="717"/>
      <c r="QGN134" s="717"/>
      <c r="QGO134" s="717"/>
      <c r="QGP134" s="717"/>
      <c r="QGQ134" s="717"/>
      <c r="QGR134" s="717"/>
      <c r="QGS134" s="717"/>
      <c r="QGT134" s="717"/>
      <c r="QGU134" s="717"/>
      <c r="QGV134" s="717"/>
      <c r="QGW134" s="717"/>
      <c r="QGX134" s="717"/>
      <c r="QGY134" s="717"/>
      <c r="QGZ134" s="717"/>
      <c r="QHA134" s="717"/>
      <c r="QHB134" s="717"/>
      <c r="QHC134" s="717"/>
      <c r="QHD134" s="717"/>
      <c r="QHE134" s="717"/>
      <c r="QHF134" s="717"/>
      <c r="QHG134" s="717"/>
      <c r="QHH134" s="717"/>
      <c r="QHI134" s="717"/>
      <c r="QHJ134" s="717"/>
      <c r="QHK134" s="717"/>
      <c r="QHL134" s="717"/>
      <c r="QHM134" s="717"/>
      <c r="QHN134" s="717"/>
      <c r="QHO134" s="717"/>
      <c r="QHP134" s="717"/>
      <c r="QHQ134" s="717"/>
      <c r="QHR134" s="717"/>
      <c r="QHS134" s="717"/>
      <c r="QHT134" s="717"/>
      <c r="QHU134" s="717"/>
      <c r="QHV134" s="717"/>
      <c r="QHW134" s="717"/>
      <c r="QHX134" s="717"/>
      <c r="QHY134" s="717"/>
      <c r="QHZ134" s="717"/>
      <c r="QIA134" s="717"/>
      <c r="QIB134" s="717"/>
      <c r="QIC134" s="717"/>
      <c r="QID134" s="717"/>
      <c r="QIE134" s="717"/>
      <c r="QIF134" s="717"/>
      <c r="QIG134" s="717"/>
      <c r="QIH134" s="717"/>
      <c r="QII134" s="717"/>
      <c r="QIJ134" s="717"/>
      <c r="QIK134" s="717"/>
      <c r="QIL134" s="717"/>
      <c r="QIM134" s="717"/>
      <c r="QIN134" s="717"/>
      <c r="QIO134" s="717"/>
      <c r="QIP134" s="717"/>
      <c r="QIQ134" s="717"/>
      <c r="QIR134" s="717"/>
      <c r="QIS134" s="717"/>
      <c r="QIT134" s="717"/>
      <c r="QIU134" s="717"/>
      <c r="QIV134" s="717"/>
      <c r="QIW134" s="717"/>
      <c r="QIX134" s="717"/>
      <c r="QIY134" s="717"/>
      <c r="QIZ134" s="717"/>
      <c r="QJA134" s="717"/>
      <c r="QJB134" s="717"/>
      <c r="QJC134" s="717"/>
      <c r="QJD134" s="717"/>
      <c r="QJE134" s="717"/>
      <c r="QJF134" s="717"/>
      <c r="QJG134" s="717"/>
      <c r="QJH134" s="717"/>
      <c r="QJI134" s="717"/>
      <c r="QJJ134" s="717"/>
      <c r="QJK134" s="717"/>
      <c r="QJL134" s="717"/>
      <c r="QJM134" s="717"/>
      <c r="QJN134" s="717"/>
      <c r="QJO134" s="717"/>
      <c r="QJP134" s="717"/>
      <c r="QJQ134" s="717"/>
      <c r="QJR134" s="717"/>
      <c r="QJS134" s="717"/>
      <c r="QJT134" s="717"/>
      <c r="QJU134" s="717"/>
      <c r="QJV134" s="717"/>
      <c r="QJW134" s="717"/>
      <c r="QJX134" s="717"/>
      <c r="QJY134" s="717"/>
      <c r="QJZ134" s="717"/>
      <c r="QKA134" s="717"/>
      <c r="QKB134" s="717"/>
      <c r="QKC134" s="717"/>
      <c r="QKD134" s="717"/>
      <c r="QKE134" s="717"/>
      <c r="QKF134" s="717"/>
      <c r="QKG134" s="717"/>
      <c r="QKH134" s="717"/>
      <c r="QKI134" s="717"/>
      <c r="QKJ134" s="717"/>
      <c r="QKK134" s="717"/>
      <c r="QKL134" s="717"/>
      <c r="QKM134" s="717"/>
      <c r="QKN134" s="717"/>
      <c r="QKO134" s="717"/>
      <c r="QKP134" s="717"/>
      <c r="QKQ134" s="717"/>
      <c r="QKR134" s="717"/>
      <c r="QKS134" s="717"/>
      <c r="QKT134" s="717"/>
      <c r="QKU134" s="717"/>
      <c r="QKV134" s="717"/>
      <c r="QKW134" s="717"/>
      <c r="QKX134" s="717"/>
      <c r="QKY134" s="717"/>
      <c r="QKZ134" s="717"/>
      <c r="QLA134" s="717"/>
      <c r="QLB134" s="717"/>
      <c r="QLC134" s="717"/>
      <c r="QLD134" s="717"/>
      <c r="QLE134" s="717"/>
      <c r="QLF134" s="717"/>
      <c r="QLG134" s="717"/>
      <c r="QLH134" s="717"/>
      <c r="QLI134" s="717"/>
      <c r="QLJ134" s="717"/>
      <c r="QLK134" s="717"/>
      <c r="QLL134" s="717"/>
      <c r="QLM134" s="717"/>
      <c r="QLN134" s="717"/>
      <c r="QLO134" s="717"/>
      <c r="QLP134" s="717"/>
      <c r="QLQ134" s="717"/>
      <c r="QLR134" s="717"/>
      <c r="QLS134" s="717"/>
      <c r="QLT134" s="717"/>
      <c r="QLU134" s="717"/>
      <c r="QLV134" s="717"/>
      <c r="QLW134" s="717"/>
      <c r="QLX134" s="717"/>
      <c r="QLY134" s="717"/>
      <c r="QLZ134" s="717"/>
      <c r="QMA134" s="717"/>
      <c r="QMB134" s="717"/>
      <c r="QMC134" s="717"/>
      <c r="QMD134" s="717"/>
      <c r="QME134" s="717"/>
      <c r="QMF134" s="717"/>
      <c r="QMG134" s="717"/>
      <c r="QMH134" s="717"/>
      <c r="QMI134" s="717"/>
      <c r="QMJ134" s="717"/>
      <c r="QMK134" s="717"/>
      <c r="QML134" s="717"/>
      <c r="QMM134" s="717"/>
      <c r="QMN134" s="717"/>
      <c r="QMO134" s="717"/>
      <c r="QMP134" s="717"/>
      <c r="QMQ134" s="717"/>
      <c r="QMR134" s="717"/>
      <c r="QMS134" s="717"/>
      <c r="QMT134" s="717"/>
      <c r="QMU134" s="717"/>
      <c r="QMV134" s="717"/>
      <c r="QMW134" s="717"/>
      <c r="QMX134" s="717"/>
      <c r="QMY134" s="717"/>
      <c r="QMZ134" s="717"/>
      <c r="QNA134" s="717"/>
      <c r="QNB134" s="717"/>
      <c r="QNC134" s="717"/>
      <c r="QND134" s="717"/>
      <c r="QNE134" s="717"/>
      <c r="QNF134" s="717"/>
      <c r="QNG134" s="717"/>
      <c r="QNH134" s="717"/>
      <c r="QNI134" s="717"/>
      <c r="QNJ134" s="717"/>
      <c r="QNK134" s="717"/>
      <c r="QNL134" s="717"/>
      <c r="QNM134" s="717"/>
      <c r="QNN134" s="717"/>
      <c r="QNO134" s="717"/>
      <c r="QNP134" s="717"/>
      <c r="QNQ134" s="717"/>
      <c r="QNR134" s="717"/>
      <c r="QNS134" s="717"/>
      <c r="QNT134" s="717"/>
      <c r="QNU134" s="717"/>
      <c r="QNV134" s="717"/>
      <c r="QNW134" s="717"/>
      <c r="QNX134" s="717"/>
      <c r="QNY134" s="717"/>
      <c r="QNZ134" s="717"/>
      <c r="QOA134" s="717"/>
      <c r="QOB134" s="717"/>
      <c r="QOC134" s="717"/>
      <c r="QOD134" s="717"/>
      <c r="QOE134" s="717"/>
      <c r="QOF134" s="717"/>
      <c r="QOG134" s="717"/>
      <c r="QOH134" s="717"/>
      <c r="QOI134" s="717"/>
      <c r="QOJ134" s="717"/>
      <c r="QOK134" s="717"/>
      <c r="QOL134" s="717"/>
      <c r="QOM134" s="717"/>
      <c r="QON134" s="717"/>
      <c r="QOO134" s="717"/>
      <c r="QOP134" s="717"/>
      <c r="QOQ134" s="717"/>
      <c r="QOR134" s="717"/>
      <c r="QOS134" s="717"/>
      <c r="QOT134" s="717"/>
      <c r="QOU134" s="717"/>
      <c r="QOV134" s="717"/>
      <c r="QOW134" s="717"/>
      <c r="QOX134" s="717"/>
      <c r="QOY134" s="717"/>
      <c r="QOZ134" s="717"/>
      <c r="QPA134" s="717"/>
      <c r="QPB134" s="717"/>
      <c r="QPC134" s="717"/>
      <c r="QPD134" s="717"/>
      <c r="QPE134" s="717"/>
      <c r="QPF134" s="717"/>
      <c r="QPG134" s="717"/>
      <c r="QPH134" s="717"/>
      <c r="QPI134" s="717"/>
      <c r="QPJ134" s="717"/>
      <c r="QPK134" s="717"/>
      <c r="QPL134" s="717"/>
      <c r="QPM134" s="717"/>
      <c r="QPN134" s="717"/>
      <c r="QPO134" s="717"/>
      <c r="QPP134" s="717"/>
      <c r="QPQ134" s="717"/>
      <c r="QPR134" s="717"/>
      <c r="QPS134" s="717"/>
      <c r="QPT134" s="717"/>
      <c r="QPU134" s="717"/>
      <c r="QPV134" s="717"/>
      <c r="QPW134" s="717"/>
      <c r="QPX134" s="717"/>
      <c r="QPY134" s="717"/>
      <c r="QPZ134" s="717"/>
      <c r="QQA134" s="717"/>
      <c r="QQB134" s="717"/>
      <c r="QQC134" s="717"/>
      <c r="QQD134" s="717"/>
      <c r="QQE134" s="717"/>
      <c r="QQF134" s="717"/>
      <c r="QQG134" s="717"/>
      <c r="QQH134" s="717"/>
      <c r="QQI134" s="717"/>
      <c r="QQJ134" s="717"/>
      <c r="QQK134" s="717"/>
      <c r="QQL134" s="717"/>
      <c r="QQM134" s="717"/>
      <c r="QQN134" s="717"/>
      <c r="QQO134" s="717"/>
      <c r="QQP134" s="717"/>
      <c r="QQQ134" s="717"/>
      <c r="QQR134" s="717"/>
      <c r="QQS134" s="717"/>
      <c r="QQT134" s="717"/>
      <c r="QQU134" s="717"/>
      <c r="QQV134" s="717"/>
      <c r="QQW134" s="717"/>
      <c r="QQX134" s="717"/>
      <c r="QQY134" s="717"/>
      <c r="QQZ134" s="717"/>
      <c r="QRA134" s="717"/>
      <c r="QRB134" s="717"/>
      <c r="QRC134" s="717"/>
      <c r="QRD134" s="717"/>
      <c r="QRE134" s="717"/>
      <c r="QRF134" s="717"/>
      <c r="QRG134" s="717"/>
      <c r="QRH134" s="717"/>
      <c r="QRI134" s="717"/>
      <c r="QRJ134" s="717"/>
      <c r="QRK134" s="717"/>
      <c r="QRL134" s="717"/>
      <c r="QRM134" s="717"/>
      <c r="QRN134" s="717"/>
      <c r="QRO134" s="717"/>
      <c r="QRP134" s="717"/>
      <c r="QRQ134" s="717"/>
      <c r="QRR134" s="717"/>
      <c r="QRS134" s="717"/>
      <c r="QRT134" s="717"/>
      <c r="QRU134" s="717"/>
      <c r="QRV134" s="717"/>
      <c r="QRW134" s="717"/>
      <c r="QRX134" s="717"/>
      <c r="QRY134" s="717"/>
      <c r="QRZ134" s="717"/>
      <c r="QSA134" s="717"/>
      <c r="QSB134" s="717"/>
      <c r="QSC134" s="717"/>
      <c r="QSD134" s="717"/>
      <c r="QSE134" s="717"/>
      <c r="QSF134" s="717"/>
      <c r="QSG134" s="717"/>
      <c r="QSH134" s="717"/>
      <c r="QSI134" s="717"/>
      <c r="QSJ134" s="717"/>
      <c r="QSK134" s="717"/>
      <c r="QSL134" s="717"/>
      <c r="QSM134" s="717"/>
      <c r="QSN134" s="717"/>
      <c r="QSO134" s="717"/>
      <c r="QSP134" s="717"/>
      <c r="QSQ134" s="717"/>
      <c r="QSR134" s="717"/>
      <c r="QSS134" s="717"/>
      <c r="QST134" s="717"/>
      <c r="QSU134" s="717"/>
      <c r="QSV134" s="717"/>
      <c r="QSW134" s="717"/>
      <c r="QSX134" s="717"/>
      <c r="QSY134" s="717"/>
      <c r="QSZ134" s="717"/>
      <c r="QTA134" s="717"/>
      <c r="QTB134" s="717"/>
      <c r="QTC134" s="717"/>
      <c r="QTD134" s="717"/>
      <c r="QTE134" s="717"/>
      <c r="QTF134" s="717"/>
      <c r="QTG134" s="717"/>
      <c r="QTH134" s="717"/>
      <c r="QTI134" s="717"/>
      <c r="QTJ134" s="717"/>
      <c r="QTK134" s="717"/>
      <c r="QTL134" s="717"/>
      <c r="QTM134" s="717"/>
      <c r="QTN134" s="717"/>
      <c r="QTO134" s="717"/>
      <c r="QTP134" s="717"/>
      <c r="QTQ134" s="717"/>
      <c r="QTR134" s="717"/>
      <c r="QTS134" s="717"/>
      <c r="QTT134" s="717"/>
      <c r="QTU134" s="717"/>
      <c r="QTV134" s="717"/>
      <c r="QTW134" s="717"/>
      <c r="QTX134" s="717"/>
      <c r="QTY134" s="717"/>
      <c r="QTZ134" s="717"/>
      <c r="QUA134" s="717"/>
      <c r="QUB134" s="717"/>
      <c r="QUC134" s="717"/>
      <c r="QUD134" s="717"/>
      <c r="QUE134" s="717"/>
      <c r="QUF134" s="717"/>
      <c r="QUG134" s="717"/>
      <c r="QUH134" s="717"/>
      <c r="QUI134" s="717"/>
      <c r="QUJ134" s="717"/>
      <c r="QUK134" s="717"/>
      <c r="QUL134" s="717"/>
      <c r="QUM134" s="717"/>
      <c r="QUN134" s="717"/>
      <c r="QUO134" s="717"/>
      <c r="QUP134" s="717"/>
      <c r="QUQ134" s="717"/>
      <c r="QUR134" s="717"/>
      <c r="QUS134" s="717"/>
      <c r="QUT134" s="717"/>
      <c r="QUU134" s="717"/>
      <c r="QUV134" s="717"/>
      <c r="QUW134" s="717"/>
      <c r="QUX134" s="717"/>
      <c r="QUY134" s="717"/>
      <c r="QUZ134" s="717"/>
      <c r="QVA134" s="717"/>
      <c r="QVB134" s="717"/>
      <c r="QVC134" s="717"/>
      <c r="QVD134" s="717"/>
      <c r="QVE134" s="717"/>
      <c r="QVF134" s="717"/>
      <c r="QVG134" s="717"/>
      <c r="QVH134" s="717"/>
      <c r="QVI134" s="717"/>
      <c r="QVJ134" s="717"/>
      <c r="QVK134" s="717"/>
      <c r="QVL134" s="717"/>
      <c r="QVM134" s="717"/>
      <c r="QVN134" s="717"/>
      <c r="QVO134" s="717"/>
      <c r="QVP134" s="717"/>
      <c r="QVQ134" s="717"/>
      <c r="QVR134" s="717"/>
      <c r="QVS134" s="717"/>
      <c r="QVT134" s="717"/>
      <c r="QVU134" s="717"/>
      <c r="QVV134" s="717"/>
      <c r="QVW134" s="717"/>
      <c r="QVX134" s="717"/>
      <c r="QVY134" s="717"/>
      <c r="QVZ134" s="717"/>
      <c r="QWA134" s="717"/>
      <c r="QWB134" s="717"/>
      <c r="QWC134" s="717"/>
      <c r="QWD134" s="717"/>
      <c r="QWE134" s="717"/>
      <c r="QWF134" s="717"/>
      <c r="QWG134" s="717"/>
      <c r="QWH134" s="717"/>
      <c r="QWI134" s="717"/>
      <c r="QWJ134" s="717"/>
      <c r="QWK134" s="717"/>
      <c r="QWL134" s="717"/>
      <c r="QWM134" s="717"/>
      <c r="QWN134" s="717"/>
      <c r="QWO134" s="717"/>
      <c r="QWP134" s="717"/>
      <c r="QWQ134" s="717"/>
      <c r="QWR134" s="717"/>
      <c r="QWS134" s="717"/>
      <c r="QWT134" s="717"/>
      <c r="QWU134" s="717"/>
      <c r="QWV134" s="717"/>
      <c r="QWW134" s="717"/>
      <c r="QWX134" s="717"/>
      <c r="QWY134" s="717"/>
      <c r="QWZ134" s="717"/>
      <c r="QXA134" s="717"/>
      <c r="QXB134" s="717"/>
      <c r="QXC134" s="717"/>
      <c r="QXD134" s="717"/>
      <c r="QXE134" s="717"/>
      <c r="QXF134" s="717"/>
      <c r="QXG134" s="717"/>
      <c r="QXH134" s="717"/>
      <c r="QXI134" s="717"/>
      <c r="QXJ134" s="717"/>
      <c r="QXK134" s="717"/>
      <c r="QXL134" s="717"/>
      <c r="QXM134" s="717"/>
      <c r="QXN134" s="717"/>
      <c r="QXO134" s="717"/>
      <c r="QXP134" s="717"/>
      <c r="QXQ134" s="717"/>
      <c r="QXR134" s="717"/>
      <c r="QXS134" s="717"/>
      <c r="QXT134" s="717"/>
      <c r="QXU134" s="717"/>
      <c r="QXV134" s="717"/>
      <c r="QXW134" s="717"/>
      <c r="QXX134" s="717"/>
      <c r="QXY134" s="717"/>
      <c r="QXZ134" s="717"/>
      <c r="QYA134" s="717"/>
      <c r="QYB134" s="717"/>
      <c r="QYC134" s="717"/>
      <c r="QYD134" s="717"/>
      <c r="QYE134" s="717"/>
      <c r="QYF134" s="717"/>
      <c r="QYG134" s="717"/>
      <c r="QYH134" s="717"/>
      <c r="QYI134" s="717"/>
      <c r="QYJ134" s="717"/>
      <c r="QYK134" s="717"/>
      <c r="QYL134" s="717"/>
      <c r="QYM134" s="717"/>
      <c r="QYN134" s="717"/>
      <c r="QYO134" s="717"/>
      <c r="QYP134" s="717"/>
      <c r="QYQ134" s="717"/>
      <c r="QYR134" s="717"/>
      <c r="QYS134" s="717"/>
      <c r="QYT134" s="717"/>
      <c r="QYU134" s="717"/>
      <c r="QYV134" s="717"/>
      <c r="QYW134" s="717"/>
      <c r="QYX134" s="717"/>
      <c r="QYY134" s="717"/>
      <c r="QYZ134" s="717"/>
      <c r="QZA134" s="717"/>
      <c r="QZB134" s="717"/>
      <c r="QZC134" s="717"/>
      <c r="QZD134" s="717"/>
      <c r="QZE134" s="717"/>
      <c r="QZF134" s="717"/>
      <c r="QZG134" s="717"/>
      <c r="QZH134" s="717"/>
      <c r="QZI134" s="717"/>
      <c r="QZJ134" s="717"/>
      <c r="QZK134" s="717"/>
      <c r="QZL134" s="717"/>
      <c r="QZM134" s="717"/>
      <c r="QZN134" s="717"/>
      <c r="QZO134" s="717"/>
      <c r="QZP134" s="717"/>
      <c r="QZQ134" s="717"/>
      <c r="QZR134" s="717"/>
      <c r="QZS134" s="717"/>
      <c r="QZT134" s="717"/>
      <c r="QZU134" s="717"/>
      <c r="QZV134" s="717"/>
      <c r="QZW134" s="717"/>
      <c r="QZX134" s="717"/>
      <c r="QZY134" s="717"/>
      <c r="QZZ134" s="717"/>
      <c r="RAA134" s="717"/>
      <c r="RAB134" s="717"/>
      <c r="RAC134" s="717"/>
      <c r="RAD134" s="717"/>
      <c r="RAE134" s="717"/>
      <c r="RAF134" s="717"/>
      <c r="RAG134" s="717"/>
      <c r="RAH134" s="717"/>
      <c r="RAI134" s="717"/>
      <c r="RAJ134" s="717"/>
      <c r="RAK134" s="717"/>
      <c r="RAL134" s="717"/>
      <c r="RAM134" s="717"/>
      <c r="RAN134" s="717"/>
      <c r="RAO134" s="717"/>
      <c r="RAP134" s="717"/>
      <c r="RAQ134" s="717"/>
      <c r="RAR134" s="717"/>
      <c r="RAS134" s="717"/>
      <c r="RAT134" s="717"/>
      <c r="RAU134" s="717"/>
      <c r="RAV134" s="717"/>
      <c r="RAW134" s="717"/>
      <c r="RAX134" s="717"/>
      <c r="RAY134" s="717"/>
      <c r="RAZ134" s="717"/>
      <c r="RBA134" s="717"/>
      <c r="RBB134" s="717"/>
      <c r="RBC134" s="717"/>
      <c r="RBD134" s="717"/>
      <c r="RBE134" s="717"/>
      <c r="RBF134" s="717"/>
      <c r="RBG134" s="717"/>
      <c r="RBH134" s="717"/>
      <c r="RBI134" s="717"/>
      <c r="RBJ134" s="717"/>
      <c r="RBK134" s="717"/>
      <c r="RBL134" s="717"/>
      <c r="RBM134" s="717"/>
      <c r="RBN134" s="717"/>
      <c r="RBO134" s="717"/>
      <c r="RBP134" s="717"/>
      <c r="RBQ134" s="717"/>
      <c r="RBR134" s="717"/>
      <c r="RBS134" s="717"/>
      <c r="RBT134" s="717"/>
      <c r="RBU134" s="717"/>
      <c r="RBV134" s="717"/>
      <c r="RBW134" s="717"/>
      <c r="RBX134" s="717"/>
      <c r="RBY134" s="717"/>
      <c r="RBZ134" s="717"/>
      <c r="RCA134" s="717"/>
      <c r="RCB134" s="717"/>
      <c r="RCC134" s="717"/>
      <c r="RCD134" s="717"/>
      <c r="RCE134" s="717"/>
      <c r="RCF134" s="717"/>
      <c r="RCG134" s="717"/>
      <c r="RCH134" s="717"/>
      <c r="RCI134" s="717"/>
      <c r="RCJ134" s="717"/>
      <c r="RCK134" s="717"/>
      <c r="RCL134" s="717"/>
      <c r="RCM134" s="717"/>
      <c r="RCN134" s="717"/>
      <c r="RCO134" s="717"/>
      <c r="RCP134" s="717"/>
      <c r="RCQ134" s="717"/>
      <c r="RCR134" s="717"/>
      <c r="RCS134" s="717"/>
      <c r="RCT134" s="717"/>
      <c r="RCU134" s="717"/>
      <c r="RCV134" s="717"/>
      <c r="RCW134" s="717"/>
      <c r="RCX134" s="717"/>
      <c r="RCY134" s="717"/>
      <c r="RCZ134" s="717"/>
      <c r="RDA134" s="717"/>
      <c r="RDB134" s="717"/>
      <c r="RDC134" s="717"/>
      <c r="RDD134" s="717"/>
      <c r="RDE134" s="717"/>
      <c r="RDF134" s="717"/>
      <c r="RDG134" s="717"/>
      <c r="RDH134" s="717"/>
      <c r="RDI134" s="717"/>
      <c r="RDJ134" s="717"/>
      <c r="RDK134" s="717"/>
      <c r="RDL134" s="717"/>
      <c r="RDM134" s="717"/>
      <c r="RDN134" s="717"/>
      <c r="RDO134" s="717"/>
      <c r="RDP134" s="717"/>
      <c r="RDQ134" s="717"/>
      <c r="RDR134" s="717"/>
      <c r="RDS134" s="717"/>
      <c r="RDT134" s="717"/>
      <c r="RDU134" s="717"/>
      <c r="RDV134" s="717"/>
      <c r="RDW134" s="717"/>
      <c r="RDX134" s="717"/>
      <c r="RDY134" s="717"/>
      <c r="RDZ134" s="717"/>
      <c r="REA134" s="717"/>
      <c r="REB134" s="717"/>
      <c r="REC134" s="717"/>
      <c r="RED134" s="717"/>
      <c r="REE134" s="717"/>
      <c r="REF134" s="717"/>
      <c r="REG134" s="717"/>
      <c r="REH134" s="717"/>
      <c r="REI134" s="717"/>
      <c r="REJ134" s="717"/>
      <c r="REK134" s="717"/>
      <c r="REL134" s="717"/>
      <c r="REM134" s="717"/>
      <c r="REN134" s="717"/>
      <c r="REO134" s="717"/>
      <c r="REP134" s="717"/>
      <c r="REQ134" s="717"/>
      <c r="RER134" s="717"/>
      <c r="RES134" s="717"/>
      <c r="RET134" s="717"/>
      <c r="REU134" s="717"/>
      <c r="REV134" s="717"/>
      <c r="REW134" s="717"/>
      <c r="REX134" s="717"/>
      <c r="REY134" s="717"/>
      <c r="REZ134" s="717"/>
      <c r="RFA134" s="717"/>
      <c r="RFB134" s="717"/>
      <c r="RFC134" s="717"/>
      <c r="RFD134" s="717"/>
      <c r="RFE134" s="717"/>
      <c r="RFF134" s="717"/>
      <c r="RFG134" s="717"/>
      <c r="RFH134" s="717"/>
      <c r="RFI134" s="717"/>
      <c r="RFJ134" s="717"/>
      <c r="RFK134" s="717"/>
      <c r="RFL134" s="717"/>
      <c r="RFM134" s="717"/>
      <c r="RFN134" s="717"/>
      <c r="RFO134" s="717"/>
      <c r="RFP134" s="717"/>
      <c r="RFQ134" s="717"/>
      <c r="RFR134" s="717"/>
      <c r="RFS134" s="717"/>
      <c r="RFT134" s="717"/>
      <c r="RFU134" s="717"/>
      <c r="RFV134" s="717"/>
      <c r="RFW134" s="717"/>
      <c r="RFX134" s="717"/>
      <c r="RFY134" s="717"/>
      <c r="RFZ134" s="717"/>
      <c r="RGA134" s="717"/>
      <c r="RGB134" s="717"/>
      <c r="RGC134" s="717"/>
      <c r="RGD134" s="717"/>
      <c r="RGE134" s="717"/>
      <c r="RGF134" s="717"/>
      <c r="RGG134" s="717"/>
      <c r="RGH134" s="717"/>
      <c r="RGI134" s="717"/>
      <c r="RGJ134" s="717"/>
      <c r="RGK134" s="717"/>
      <c r="RGL134" s="717"/>
      <c r="RGM134" s="717"/>
      <c r="RGN134" s="717"/>
      <c r="RGO134" s="717"/>
      <c r="RGP134" s="717"/>
      <c r="RGQ134" s="717"/>
      <c r="RGR134" s="717"/>
      <c r="RGS134" s="717"/>
      <c r="RGT134" s="717"/>
      <c r="RGU134" s="717"/>
      <c r="RGV134" s="717"/>
      <c r="RGW134" s="717"/>
      <c r="RGX134" s="717"/>
      <c r="RGY134" s="717"/>
      <c r="RGZ134" s="717"/>
      <c r="RHA134" s="717"/>
      <c r="RHB134" s="717"/>
      <c r="RHC134" s="717"/>
      <c r="RHD134" s="717"/>
      <c r="RHE134" s="717"/>
      <c r="RHF134" s="717"/>
      <c r="RHG134" s="717"/>
      <c r="RHH134" s="717"/>
      <c r="RHI134" s="717"/>
      <c r="RHJ134" s="717"/>
      <c r="RHK134" s="717"/>
      <c r="RHL134" s="717"/>
      <c r="RHM134" s="717"/>
      <c r="RHN134" s="717"/>
      <c r="RHO134" s="717"/>
      <c r="RHP134" s="717"/>
      <c r="RHQ134" s="717"/>
      <c r="RHR134" s="717"/>
      <c r="RHS134" s="717"/>
      <c r="RHT134" s="717"/>
      <c r="RHU134" s="717"/>
      <c r="RHV134" s="717"/>
      <c r="RHW134" s="717"/>
      <c r="RHX134" s="717"/>
      <c r="RHY134" s="717"/>
      <c r="RHZ134" s="717"/>
      <c r="RIA134" s="717"/>
      <c r="RIB134" s="717"/>
      <c r="RIC134" s="717"/>
      <c r="RID134" s="717"/>
      <c r="RIE134" s="717"/>
      <c r="RIF134" s="717"/>
      <c r="RIG134" s="717"/>
      <c r="RIH134" s="717"/>
      <c r="RII134" s="717"/>
      <c r="RIJ134" s="717"/>
      <c r="RIK134" s="717"/>
      <c r="RIL134" s="717"/>
      <c r="RIM134" s="717"/>
      <c r="RIN134" s="717"/>
      <c r="RIO134" s="717"/>
      <c r="RIP134" s="717"/>
      <c r="RIQ134" s="717"/>
      <c r="RIR134" s="717"/>
      <c r="RIS134" s="717"/>
      <c r="RIT134" s="717"/>
      <c r="RIU134" s="717"/>
      <c r="RIV134" s="717"/>
      <c r="RIW134" s="717"/>
      <c r="RIX134" s="717"/>
      <c r="RIY134" s="717"/>
      <c r="RIZ134" s="717"/>
      <c r="RJA134" s="717"/>
      <c r="RJB134" s="717"/>
      <c r="RJC134" s="717"/>
      <c r="RJD134" s="717"/>
      <c r="RJE134" s="717"/>
      <c r="RJF134" s="717"/>
      <c r="RJG134" s="717"/>
      <c r="RJH134" s="717"/>
      <c r="RJI134" s="717"/>
      <c r="RJJ134" s="717"/>
      <c r="RJK134" s="717"/>
      <c r="RJL134" s="717"/>
      <c r="RJM134" s="717"/>
      <c r="RJN134" s="717"/>
      <c r="RJO134" s="717"/>
      <c r="RJP134" s="717"/>
      <c r="RJQ134" s="717"/>
      <c r="RJR134" s="717"/>
      <c r="RJS134" s="717"/>
      <c r="RJT134" s="717"/>
      <c r="RJU134" s="717"/>
      <c r="RJV134" s="717"/>
      <c r="RJW134" s="717"/>
      <c r="RJX134" s="717"/>
      <c r="RJY134" s="717"/>
      <c r="RJZ134" s="717"/>
      <c r="RKA134" s="717"/>
      <c r="RKB134" s="717"/>
      <c r="RKC134" s="717"/>
      <c r="RKD134" s="717"/>
      <c r="RKE134" s="717"/>
      <c r="RKF134" s="717"/>
      <c r="RKG134" s="717"/>
      <c r="RKH134" s="717"/>
      <c r="RKI134" s="717"/>
      <c r="RKJ134" s="717"/>
      <c r="RKK134" s="717"/>
      <c r="RKL134" s="717"/>
      <c r="RKM134" s="717"/>
      <c r="RKN134" s="717"/>
      <c r="RKO134" s="717"/>
      <c r="RKP134" s="717"/>
      <c r="RKQ134" s="717"/>
      <c r="RKR134" s="717"/>
      <c r="RKS134" s="717"/>
      <c r="RKT134" s="717"/>
      <c r="RKU134" s="717"/>
      <c r="RKV134" s="717"/>
      <c r="RKW134" s="717"/>
      <c r="RKX134" s="717"/>
      <c r="RKY134" s="717"/>
      <c r="RKZ134" s="717"/>
      <c r="RLA134" s="717"/>
      <c r="RLB134" s="717"/>
      <c r="RLC134" s="717"/>
      <c r="RLD134" s="717"/>
      <c r="RLE134" s="717"/>
      <c r="RLF134" s="717"/>
      <c r="RLG134" s="717"/>
      <c r="RLH134" s="717"/>
      <c r="RLI134" s="717"/>
      <c r="RLJ134" s="717"/>
      <c r="RLK134" s="717"/>
      <c r="RLL134" s="717"/>
      <c r="RLM134" s="717"/>
      <c r="RLN134" s="717"/>
      <c r="RLO134" s="717"/>
      <c r="RLP134" s="717"/>
      <c r="RLQ134" s="717"/>
      <c r="RLR134" s="717"/>
      <c r="RLS134" s="717"/>
      <c r="RLT134" s="717"/>
      <c r="RLU134" s="717"/>
      <c r="RLV134" s="717"/>
      <c r="RLW134" s="717"/>
      <c r="RLX134" s="717"/>
      <c r="RLY134" s="717"/>
      <c r="RLZ134" s="717"/>
      <c r="RMA134" s="717"/>
      <c r="RMB134" s="717"/>
      <c r="RMC134" s="717"/>
      <c r="RMD134" s="717"/>
      <c r="RME134" s="717"/>
      <c r="RMF134" s="717"/>
      <c r="RMG134" s="717"/>
      <c r="RMH134" s="717"/>
      <c r="RMI134" s="717"/>
      <c r="RMJ134" s="717"/>
      <c r="RMK134" s="717"/>
      <c r="RML134" s="717"/>
      <c r="RMM134" s="717"/>
      <c r="RMN134" s="717"/>
      <c r="RMO134" s="717"/>
      <c r="RMP134" s="717"/>
      <c r="RMQ134" s="717"/>
      <c r="RMR134" s="717"/>
      <c r="RMS134" s="717"/>
      <c r="RMT134" s="717"/>
      <c r="RMU134" s="717"/>
      <c r="RMV134" s="717"/>
      <c r="RMW134" s="717"/>
      <c r="RMX134" s="717"/>
      <c r="RMY134" s="717"/>
      <c r="RMZ134" s="717"/>
      <c r="RNA134" s="717"/>
      <c r="RNB134" s="717"/>
      <c r="RNC134" s="717"/>
      <c r="RND134" s="717"/>
      <c r="RNE134" s="717"/>
      <c r="RNF134" s="717"/>
      <c r="RNG134" s="717"/>
      <c r="RNH134" s="717"/>
      <c r="RNI134" s="717"/>
      <c r="RNJ134" s="717"/>
      <c r="RNK134" s="717"/>
      <c r="RNL134" s="717"/>
      <c r="RNM134" s="717"/>
      <c r="RNN134" s="717"/>
      <c r="RNO134" s="717"/>
      <c r="RNP134" s="717"/>
      <c r="RNQ134" s="717"/>
      <c r="RNR134" s="717"/>
      <c r="RNS134" s="717"/>
      <c r="RNT134" s="717"/>
      <c r="RNU134" s="717"/>
      <c r="RNV134" s="717"/>
      <c r="RNW134" s="717"/>
      <c r="RNX134" s="717"/>
      <c r="RNY134" s="717"/>
      <c r="RNZ134" s="717"/>
      <c r="ROA134" s="717"/>
      <c r="ROB134" s="717"/>
      <c r="ROC134" s="717"/>
      <c r="ROD134" s="717"/>
      <c r="ROE134" s="717"/>
      <c r="ROF134" s="717"/>
      <c r="ROG134" s="717"/>
      <c r="ROH134" s="717"/>
      <c r="ROI134" s="717"/>
      <c r="ROJ134" s="717"/>
      <c r="ROK134" s="717"/>
      <c r="ROL134" s="717"/>
      <c r="ROM134" s="717"/>
      <c r="RON134" s="717"/>
      <c r="ROO134" s="717"/>
      <c r="ROP134" s="717"/>
      <c r="ROQ134" s="717"/>
      <c r="ROR134" s="717"/>
      <c r="ROS134" s="717"/>
      <c r="ROT134" s="717"/>
      <c r="ROU134" s="717"/>
      <c r="ROV134" s="717"/>
      <c r="ROW134" s="717"/>
      <c r="ROX134" s="717"/>
      <c r="ROY134" s="717"/>
      <c r="ROZ134" s="717"/>
      <c r="RPA134" s="717"/>
      <c r="RPB134" s="717"/>
      <c r="RPC134" s="717"/>
      <c r="RPD134" s="717"/>
      <c r="RPE134" s="717"/>
      <c r="RPF134" s="717"/>
      <c r="RPG134" s="717"/>
      <c r="RPH134" s="717"/>
      <c r="RPI134" s="717"/>
      <c r="RPJ134" s="717"/>
      <c r="RPK134" s="717"/>
      <c r="RPL134" s="717"/>
      <c r="RPM134" s="717"/>
      <c r="RPN134" s="717"/>
      <c r="RPO134" s="717"/>
      <c r="RPP134" s="717"/>
      <c r="RPQ134" s="717"/>
      <c r="RPR134" s="717"/>
      <c r="RPS134" s="717"/>
      <c r="RPT134" s="717"/>
      <c r="RPU134" s="717"/>
      <c r="RPV134" s="717"/>
      <c r="RPW134" s="717"/>
      <c r="RPX134" s="717"/>
      <c r="RPY134" s="717"/>
      <c r="RPZ134" s="717"/>
      <c r="RQA134" s="717"/>
      <c r="RQB134" s="717"/>
      <c r="RQC134" s="717"/>
      <c r="RQD134" s="717"/>
      <c r="RQE134" s="717"/>
      <c r="RQF134" s="717"/>
      <c r="RQG134" s="717"/>
      <c r="RQH134" s="717"/>
      <c r="RQI134" s="717"/>
      <c r="RQJ134" s="717"/>
      <c r="RQK134" s="717"/>
      <c r="RQL134" s="717"/>
      <c r="RQM134" s="717"/>
      <c r="RQN134" s="717"/>
      <c r="RQO134" s="717"/>
      <c r="RQP134" s="717"/>
      <c r="RQQ134" s="717"/>
      <c r="RQR134" s="717"/>
      <c r="RQS134" s="717"/>
      <c r="RQT134" s="717"/>
      <c r="RQU134" s="717"/>
      <c r="RQV134" s="717"/>
      <c r="RQW134" s="717"/>
      <c r="RQX134" s="717"/>
      <c r="RQY134" s="717"/>
      <c r="RQZ134" s="717"/>
      <c r="RRA134" s="717"/>
      <c r="RRB134" s="717"/>
      <c r="RRC134" s="717"/>
      <c r="RRD134" s="717"/>
      <c r="RRE134" s="717"/>
      <c r="RRF134" s="717"/>
      <c r="RRG134" s="717"/>
      <c r="RRH134" s="717"/>
      <c r="RRI134" s="717"/>
      <c r="RRJ134" s="717"/>
      <c r="RRK134" s="717"/>
      <c r="RRL134" s="717"/>
      <c r="RRM134" s="717"/>
      <c r="RRN134" s="717"/>
      <c r="RRO134" s="717"/>
      <c r="RRP134" s="717"/>
      <c r="RRQ134" s="717"/>
      <c r="RRR134" s="717"/>
      <c r="RRS134" s="717"/>
      <c r="RRT134" s="717"/>
      <c r="RRU134" s="717"/>
      <c r="RRV134" s="717"/>
      <c r="RRW134" s="717"/>
      <c r="RRX134" s="717"/>
      <c r="RRY134" s="717"/>
      <c r="RRZ134" s="717"/>
      <c r="RSA134" s="717"/>
      <c r="RSB134" s="717"/>
      <c r="RSC134" s="717"/>
      <c r="RSD134" s="717"/>
      <c r="RSE134" s="717"/>
      <c r="RSF134" s="717"/>
      <c r="RSG134" s="717"/>
      <c r="RSH134" s="717"/>
      <c r="RSI134" s="717"/>
      <c r="RSJ134" s="717"/>
      <c r="RSK134" s="717"/>
      <c r="RSL134" s="717"/>
      <c r="RSM134" s="717"/>
      <c r="RSN134" s="717"/>
      <c r="RSO134" s="717"/>
      <c r="RSP134" s="717"/>
      <c r="RSQ134" s="717"/>
      <c r="RSR134" s="717"/>
      <c r="RSS134" s="717"/>
      <c r="RST134" s="717"/>
      <c r="RSU134" s="717"/>
      <c r="RSV134" s="717"/>
      <c r="RSW134" s="717"/>
      <c r="RSX134" s="717"/>
      <c r="RSY134" s="717"/>
      <c r="RSZ134" s="717"/>
      <c r="RTA134" s="717"/>
      <c r="RTB134" s="717"/>
      <c r="RTC134" s="717"/>
      <c r="RTD134" s="717"/>
      <c r="RTE134" s="717"/>
      <c r="RTF134" s="717"/>
      <c r="RTG134" s="717"/>
      <c r="RTH134" s="717"/>
      <c r="RTI134" s="717"/>
      <c r="RTJ134" s="717"/>
      <c r="RTK134" s="717"/>
      <c r="RTL134" s="717"/>
      <c r="RTM134" s="717"/>
      <c r="RTN134" s="717"/>
      <c r="RTO134" s="717"/>
      <c r="RTP134" s="717"/>
      <c r="RTQ134" s="717"/>
      <c r="RTR134" s="717"/>
      <c r="RTS134" s="717"/>
      <c r="RTT134" s="717"/>
      <c r="RTU134" s="717"/>
      <c r="RTV134" s="717"/>
      <c r="RTW134" s="717"/>
      <c r="RTX134" s="717"/>
      <c r="RTY134" s="717"/>
      <c r="RTZ134" s="717"/>
      <c r="RUA134" s="717"/>
      <c r="RUB134" s="717"/>
      <c r="RUC134" s="717"/>
      <c r="RUD134" s="717"/>
      <c r="RUE134" s="717"/>
      <c r="RUF134" s="717"/>
      <c r="RUG134" s="717"/>
      <c r="RUH134" s="717"/>
      <c r="RUI134" s="717"/>
      <c r="RUJ134" s="717"/>
      <c r="RUK134" s="717"/>
      <c r="RUL134" s="717"/>
      <c r="RUM134" s="717"/>
      <c r="RUN134" s="717"/>
      <c r="RUO134" s="717"/>
      <c r="RUP134" s="717"/>
      <c r="RUQ134" s="717"/>
      <c r="RUR134" s="717"/>
      <c r="RUS134" s="717"/>
      <c r="RUT134" s="717"/>
      <c r="RUU134" s="717"/>
      <c r="RUV134" s="717"/>
      <c r="RUW134" s="717"/>
      <c r="RUX134" s="717"/>
      <c r="RUY134" s="717"/>
      <c r="RUZ134" s="717"/>
      <c r="RVA134" s="717"/>
      <c r="RVB134" s="717"/>
      <c r="RVC134" s="717"/>
      <c r="RVD134" s="717"/>
      <c r="RVE134" s="717"/>
      <c r="RVF134" s="717"/>
      <c r="RVG134" s="717"/>
      <c r="RVH134" s="717"/>
      <c r="RVI134" s="717"/>
      <c r="RVJ134" s="717"/>
      <c r="RVK134" s="717"/>
      <c r="RVL134" s="717"/>
      <c r="RVM134" s="717"/>
      <c r="RVN134" s="717"/>
      <c r="RVO134" s="717"/>
      <c r="RVP134" s="717"/>
      <c r="RVQ134" s="717"/>
      <c r="RVR134" s="717"/>
      <c r="RVS134" s="717"/>
      <c r="RVT134" s="717"/>
      <c r="RVU134" s="717"/>
      <c r="RVV134" s="717"/>
      <c r="RVW134" s="717"/>
      <c r="RVX134" s="717"/>
      <c r="RVY134" s="717"/>
      <c r="RVZ134" s="717"/>
      <c r="RWA134" s="717"/>
      <c r="RWB134" s="717"/>
      <c r="RWC134" s="717"/>
      <c r="RWD134" s="717"/>
      <c r="RWE134" s="717"/>
      <c r="RWF134" s="717"/>
      <c r="RWG134" s="717"/>
      <c r="RWH134" s="717"/>
      <c r="RWI134" s="717"/>
      <c r="RWJ134" s="717"/>
      <c r="RWK134" s="717"/>
      <c r="RWL134" s="717"/>
      <c r="RWM134" s="717"/>
      <c r="RWN134" s="717"/>
      <c r="RWO134" s="717"/>
      <c r="RWP134" s="717"/>
      <c r="RWQ134" s="717"/>
      <c r="RWR134" s="717"/>
      <c r="RWS134" s="717"/>
      <c r="RWT134" s="717"/>
      <c r="RWU134" s="717"/>
      <c r="RWV134" s="717"/>
      <c r="RWW134" s="717"/>
      <c r="RWX134" s="717"/>
      <c r="RWY134" s="717"/>
      <c r="RWZ134" s="717"/>
      <c r="RXA134" s="717"/>
      <c r="RXB134" s="717"/>
      <c r="RXC134" s="717"/>
      <c r="RXD134" s="717"/>
      <c r="RXE134" s="717"/>
      <c r="RXF134" s="717"/>
      <c r="RXG134" s="717"/>
      <c r="RXH134" s="717"/>
      <c r="RXI134" s="717"/>
      <c r="RXJ134" s="717"/>
      <c r="RXK134" s="717"/>
      <c r="RXL134" s="717"/>
      <c r="RXM134" s="717"/>
      <c r="RXN134" s="717"/>
      <c r="RXO134" s="717"/>
      <c r="RXP134" s="717"/>
      <c r="RXQ134" s="717"/>
      <c r="RXR134" s="717"/>
      <c r="RXS134" s="717"/>
      <c r="RXT134" s="717"/>
      <c r="RXU134" s="717"/>
      <c r="RXV134" s="717"/>
      <c r="RXW134" s="717"/>
      <c r="RXX134" s="717"/>
      <c r="RXY134" s="717"/>
      <c r="RXZ134" s="717"/>
      <c r="RYA134" s="717"/>
      <c r="RYB134" s="717"/>
      <c r="RYC134" s="717"/>
      <c r="RYD134" s="717"/>
      <c r="RYE134" s="717"/>
      <c r="RYF134" s="717"/>
      <c r="RYG134" s="717"/>
      <c r="RYH134" s="717"/>
      <c r="RYI134" s="717"/>
      <c r="RYJ134" s="717"/>
      <c r="RYK134" s="717"/>
      <c r="RYL134" s="717"/>
      <c r="RYM134" s="717"/>
      <c r="RYN134" s="717"/>
      <c r="RYO134" s="717"/>
      <c r="RYP134" s="717"/>
      <c r="RYQ134" s="717"/>
      <c r="RYR134" s="717"/>
      <c r="RYS134" s="717"/>
      <c r="RYT134" s="717"/>
      <c r="RYU134" s="717"/>
      <c r="RYV134" s="717"/>
      <c r="RYW134" s="717"/>
      <c r="RYX134" s="717"/>
      <c r="RYY134" s="717"/>
      <c r="RYZ134" s="717"/>
      <c r="RZA134" s="717"/>
      <c r="RZB134" s="717"/>
      <c r="RZC134" s="717"/>
      <c r="RZD134" s="717"/>
      <c r="RZE134" s="717"/>
      <c r="RZF134" s="717"/>
      <c r="RZG134" s="717"/>
      <c r="RZH134" s="717"/>
      <c r="RZI134" s="717"/>
      <c r="RZJ134" s="717"/>
      <c r="RZK134" s="717"/>
      <c r="RZL134" s="717"/>
      <c r="RZM134" s="717"/>
      <c r="RZN134" s="717"/>
      <c r="RZO134" s="717"/>
      <c r="RZP134" s="717"/>
      <c r="RZQ134" s="717"/>
      <c r="RZR134" s="717"/>
      <c r="RZS134" s="717"/>
      <c r="RZT134" s="717"/>
      <c r="RZU134" s="717"/>
      <c r="RZV134" s="717"/>
      <c r="RZW134" s="717"/>
      <c r="RZX134" s="717"/>
      <c r="RZY134" s="717"/>
      <c r="RZZ134" s="717"/>
      <c r="SAA134" s="717"/>
      <c r="SAB134" s="717"/>
      <c r="SAC134" s="717"/>
      <c r="SAD134" s="717"/>
      <c r="SAE134" s="717"/>
      <c r="SAF134" s="717"/>
      <c r="SAG134" s="717"/>
      <c r="SAH134" s="717"/>
      <c r="SAI134" s="717"/>
      <c r="SAJ134" s="717"/>
      <c r="SAK134" s="717"/>
      <c r="SAL134" s="717"/>
      <c r="SAM134" s="717"/>
      <c r="SAN134" s="717"/>
      <c r="SAO134" s="717"/>
      <c r="SAP134" s="717"/>
      <c r="SAQ134" s="717"/>
      <c r="SAR134" s="717"/>
      <c r="SAS134" s="717"/>
      <c r="SAT134" s="717"/>
      <c r="SAU134" s="717"/>
      <c r="SAV134" s="717"/>
      <c r="SAW134" s="717"/>
      <c r="SAX134" s="717"/>
      <c r="SAY134" s="717"/>
      <c r="SAZ134" s="717"/>
      <c r="SBA134" s="717"/>
      <c r="SBB134" s="717"/>
      <c r="SBC134" s="717"/>
      <c r="SBD134" s="717"/>
      <c r="SBE134" s="717"/>
      <c r="SBF134" s="717"/>
      <c r="SBG134" s="717"/>
      <c r="SBH134" s="717"/>
      <c r="SBI134" s="717"/>
      <c r="SBJ134" s="717"/>
      <c r="SBK134" s="717"/>
      <c r="SBL134" s="717"/>
      <c r="SBM134" s="717"/>
      <c r="SBN134" s="717"/>
      <c r="SBO134" s="717"/>
      <c r="SBP134" s="717"/>
      <c r="SBQ134" s="717"/>
      <c r="SBR134" s="717"/>
      <c r="SBS134" s="717"/>
      <c r="SBT134" s="717"/>
      <c r="SBU134" s="717"/>
      <c r="SBV134" s="717"/>
      <c r="SBW134" s="717"/>
      <c r="SBX134" s="717"/>
      <c r="SBY134" s="717"/>
      <c r="SBZ134" s="717"/>
      <c r="SCA134" s="717"/>
      <c r="SCB134" s="717"/>
      <c r="SCC134" s="717"/>
      <c r="SCD134" s="717"/>
      <c r="SCE134" s="717"/>
      <c r="SCF134" s="717"/>
      <c r="SCG134" s="717"/>
      <c r="SCH134" s="717"/>
      <c r="SCI134" s="717"/>
      <c r="SCJ134" s="717"/>
      <c r="SCK134" s="717"/>
      <c r="SCL134" s="717"/>
      <c r="SCM134" s="717"/>
      <c r="SCN134" s="717"/>
      <c r="SCO134" s="717"/>
      <c r="SCP134" s="717"/>
      <c r="SCQ134" s="717"/>
      <c r="SCR134" s="717"/>
      <c r="SCS134" s="717"/>
      <c r="SCT134" s="717"/>
      <c r="SCU134" s="717"/>
      <c r="SCV134" s="717"/>
      <c r="SCW134" s="717"/>
      <c r="SCX134" s="717"/>
      <c r="SCY134" s="717"/>
      <c r="SCZ134" s="717"/>
      <c r="SDA134" s="717"/>
      <c r="SDB134" s="717"/>
      <c r="SDC134" s="717"/>
      <c r="SDD134" s="717"/>
      <c r="SDE134" s="717"/>
      <c r="SDF134" s="717"/>
      <c r="SDG134" s="717"/>
      <c r="SDH134" s="717"/>
      <c r="SDI134" s="717"/>
      <c r="SDJ134" s="717"/>
      <c r="SDK134" s="717"/>
      <c r="SDL134" s="717"/>
      <c r="SDM134" s="717"/>
      <c r="SDN134" s="717"/>
      <c r="SDO134" s="717"/>
      <c r="SDP134" s="717"/>
      <c r="SDQ134" s="717"/>
      <c r="SDR134" s="717"/>
      <c r="SDS134" s="717"/>
      <c r="SDT134" s="717"/>
      <c r="SDU134" s="717"/>
      <c r="SDV134" s="717"/>
      <c r="SDW134" s="717"/>
      <c r="SDX134" s="717"/>
      <c r="SDY134" s="717"/>
      <c r="SDZ134" s="717"/>
      <c r="SEA134" s="717"/>
      <c r="SEB134" s="717"/>
      <c r="SEC134" s="717"/>
      <c r="SED134" s="717"/>
      <c r="SEE134" s="717"/>
      <c r="SEF134" s="717"/>
      <c r="SEG134" s="717"/>
      <c r="SEH134" s="717"/>
      <c r="SEI134" s="717"/>
      <c r="SEJ134" s="717"/>
      <c r="SEK134" s="717"/>
      <c r="SEL134" s="717"/>
      <c r="SEM134" s="717"/>
      <c r="SEN134" s="717"/>
      <c r="SEO134" s="717"/>
      <c r="SEP134" s="717"/>
      <c r="SEQ134" s="717"/>
      <c r="SER134" s="717"/>
      <c r="SES134" s="717"/>
      <c r="SET134" s="717"/>
      <c r="SEU134" s="717"/>
      <c r="SEV134" s="717"/>
      <c r="SEW134" s="717"/>
      <c r="SEX134" s="717"/>
      <c r="SEY134" s="717"/>
      <c r="SEZ134" s="717"/>
      <c r="SFA134" s="717"/>
      <c r="SFB134" s="717"/>
      <c r="SFC134" s="717"/>
      <c r="SFD134" s="717"/>
      <c r="SFE134" s="717"/>
      <c r="SFF134" s="717"/>
      <c r="SFG134" s="717"/>
      <c r="SFH134" s="717"/>
      <c r="SFI134" s="717"/>
      <c r="SFJ134" s="717"/>
      <c r="SFK134" s="717"/>
      <c r="SFL134" s="717"/>
      <c r="SFM134" s="717"/>
      <c r="SFN134" s="717"/>
      <c r="SFO134" s="717"/>
      <c r="SFP134" s="717"/>
      <c r="SFQ134" s="717"/>
      <c r="SFR134" s="717"/>
      <c r="SFS134" s="717"/>
      <c r="SFT134" s="717"/>
      <c r="SFU134" s="717"/>
      <c r="SFV134" s="717"/>
      <c r="SFW134" s="717"/>
      <c r="SFX134" s="717"/>
      <c r="SFY134" s="717"/>
      <c r="SFZ134" s="717"/>
      <c r="SGA134" s="717"/>
      <c r="SGB134" s="717"/>
      <c r="SGC134" s="717"/>
      <c r="SGD134" s="717"/>
      <c r="SGE134" s="717"/>
      <c r="SGF134" s="717"/>
      <c r="SGG134" s="717"/>
      <c r="SGH134" s="717"/>
      <c r="SGI134" s="717"/>
      <c r="SGJ134" s="717"/>
      <c r="SGK134" s="717"/>
      <c r="SGL134" s="717"/>
      <c r="SGM134" s="717"/>
      <c r="SGN134" s="717"/>
      <c r="SGO134" s="717"/>
      <c r="SGP134" s="717"/>
      <c r="SGQ134" s="717"/>
      <c r="SGR134" s="717"/>
      <c r="SGS134" s="717"/>
      <c r="SGT134" s="717"/>
      <c r="SGU134" s="717"/>
      <c r="SGV134" s="717"/>
      <c r="SGW134" s="717"/>
      <c r="SGX134" s="717"/>
      <c r="SGY134" s="717"/>
      <c r="SGZ134" s="717"/>
      <c r="SHA134" s="717"/>
      <c r="SHB134" s="717"/>
      <c r="SHC134" s="717"/>
      <c r="SHD134" s="717"/>
      <c r="SHE134" s="717"/>
      <c r="SHF134" s="717"/>
      <c r="SHG134" s="717"/>
      <c r="SHH134" s="717"/>
      <c r="SHI134" s="717"/>
      <c r="SHJ134" s="717"/>
      <c r="SHK134" s="717"/>
      <c r="SHL134" s="717"/>
      <c r="SHM134" s="717"/>
      <c r="SHN134" s="717"/>
      <c r="SHO134" s="717"/>
      <c r="SHP134" s="717"/>
      <c r="SHQ134" s="717"/>
      <c r="SHR134" s="717"/>
      <c r="SHS134" s="717"/>
      <c r="SHT134" s="717"/>
      <c r="SHU134" s="717"/>
      <c r="SHV134" s="717"/>
      <c r="SHW134" s="717"/>
      <c r="SHX134" s="717"/>
      <c r="SHY134" s="717"/>
      <c r="SHZ134" s="717"/>
      <c r="SIA134" s="717"/>
      <c r="SIB134" s="717"/>
      <c r="SIC134" s="717"/>
      <c r="SID134" s="717"/>
      <c r="SIE134" s="717"/>
      <c r="SIF134" s="717"/>
      <c r="SIG134" s="717"/>
      <c r="SIH134" s="717"/>
      <c r="SII134" s="717"/>
      <c r="SIJ134" s="717"/>
      <c r="SIK134" s="717"/>
      <c r="SIL134" s="717"/>
      <c r="SIM134" s="717"/>
      <c r="SIN134" s="717"/>
      <c r="SIO134" s="717"/>
      <c r="SIP134" s="717"/>
      <c r="SIQ134" s="717"/>
      <c r="SIR134" s="717"/>
      <c r="SIS134" s="717"/>
      <c r="SIT134" s="717"/>
      <c r="SIU134" s="717"/>
      <c r="SIV134" s="717"/>
      <c r="SIW134" s="717"/>
      <c r="SIX134" s="717"/>
      <c r="SIY134" s="717"/>
      <c r="SIZ134" s="717"/>
      <c r="SJA134" s="717"/>
      <c r="SJB134" s="717"/>
      <c r="SJC134" s="717"/>
      <c r="SJD134" s="717"/>
      <c r="SJE134" s="717"/>
      <c r="SJF134" s="717"/>
      <c r="SJG134" s="717"/>
      <c r="SJH134" s="717"/>
      <c r="SJI134" s="717"/>
      <c r="SJJ134" s="717"/>
      <c r="SJK134" s="717"/>
      <c r="SJL134" s="717"/>
      <c r="SJM134" s="717"/>
      <c r="SJN134" s="717"/>
      <c r="SJO134" s="717"/>
      <c r="SJP134" s="717"/>
      <c r="SJQ134" s="717"/>
      <c r="SJR134" s="717"/>
      <c r="SJS134" s="717"/>
      <c r="SJT134" s="717"/>
      <c r="SJU134" s="717"/>
      <c r="SJV134" s="717"/>
      <c r="SJW134" s="717"/>
      <c r="SJX134" s="717"/>
      <c r="SJY134" s="717"/>
      <c r="SJZ134" s="717"/>
      <c r="SKA134" s="717"/>
      <c r="SKB134" s="717"/>
      <c r="SKC134" s="717"/>
      <c r="SKD134" s="717"/>
      <c r="SKE134" s="717"/>
      <c r="SKF134" s="717"/>
      <c r="SKG134" s="717"/>
      <c r="SKH134" s="717"/>
      <c r="SKI134" s="717"/>
      <c r="SKJ134" s="717"/>
      <c r="SKK134" s="717"/>
      <c r="SKL134" s="717"/>
      <c r="SKM134" s="717"/>
      <c r="SKN134" s="717"/>
      <c r="SKO134" s="717"/>
      <c r="SKP134" s="717"/>
      <c r="SKQ134" s="717"/>
      <c r="SKR134" s="717"/>
      <c r="SKS134" s="717"/>
      <c r="SKT134" s="717"/>
      <c r="SKU134" s="717"/>
      <c r="SKV134" s="717"/>
      <c r="SKW134" s="717"/>
      <c r="SKX134" s="717"/>
      <c r="SKY134" s="717"/>
      <c r="SKZ134" s="717"/>
      <c r="SLA134" s="717"/>
      <c r="SLB134" s="717"/>
      <c r="SLC134" s="717"/>
      <c r="SLD134" s="717"/>
      <c r="SLE134" s="717"/>
      <c r="SLF134" s="717"/>
      <c r="SLG134" s="717"/>
      <c r="SLH134" s="717"/>
      <c r="SLI134" s="717"/>
      <c r="SLJ134" s="717"/>
      <c r="SLK134" s="717"/>
      <c r="SLL134" s="717"/>
      <c r="SLM134" s="717"/>
      <c r="SLN134" s="717"/>
      <c r="SLO134" s="717"/>
      <c r="SLP134" s="717"/>
      <c r="SLQ134" s="717"/>
      <c r="SLR134" s="717"/>
      <c r="SLS134" s="717"/>
      <c r="SLT134" s="717"/>
      <c r="SLU134" s="717"/>
      <c r="SLV134" s="717"/>
      <c r="SLW134" s="717"/>
      <c r="SLX134" s="717"/>
      <c r="SLY134" s="717"/>
      <c r="SLZ134" s="717"/>
      <c r="SMA134" s="717"/>
      <c r="SMB134" s="717"/>
      <c r="SMC134" s="717"/>
      <c r="SMD134" s="717"/>
      <c r="SME134" s="717"/>
      <c r="SMF134" s="717"/>
      <c r="SMG134" s="717"/>
      <c r="SMH134" s="717"/>
      <c r="SMI134" s="717"/>
      <c r="SMJ134" s="717"/>
      <c r="SMK134" s="717"/>
      <c r="SML134" s="717"/>
      <c r="SMM134" s="717"/>
      <c r="SMN134" s="717"/>
      <c r="SMO134" s="717"/>
      <c r="SMP134" s="717"/>
      <c r="SMQ134" s="717"/>
      <c r="SMR134" s="717"/>
      <c r="SMS134" s="717"/>
      <c r="SMT134" s="717"/>
      <c r="SMU134" s="717"/>
      <c r="SMV134" s="717"/>
      <c r="SMW134" s="717"/>
      <c r="SMX134" s="717"/>
      <c r="SMY134" s="717"/>
      <c r="SMZ134" s="717"/>
      <c r="SNA134" s="717"/>
      <c r="SNB134" s="717"/>
      <c r="SNC134" s="717"/>
      <c r="SND134" s="717"/>
      <c r="SNE134" s="717"/>
      <c r="SNF134" s="717"/>
      <c r="SNG134" s="717"/>
      <c r="SNH134" s="717"/>
      <c r="SNI134" s="717"/>
      <c r="SNJ134" s="717"/>
      <c r="SNK134" s="717"/>
      <c r="SNL134" s="717"/>
      <c r="SNM134" s="717"/>
      <c r="SNN134" s="717"/>
      <c r="SNO134" s="717"/>
      <c r="SNP134" s="717"/>
      <c r="SNQ134" s="717"/>
      <c r="SNR134" s="717"/>
      <c r="SNS134" s="717"/>
      <c r="SNT134" s="717"/>
      <c r="SNU134" s="717"/>
      <c r="SNV134" s="717"/>
      <c r="SNW134" s="717"/>
      <c r="SNX134" s="717"/>
      <c r="SNY134" s="717"/>
      <c r="SNZ134" s="717"/>
      <c r="SOA134" s="717"/>
      <c r="SOB134" s="717"/>
      <c r="SOC134" s="717"/>
      <c r="SOD134" s="717"/>
      <c r="SOE134" s="717"/>
      <c r="SOF134" s="717"/>
      <c r="SOG134" s="717"/>
      <c r="SOH134" s="717"/>
      <c r="SOI134" s="717"/>
      <c r="SOJ134" s="717"/>
      <c r="SOK134" s="717"/>
      <c r="SOL134" s="717"/>
      <c r="SOM134" s="717"/>
      <c r="SON134" s="717"/>
      <c r="SOO134" s="717"/>
      <c r="SOP134" s="717"/>
      <c r="SOQ134" s="717"/>
      <c r="SOR134" s="717"/>
      <c r="SOS134" s="717"/>
      <c r="SOT134" s="717"/>
      <c r="SOU134" s="717"/>
      <c r="SOV134" s="717"/>
      <c r="SOW134" s="717"/>
      <c r="SOX134" s="717"/>
      <c r="SOY134" s="717"/>
      <c r="SOZ134" s="717"/>
      <c r="SPA134" s="717"/>
      <c r="SPB134" s="717"/>
      <c r="SPC134" s="717"/>
      <c r="SPD134" s="717"/>
      <c r="SPE134" s="717"/>
      <c r="SPF134" s="717"/>
      <c r="SPG134" s="717"/>
      <c r="SPH134" s="717"/>
      <c r="SPI134" s="717"/>
      <c r="SPJ134" s="717"/>
      <c r="SPK134" s="717"/>
      <c r="SPL134" s="717"/>
      <c r="SPM134" s="717"/>
      <c r="SPN134" s="717"/>
      <c r="SPO134" s="717"/>
      <c r="SPP134" s="717"/>
      <c r="SPQ134" s="717"/>
      <c r="SPR134" s="717"/>
      <c r="SPS134" s="717"/>
      <c r="SPT134" s="717"/>
      <c r="SPU134" s="717"/>
      <c r="SPV134" s="717"/>
      <c r="SPW134" s="717"/>
      <c r="SPX134" s="717"/>
      <c r="SPY134" s="717"/>
      <c r="SPZ134" s="717"/>
      <c r="SQA134" s="717"/>
      <c r="SQB134" s="717"/>
      <c r="SQC134" s="717"/>
      <c r="SQD134" s="717"/>
      <c r="SQE134" s="717"/>
      <c r="SQF134" s="717"/>
      <c r="SQG134" s="717"/>
      <c r="SQH134" s="717"/>
      <c r="SQI134" s="717"/>
      <c r="SQJ134" s="717"/>
      <c r="SQK134" s="717"/>
      <c r="SQL134" s="717"/>
      <c r="SQM134" s="717"/>
      <c r="SQN134" s="717"/>
      <c r="SQO134" s="717"/>
      <c r="SQP134" s="717"/>
      <c r="SQQ134" s="717"/>
      <c r="SQR134" s="717"/>
      <c r="SQS134" s="717"/>
      <c r="SQT134" s="717"/>
      <c r="SQU134" s="717"/>
      <c r="SQV134" s="717"/>
      <c r="SQW134" s="717"/>
      <c r="SQX134" s="717"/>
      <c r="SQY134" s="717"/>
      <c r="SQZ134" s="717"/>
      <c r="SRA134" s="717"/>
      <c r="SRB134" s="717"/>
      <c r="SRC134" s="717"/>
      <c r="SRD134" s="717"/>
      <c r="SRE134" s="717"/>
      <c r="SRF134" s="717"/>
      <c r="SRG134" s="717"/>
      <c r="SRH134" s="717"/>
      <c r="SRI134" s="717"/>
      <c r="SRJ134" s="717"/>
      <c r="SRK134" s="717"/>
      <c r="SRL134" s="717"/>
      <c r="SRM134" s="717"/>
      <c r="SRN134" s="717"/>
      <c r="SRO134" s="717"/>
      <c r="SRP134" s="717"/>
      <c r="SRQ134" s="717"/>
      <c r="SRR134" s="717"/>
      <c r="SRS134" s="717"/>
      <c r="SRT134" s="717"/>
      <c r="SRU134" s="717"/>
      <c r="SRV134" s="717"/>
      <c r="SRW134" s="717"/>
      <c r="SRX134" s="717"/>
      <c r="SRY134" s="717"/>
      <c r="SRZ134" s="717"/>
      <c r="SSA134" s="717"/>
      <c r="SSB134" s="717"/>
      <c r="SSC134" s="717"/>
      <c r="SSD134" s="717"/>
      <c r="SSE134" s="717"/>
      <c r="SSF134" s="717"/>
      <c r="SSG134" s="717"/>
      <c r="SSH134" s="717"/>
      <c r="SSI134" s="717"/>
      <c r="SSJ134" s="717"/>
      <c r="SSK134" s="717"/>
      <c r="SSL134" s="717"/>
      <c r="SSM134" s="717"/>
      <c r="SSN134" s="717"/>
      <c r="SSO134" s="717"/>
      <c r="SSP134" s="717"/>
      <c r="SSQ134" s="717"/>
      <c r="SSR134" s="717"/>
      <c r="SSS134" s="717"/>
      <c r="SST134" s="717"/>
      <c r="SSU134" s="717"/>
      <c r="SSV134" s="717"/>
      <c r="SSW134" s="717"/>
      <c r="SSX134" s="717"/>
      <c r="SSY134" s="717"/>
      <c r="SSZ134" s="717"/>
      <c r="STA134" s="717"/>
      <c r="STB134" s="717"/>
      <c r="STC134" s="717"/>
      <c r="STD134" s="717"/>
      <c r="STE134" s="717"/>
      <c r="STF134" s="717"/>
      <c r="STG134" s="717"/>
      <c r="STH134" s="717"/>
      <c r="STI134" s="717"/>
      <c r="STJ134" s="717"/>
      <c r="STK134" s="717"/>
      <c r="STL134" s="717"/>
      <c r="STM134" s="717"/>
      <c r="STN134" s="717"/>
      <c r="STO134" s="717"/>
      <c r="STP134" s="717"/>
      <c r="STQ134" s="717"/>
      <c r="STR134" s="717"/>
      <c r="STS134" s="717"/>
      <c r="STT134" s="717"/>
      <c r="STU134" s="717"/>
      <c r="STV134" s="717"/>
      <c r="STW134" s="717"/>
      <c r="STX134" s="717"/>
      <c r="STY134" s="717"/>
      <c r="STZ134" s="717"/>
      <c r="SUA134" s="717"/>
      <c r="SUB134" s="717"/>
      <c r="SUC134" s="717"/>
      <c r="SUD134" s="717"/>
      <c r="SUE134" s="717"/>
      <c r="SUF134" s="717"/>
      <c r="SUG134" s="717"/>
      <c r="SUH134" s="717"/>
      <c r="SUI134" s="717"/>
      <c r="SUJ134" s="717"/>
      <c r="SUK134" s="717"/>
      <c r="SUL134" s="717"/>
      <c r="SUM134" s="717"/>
      <c r="SUN134" s="717"/>
      <c r="SUO134" s="717"/>
      <c r="SUP134" s="717"/>
      <c r="SUQ134" s="717"/>
      <c r="SUR134" s="717"/>
      <c r="SUS134" s="717"/>
      <c r="SUT134" s="717"/>
      <c r="SUU134" s="717"/>
      <c r="SUV134" s="717"/>
      <c r="SUW134" s="717"/>
      <c r="SUX134" s="717"/>
      <c r="SUY134" s="717"/>
      <c r="SUZ134" s="717"/>
      <c r="SVA134" s="717"/>
      <c r="SVB134" s="717"/>
      <c r="SVC134" s="717"/>
      <c r="SVD134" s="717"/>
      <c r="SVE134" s="717"/>
      <c r="SVF134" s="717"/>
      <c r="SVG134" s="717"/>
      <c r="SVH134" s="717"/>
      <c r="SVI134" s="717"/>
      <c r="SVJ134" s="717"/>
      <c r="SVK134" s="717"/>
      <c r="SVL134" s="717"/>
      <c r="SVM134" s="717"/>
      <c r="SVN134" s="717"/>
      <c r="SVO134" s="717"/>
      <c r="SVP134" s="717"/>
      <c r="SVQ134" s="717"/>
      <c r="SVR134" s="717"/>
      <c r="SVS134" s="717"/>
      <c r="SVT134" s="717"/>
      <c r="SVU134" s="717"/>
      <c r="SVV134" s="717"/>
      <c r="SVW134" s="717"/>
      <c r="SVX134" s="717"/>
      <c r="SVY134" s="717"/>
      <c r="SVZ134" s="717"/>
      <c r="SWA134" s="717"/>
      <c r="SWB134" s="717"/>
      <c r="SWC134" s="717"/>
      <c r="SWD134" s="717"/>
      <c r="SWE134" s="717"/>
      <c r="SWF134" s="717"/>
      <c r="SWG134" s="717"/>
      <c r="SWH134" s="717"/>
      <c r="SWI134" s="717"/>
      <c r="SWJ134" s="717"/>
      <c r="SWK134" s="717"/>
      <c r="SWL134" s="717"/>
      <c r="SWM134" s="717"/>
      <c r="SWN134" s="717"/>
      <c r="SWO134" s="717"/>
      <c r="SWP134" s="717"/>
      <c r="SWQ134" s="717"/>
      <c r="SWR134" s="717"/>
      <c r="SWS134" s="717"/>
      <c r="SWT134" s="717"/>
      <c r="SWU134" s="717"/>
      <c r="SWV134" s="717"/>
      <c r="SWW134" s="717"/>
      <c r="SWX134" s="717"/>
      <c r="SWY134" s="717"/>
      <c r="SWZ134" s="717"/>
      <c r="SXA134" s="717"/>
      <c r="SXB134" s="717"/>
      <c r="SXC134" s="717"/>
      <c r="SXD134" s="717"/>
      <c r="SXE134" s="717"/>
      <c r="SXF134" s="717"/>
      <c r="SXG134" s="717"/>
      <c r="SXH134" s="717"/>
      <c r="SXI134" s="717"/>
      <c r="SXJ134" s="717"/>
      <c r="SXK134" s="717"/>
      <c r="SXL134" s="717"/>
      <c r="SXM134" s="717"/>
      <c r="SXN134" s="717"/>
      <c r="SXO134" s="717"/>
      <c r="SXP134" s="717"/>
      <c r="SXQ134" s="717"/>
      <c r="SXR134" s="717"/>
      <c r="SXS134" s="717"/>
      <c r="SXT134" s="717"/>
      <c r="SXU134" s="717"/>
      <c r="SXV134" s="717"/>
      <c r="SXW134" s="717"/>
      <c r="SXX134" s="717"/>
      <c r="SXY134" s="717"/>
      <c r="SXZ134" s="717"/>
      <c r="SYA134" s="717"/>
      <c r="SYB134" s="717"/>
      <c r="SYC134" s="717"/>
      <c r="SYD134" s="717"/>
      <c r="SYE134" s="717"/>
      <c r="SYF134" s="717"/>
      <c r="SYG134" s="717"/>
      <c r="SYH134" s="717"/>
      <c r="SYI134" s="717"/>
      <c r="SYJ134" s="717"/>
      <c r="SYK134" s="717"/>
      <c r="SYL134" s="717"/>
      <c r="SYM134" s="717"/>
      <c r="SYN134" s="717"/>
      <c r="SYO134" s="717"/>
      <c r="SYP134" s="717"/>
      <c r="SYQ134" s="717"/>
      <c r="SYR134" s="717"/>
      <c r="SYS134" s="717"/>
      <c r="SYT134" s="717"/>
      <c r="SYU134" s="717"/>
      <c r="SYV134" s="717"/>
      <c r="SYW134" s="717"/>
      <c r="SYX134" s="717"/>
      <c r="SYY134" s="717"/>
      <c r="SYZ134" s="717"/>
      <c r="SZA134" s="717"/>
      <c r="SZB134" s="717"/>
      <c r="SZC134" s="717"/>
      <c r="SZD134" s="717"/>
      <c r="SZE134" s="717"/>
      <c r="SZF134" s="717"/>
      <c r="SZG134" s="717"/>
      <c r="SZH134" s="717"/>
      <c r="SZI134" s="717"/>
      <c r="SZJ134" s="717"/>
      <c r="SZK134" s="717"/>
      <c r="SZL134" s="717"/>
      <c r="SZM134" s="717"/>
      <c r="SZN134" s="717"/>
      <c r="SZO134" s="717"/>
      <c r="SZP134" s="717"/>
      <c r="SZQ134" s="717"/>
      <c r="SZR134" s="717"/>
      <c r="SZS134" s="717"/>
      <c r="SZT134" s="717"/>
      <c r="SZU134" s="717"/>
      <c r="SZV134" s="717"/>
      <c r="SZW134" s="717"/>
      <c r="SZX134" s="717"/>
      <c r="SZY134" s="717"/>
      <c r="SZZ134" s="717"/>
      <c r="TAA134" s="717"/>
      <c r="TAB134" s="717"/>
      <c r="TAC134" s="717"/>
      <c r="TAD134" s="717"/>
      <c r="TAE134" s="717"/>
      <c r="TAF134" s="717"/>
      <c r="TAG134" s="717"/>
      <c r="TAH134" s="717"/>
      <c r="TAI134" s="717"/>
      <c r="TAJ134" s="717"/>
      <c r="TAK134" s="717"/>
      <c r="TAL134" s="717"/>
      <c r="TAM134" s="717"/>
      <c r="TAN134" s="717"/>
      <c r="TAO134" s="717"/>
      <c r="TAP134" s="717"/>
      <c r="TAQ134" s="717"/>
      <c r="TAR134" s="717"/>
      <c r="TAS134" s="717"/>
      <c r="TAT134" s="717"/>
      <c r="TAU134" s="717"/>
      <c r="TAV134" s="717"/>
      <c r="TAW134" s="717"/>
      <c r="TAX134" s="717"/>
      <c r="TAY134" s="717"/>
      <c r="TAZ134" s="717"/>
      <c r="TBA134" s="717"/>
      <c r="TBB134" s="717"/>
      <c r="TBC134" s="717"/>
      <c r="TBD134" s="717"/>
      <c r="TBE134" s="717"/>
      <c r="TBF134" s="717"/>
      <c r="TBG134" s="717"/>
      <c r="TBH134" s="717"/>
      <c r="TBI134" s="717"/>
      <c r="TBJ134" s="717"/>
      <c r="TBK134" s="717"/>
      <c r="TBL134" s="717"/>
      <c r="TBM134" s="717"/>
      <c r="TBN134" s="717"/>
      <c r="TBO134" s="717"/>
      <c r="TBP134" s="717"/>
      <c r="TBQ134" s="717"/>
      <c r="TBR134" s="717"/>
      <c r="TBS134" s="717"/>
      <c r="TBT134" s="717"/>
      <c r="TBU134" s="717"/>
      <c r="TBV134" s="717"/>
      <c r="TBW134" s="717"/>
      <c r="TBX134" s="717"/>
      <c r="TBY134" s="717"/>
      <c r="TBZ134" s="717"/>
      <c r="TCA134" s="717"/>
      <c r="TCB134" s="717"/>
      <c r="TCC134" s="717"/>
      <c r="TCD134" s="717"/>
      <c r="TCE134" s="717"/>
      <c r="TCF134" s="717"/>
      <c r="TCG134" s="717"/>
      <c r="TCH134" s="717"/>
      <c r="TCI134" s="717"/>
      <c r="TCJ134" s="717"/>
      <c r="TCK134" s="717"/>
      <c r="TCL134" s="717"/>
      <c r="TCM134" s="717"/>
      <c r="TCN134" s="717"/>
      <c r="TCO134" s="717"/>
      <c r="TCP134" s="717"/>
      <c r="TCQ134" s="717"/>
      <c r="TCR134" s="717"/>
      <c r="TCS134" s="717"/>
      <c r="TCT134" s="717"/>
      <c r="TCU134" s="717"/>
      <c r="TCV134" s="717"/>
      <c r="TCW134" s="717"/>
      <c r="TCX134" s="717"/>
      <c r="TCY134" s="717"/>
      <c r="TCZ134" s="717"/>
      <c r="TDA134" s="717"/>
      <c r="TDB134" s="717"/>
      <c r="TDC134" s="717"/>
      <c r="TDD134" s="717"/>
      <c r="TDE134" s="717"/>
      <c r="TDF134" s="717"/>
      <c r="TDG134" s="717"/>
      <c r="TDH134" s="717"/>
      <c r="TDI134" s="717"/>
      <c r="TDJ134" s="717"/>
      <c r="TDK134" s="717"/>
      <c r="TDL134" s="717"/>
      <c r="TDM134" s="717"/>
      <c r="TDN134" s="717"/>
      <c r="TDO134" s="717"/>
      <c r="TDP134" s="717"/>
      <c r="TDQ134" s="717"/>
      <c r="TDR134" s="717"/>
      <c r="TDS134" s="717"/>
      <c r="TDT134" s="717"/>
      <c r="TDU134" s="717"/>
      <c r="TDV134" s="717"/>
      <c r="TDW134" s="717"/>
      <c r="TDX134" s="717"/>
      <c r="TDY134" s="717"/>
      <c r="TDZ134" s="717"/>
      <c r="TEA134" s="717"/>
      <c r="TEB134" s="717"/>
      <c r="TEC134" s="717"/>
      <c r="TED134" s="717"/>
      <c r="TEE134" s="717"/>
      <c r="TEF134" s="717"/>
      <c r="TEG134" s="717"/>
      <c r="TEH134" s="717"/>
      <c r="TEI134" s="717"/>
      <c r="TEJ134" s="717"/>
      <c r="TEK134" s="717"/>
      <c r="TEL134" s="717"/>
      <c r="TEM134" s="717"/>
      <c r="TEN134" s="717"/>
      <c r="TEO134" s="717"/>
      <c r="TEP134" s="717"/>
      <c r="TEQ134" s="717"/>
      <c r="TER134" s="717"/>
      <c r="TES134" s="717"/>
      <c r="TET134" s="717"/>
      <c r="TEU134" s="717"/>
      <c r="TEV134" s="717"/>
      <c r="TEW134" s="717"/>
      <c r="TEX134" s="717"/>
      <c r="TEY134" s="717"/>
      <c r="TEZ134" s="717"/>
      <c r="TFA134" s="717"/>
      <c r="TFB134" s="717"/>
      <c r="TFC134" s="717"/>
      <c r="TFD134" s="717"/>
      <c r="TFE134" s="717"/>
      <c r="TFF134" s="717"/>
      <c r="TFG134" s="717"/>
      <c r="TFH134" s="717"/>
      <c r="TFI134" s="717"/>
      <c r="TFJ134" s="717"/>
      <c r="TFK134" s="717"/>
      <c r="TFL134" s="717"/>
      <c r="TFM134" s="717"/>
      <c r="TFN134" s="717"/>
      <c r="TFO134" s="717"/>
      <c r="TFP134" s="717"/>
      <c r="TFQ134" s="717"/>
      <c r="TFR134" s="717"/>
      <c r="TFS134" s="717"/>
      <c r="TFT134" s="717"/>
      <c r="TFU134" s="717"/>
      <c r="TFV134" s="717"/>
      <c r="TFW134" s="717"/>
      <c r="TFX134" s="717"/>
      <c r="TFY134" s="717"/>
      <c r="TFZ134" s="717"/>
      <c r="TGA134" s="717"/>
      <c r="TGB134" s="717"/>
      <c r="TGC134" s="717"/>
      <c r="TGD134" s="717"/>
      <c r="TGE134" s="717"/>
      <c r="TGF134" s="717"/>
      <c r="TGG134" s="717"/>
      <c r="TGH134" s="717"/>
      <c r="TGI134" s="717"/>
      <c r="TGJ134" s="717"/>
      <c r="TGK134" s="717"/>
      <c r="TGL134" s="717"/>
      <c r="TGM134" s="717"/>
      <c r="TGN134" s="717"/>
      <c r="TGO134" s="717"/>
      <c r="TGP134" s="717"/>
      <c r="TGQ134" s="717"/>
      <c r="TGR134" s="717"/>
      <c r="TGS134" s="717"/>
      <c r="TGT134" s="717"/>
      <c r="TGU134" s="717"/>
      <c r="TGV134" s="717"/>
      <c r="TGW134" s="717"/>
      <c r="TGX134" s="717"/>
      <c r="TGY134" s="717"/>
      <c r="TGZ134" s="717"/>
      <c r="THA134" s="717"/>
      <c r="THB134" s="717"/>
      <c r="THC134" s="717"/>
      <c r="THD134" s="717"/>
      <c r="THE134" s="717"/>
      <c r="THF134" s="717"/>
      <c r="THG134" s="717"/>
      <c r="THH134" s="717"/>
      <c r="THI134" s="717"/>
      <c r="THJ134" s="717"/>
      <c r="THK134" s="717"/>
      <c r="THL134" s="717"/>
      <c r="THM134" s="717"/>
      <c r="THN134" s="717"/>
      <c r="THO134" s="717"/>
      <c r="THP134" s="717"/>
      <c r="THQ134" s="717"/>
      <c r="THR134" s="717"/>
      <c r="THS134" s="717"/>
      <c r="THT134" s="717"/>
      <c r="THU134" s="717"/>
      <c r="THV134" s="717"/>
      <c r="THW134" s="717"/>
      <c r="THX134" s="717"/>
      <c r="THY134" s="717"/>
      <c r="THZ134" s="717"/>
      <c r="TIA134" s="717"/>
      <c r="TIB134" s="717"/>
      <c r="TIC134" s="717"/>
      <c r="TID134" s="717"/>
      <c r="TIE134" s="717"/>
      <c r="TIF134" s="717"/>
      <c r="TIG134" s="717"/>
      <c r="TIH134" s="717"/>
      <c r="TII134" s="717"/>
      <c r="TIJ134" s="717"/>
      <c r="TIK134" s="717"/>
      <c r="TIL134" s="717"/>
      <c r="TIM134" s="717"/>
      <c r="TIN134" s="717"/>
      <c r="TIO134" s="717"/>
      <c r="TIP134" s="717"/>
      <c r="TIQ134" s="717"/>
      <c r="TIR134" s="717"/>
      <c r="TIS134" s="717"/>
      <c r="TIT134" s="717"/>
      <c r="TIU134" s="717"/>
      <c r="TIV134" s="717"/>
      <c r="TIW134" s="717"/>
      <c r="TIX134" s="717"/>
      <c r="TIY134" s="717"/>
      <c r="TIZ134" s="717"/>
      <c r="TJA134" s="717"/>
      <c r="TJB134" s="717"/>
      <c r="TJC134" s="717"/>
      <c r="TJD134" s="717"/>
      <c r="TJE134" s="717"/>
      <c r="TJF134" s="717"/>
      <c r="TJG134" s="717"/>
      <c r="TJH134" s="717"/>
      <c r="TJI134" s="717"/>
      <c r="TJJ134" s="717"/>
      <c r="TJK134" s="717"/>
      <c r="TJL134" s="717"/>
      <c r="TJM134" s="717"/>
      <c r="TJN134" s="717"/>
      <c r="TJO134" s="717"/>
      <c r="TJP134" s="717"/>
      <c r="TJQ134" s="717"/>
      <c r="TJR134" s="717"/>
      <c r="TJS134" s="717"/>
      <c r="TJT134" s="717"/>
      <c r="TJU134" s="717"/>
      <c r="TJV134" s="717"/>
      <c r="TJW134" s="717"/>
      <c r="TJX134" s="717"/>
      <c r="TJY134" s="717"/>
      <c r="TJZ134" s="717"/>
      <c r="TKA134" s="717"/>
      <c r="TKB134" s="717"/>
      <c r="TKC134" s="717"/>
      <c r="TKD134" s="717"/>
      <c r="TKE134" s="717"/>
      <c r="TKF134" s="717"/>
      <c r="TKG134" s="717"/>
      <c r="TKH134" s="717"/>
      <c r="TKI134" s="717"/>
      <c r="TKJ134" s="717"/>
      <c r="TKK134" s="717"/>
      <c r="TKL134" s="717"/>
      <c r="TKM134" s="717"/>
      <c r="TKN134" s="717"/>
      <c r="TKO134" s="717"/>
      <c r="TKP134" s="717"/>
      <c r="TKQ134" s="717"/>
      <c r="TKR134" s="717"/>
      <c r="TKS134" s="717"/>
      <c r="TKT134" s="717"/>
      <c r="TKU134" s="717"/>
      <c r="TKV134" s="717"/>
      <c r="TKW134" s="717"/>
      <c r="TKX134" s="717"/>
      <c r="TKY134" s="717"/>
      <c r="TKZ134" s="717"/>
      <c r="TLA134" s="717"/>
      <c r="TLB134" s="717"/>
      <c r="TLC134" s="717"/>
      <c r="TLD134" s="717"/>
      <c r="TLE134" s="717"/>
      <c r="TLF134" s="717"/>
      <c r="TLG134" s="717"/>
      <c r="TLH134" s="717"/>
      <c r="TLI134" s="717"/>
      <c r="TLJ134" s="717"/>
      <c r="TLK134" s="717"/>
      <c r="TLL134" s="717"/>
      <c r="TLM134" s="717"/>
      <c r="TLN134" s="717"/>
      <c r="TLO134" s="717"/>
      <c r="TLP134" s="717"/>
      <c r="TLQ134" s="717"/>
      <c r="TLR134" s="717"/>
      <c r="TLS134" s="717"/>
      <c r="TLT134" s="717"/>
      <c r="TLU134" s="717"/>
      <c r="TLV134" s="717"/>
      <c r="TLW134" s="717"/>
      <c r="TLX134" s="717"/>
      <c r="TLY134" s="717"/>
      <c r="TLZ134" s="717"/>
      <c r="TMA134" s="717"/>
      <c r="TMB134" s="717"/>
      <c r="TMC134" s="717"/>
      <c r="TMD134" s="717"/>
      <c r="TME134" s="717"/>
      <c r="TMF134" s="717"/>
      <c r="TMG134" s="717"/>
      <c r="TMH134" s="717"/>
      <c r="TMI134" s="717"/>
      <c r="TMJ134" s="717"/>
      <c r="TMK134" s="717"/>
      <c r="TML134" s="717"/>
      <c r="TMM134" s="717"/>
      <c r="TMN134" s="717"/>
      <c r="TMO134" s="717"/>
      <c r="TMP134" s="717"/>
      <c r="TMQ134" s="717"/>
      <c r="TMR134" s="717"/>
      <c r="TMS134" s="717"/>
      <c r="TMT134" s="717"/>
      <c r="TMU134" s="717"/>
      <c r="TMV134" s="717"/>
      <c r="TMW134" s="717"/>
      <c r="TMX134" s="717"/>
      <c r="TMY134" s="717"/>
      <c r="TMZ134" s="717"/>
      <c r="TNA134" s="717"/>
      <c r="TNB134" s="717"/>
      <c r="TNC134" s="717"/>
      <c r="TND134" s="717"/>
      <c r="TNE134" s="717"/>
      <c r="TNF134" s="717"/>
      <c r="TNG134" s="717"/>
      <c r="TNH134" s="717"/>
      <c r="TNI134" s="717"/>
      <c r="TNJ134" s="717"/>
      <c r="TNK134" s="717"/>
      <c r="TNL134" s="717"/>
      <c r="TNM134" s="717"/>
      <c r="TNN134" s="717"/>
      <c r="TNO134" s="717"/>
      <c r="TNP134" s="717"/>
      <c r="TNQ134" s="717"/>
      <c r="TNR134" s="717"/>
      <c r="TNS134" s="717"/>
      <c r="TNT134" s="717"/>
      <c r="TNU134" s="717"/>
      <c r="TNV134" s="717"/>
      <c r="TNW134" s="717"/>
      <c r="TNX134" s="717"/>
      <c r="TNY134" s="717"/>
      <c r="TNZ134" s="717"/>
      <c r="TOA134" s="717"/>
      <c r="TOB134" s="717"/>
      <c r="TOC134" s="717"/>
      <c r="TOD134" s="717"/>
      <c r="TOE134" s="717"/>
      <c r="TOF134" s="717"/>
      <c r="TOG134" s="717"/>
      <c r="TOH134" s="717"/>
      <c r="TOI134" s="717"/>
      <c r="TOJ134" s="717"/>
      <c r="TOK134" s="717"/>
      <c r="TOL134" s="717"/>
      <c r="TOM134" s="717"/>
      <c r="TON134" s="717"/>
      <c r="TOO134" s="717"/>
      <c r="TOP134" s="717"/>
      <c r="TOQ134" s="717"/>
      <c r="TOR134" s="717"/>
      <c r="TOS134" s="717"/>
      <c r="TOT134" s="717"/>
      <c r="TOU134" s="717"/>
      <c r="TOV134" s="717"/>
      <c r="TOW134" s="717"/>
      <c r="TOX134" s="717"/>
      <c r="TOY134" s="717"/>
      <c r="TOZ134" s="717"/>
      <c r="TPA134" s="717"/>
      <c r="TPB134" s="717"/>
      <c r="TPC134" s="717"/>
      <c r="TPD134" s="717"/>
      <c r="TPE134" s="717"/>
      <c r="TPF134" s="717"/>
      <c r="TPG134" s="717"/>
      <c r="TPH134" s="717"/>
      <c r="TPI134" s="717"/>
      <c r="TPJ134" s="717"/>
      <c r="TPK134" s="717"/>
      <c r="TPL134" s="717"/>
      <c r="TPM134" s="717"/>
      <c r="TPN134" s="717"/>
      <c r="TPO134" s="717"/>
      <c r="TPP134" s="717"/>
      <c r="TPQ134" s="717"/>
      <c r="TPR134" s="717"/>
      <c r="TPS134" s="717"/>
      <c r="TPT134" s="717"/>
      <c r="TPU134" s="717"/>
      <c r="TPV134" s="717"/>
      <c r="TPW134" s="717"/>
      <c r="TPX134" s="717"/>
      <c r="TPY134" s="717"/>
      <c r="TPZ134" s="717"/>
      <c r="TQA134" s="717"/>
      <c r="TQB134" s="717"/>
      <c r="TQC134" s="717"/>
      <c r="TQD134" s="717"/>
      <c r="TQE134" s="717"/>
      <c r="TQF134" s="717"/>
      <c r="TQG134" s="717"/>
      <c r="TQH134" s="717"/>
      <c r="TQI134" s="717"/>
      <c r="TQJ134" s="717"/>
      <c r="TQK134" s="717"/>
      <c r="TQL134" s="717"/>
      <c r="TQM134" s="717"/>
      <c r="TQN134" s="717"/>
      <c r="TQO134" s="717"/>
      <c r="TQP134" s="717"/>
      <c r="TQQ134" s="717"/>
      <c r="TQR134" s="717"/>
      <c r="TQS134" s="717"/>
      <c r="TQT134" s="717"/>
      <c r="TQU134" s="717"/>
      <c r="TQV134" s="717"/>
      <c r="TQW134" s="717"/>
      <c r="TQX134" s="717"/>
      <c r="TQY134" s="717"/>
      <c r="TQZ134" s="717"/>
      <c r="TRA134" s="717"/>
      <c r="TRB134" s="717"/>
      <c r="TRC134" s="717"/>
      <c r="TRD134" s="717"/>
      <c r="TRE134" s="717"/>
      <c r="TRF134" s="717"/>
      <c r="TRG134" s="717"/>
      <c r="TRH134" s="717"/>
      <c r="TRI134" s="717"/>
      <c r="TRJ134" s="717"/>
      <c r="TRK134" s="717"/>
      <c r="TRL134" s="717"/>
      <c r="TRM134" s="717"/>
      <c r="TRN134" s="717"/>
      <c r="TRO134" s="717"/>
      <c r="TRP134" s="717"/>
      <c r="TRQ134" s="717"/>
      <c r="TRR134" s="717"/>
      <c r="TRS134" s="717"/>
      <c r="TRT134" s="717"/>
      <c r="TRU134" s="717"/>
      <c r="TRV134" s="717"/>
      <c r="TRW134" s="717"/>
      <c r="TRX134" s="717"/>
      <c r="TRY134" s="717"/>
      <c r="TRZ134" s="717"/>
      <c r="TSA134" s="717"/>
      <c r="TSB134" s="717"/>
      <c r="TSC134" s="717"/>
      <c r="TSD134" s="717"/>
      <c r="TSE134" s="717"/>
      <c r="TSF134" s="717"/>
      <c r="TSG134" s="717"/>
      <c r="TSH134" s="717"/>
      <c r="TSI134" s="717"/>
      <c r="TSJ134" s="717"/>
      <c r="TSK134" s="717"/>
      <c r="TSL134" s="717"/>
      <c r="TSM134" s="717"/>
      <c r="TSN134" s="717"/>
      <c r="TSO134" s="717"/>
      <c r="TSP134" s="717"/>
      <c r="TSQ134" s="717"/>
      <c r="TSR134" s="717"/>
      <c r="TSS134" s="717"/>
      <c r="TST134" s="717"/>
      <c r="TSU134" s="717"/>
      <c r="TSV134" s="717"/>
      <c r="TSW134" s="717"/>
      <c r="TSX134" s="717"/>
      <c r="TSY134" s="717"/>
      <c r="TSZ134" s="717"/>
      <c r="TTA134" s="717"/>
      <c r="TTB134" s="717"/>
      <c r="TTC134" s="717"/>
      <c r="TTD134" s="717"/>
      <c r="TTE134" s="717"/>
      <c r="TTF134" s="717"/>
      <c r="TTG134" s="717"/>
      <c r="TTH134" s="717"/>
      <c r="TTI134" s="717"/>
      <c r="TTJ134" s="717"/>
      <c r="TTK134" s="717"/>
      <c r="TTL134" s="717"/>
      <c r="TTM134" s="717"/>
      <c r="TTN134" s="717"/>
      <c r="TTO134" s="717"/>
      <c r="TTP134" s="717"/>
      <c r="TTQ134" s="717"/>
      <c r="TTR134" s="717"/>
      <c r="TTS134" s="717"/>
      <c r="TTT134" s="717"/>
      <c r="TTU134" s="717"/>
      <c r="TTV134" s="717"/>
      <c r="TTW134" s="717"/>
      <c r="TTX134" s="717"/>
      <c r="TTY134" s="717"/>
      <c r="TTZ134" s="717"/>
      <c r="TUA134" s="717"/>
      <c r="TUB134" s="717"/>
      <c r="TUC134" s="717"/>
      <c r="TUD134" s="717"/>
      <c r="TUE134" s="717"/>
      <c r="TUF134" s="717"/>
      <c r="TUG134" s="717"/>
      <c r="TUH134" s="717"/>
      <c r="TUI134" s="717"/>
      <c r="TUJ134" s="717"/>
      <c r="TUK134" s="717"/>
      <c r="TUL134" s="717"/>
      <c r="TUM134" s="717"/>
      <c r="TUN134" s="717"/>
      <c r="TUO134" s="717"/>
      <c r="TUP134" s="717"/>
      <c r="TUQ134" s="717"/>
      <c r="TUR134" s="717"/>
      <c r="TUS134" s="717"/>
      <c r="TUT134" s="717"/>
      <c r="TUU134" s="717"/>
      <c r="TUV134" s="717"/>
      <c r="TUW134" s="717"/>
      <c r="TUX134" s="717"/>
      <c r="TUY134" s="717"/>
      <c r="TUZ134" s="717"/>
      <c r="TVA134" s="717"/>
      <c r="TVB134" s="717"/>
      <c r="TVC134" s="717"/>
      <c r="TVD134" s="717"/>
      <c r="TVE134" s="717"/>
      <c r="TVF134" s="717"/>
      <c r="TVG134" s="717"/>
      <c r="TVH134" s="717"/>
      <c r="TVI134" s="717"/>
      <c r="TVJ134" s="717"/>
      <c r="TVK134" s="717"/>
      <c r="TVL134" s="717"/>
      <c r="TVM134" s="717"/>
      <c r="TVN134" s="717"/>
      <c r="TVO134" s="717"/>
      <c r="TVP134" s="717"/>
      <c r="TVQ134" s="717"/>
      <c r="TVR134" s="717"/>
      <c r="TVS134" s="717"/>
      <c r="TVT134" s="717"/>
      <c r="TVU134" s="717"/>
      <c r="TVV134" s="717"/>
      <c r="TVW134" s="717"/>
      <c r="TVX134" s="717"/>
      <c r="TVY134" s="717"/>
      <c r="TVZ134" s="717"/>
      <c r="TWA134" s="717"/>
      <c r="TWB134" s="717"/>
      <c r="TWC134" s="717"/>
      <c r="TWD134" s="717"/>
      <c r="TWE134" s="717"/>
      <c r="TWF134" s="717"/>
      <c r="TWG134" s="717"/>
      <c r="TWH134" s="717"/>
      <c r="TWI134" s="717"/>
      <c r="TWJ134" s="717"/>
      <c r="TWK134" s="717"/>
      <c r="TWL134" s="717"/>
      <c r="TWM134" s="717"/>
      <c r="TWN134" s="717"/>
      <c r="TWO134" s="717"/>
      <c r="TWP134" s="717"/>
      <c r="TWQ134" s="717"/>
      <c r="TWR134" s="717"/>
      <c r="TWS134" s="717"/>
      <c r="TWT134" s="717"/>
      <c r="TWU134" s="717"/>
      <c r="TWV134" s="717"/>
      <c r="TWW134" s="717"/>
      <c r="TWX134" s="717"/>
      <c r="TWY134" s="717"/>
      <c r="TWZ134" s="717"/>
      <c r="TXA134" s="717"/>
      <c r="TXB134" s="717"/>
      <c r="TXC134" s="717"/>
      <c r="TXD134" s="717"/>
      <c r="TXE134" s="717"/>
      <c r="TXF134" s="717"/>
      <c r="TXG134" s="717"/>
      <c r="TXH134" s="717"/>
      <c r="TXI134" s="717"/>
      <c r="TXJ134" s="717"/>
      <c r="TXK134" s="717"/>
      <c r="TXL134" s="717"/>
      <c r="TXM134" s="717"/>
      <c r="TXN134" s="717"/>
      <c r="TXO134" s="717"/>
      <c r="TXP134" s="717"/>
      <c r="TXQ134" s="717"/>
      <c r="TXR134" s="717"/>
      <c r="TXS134" s="717"/>
      <c r="TXT134" s="717"/>
      <c r="TXU134" s="717"/>
      <c r="TXV134" s="717"/>
      <c r="TXW134" s="717"/>
      <c r="TXX134" s="717"/>
      <c r="TXY134" s="717"/>
      <c r="TXZ134" s="717"/>
      <c r="TYA134" s="717"/>
      <c r="TYB134" s="717"/>
      <c r="TYC134" s="717"/>
      <c r="TYD134" s="717"/>
      <c r="TYE134" s="717"/>
      <c r="TYF134" s="717"/>
      <c r="TYG134" s="717"/>
      <c r="TYH134" s="717"/>
      <c r="TYI134" s="717"/>
      <c r="TYJ134" s="717"/>
      <c r="TYK134" s="717"/>
      <c r="TYL134" s="717"/>
      <c r="TYM134" s="717"/>
      <c r="TYN134" s="717"/>
      <c r="TYO134" s="717"/>
      <c r="TYP134" s="717"/>
      <c r="TYQ134" s="717"/>
      <c r="TYR134" s="717"/>
      <c r="TYS134" s="717"/>
      <c r="TYT134" s="717"/>
      <c r="TYU134" s="717"/>
      <c r="TYV134" s="717"/>
      <c r="TYW134" s="717"/>
      <c r="TYX134" s="717"/>
      <c r="TYY134" s="717"/>
      <c r="TYZ134" s="717"/>
      <c r="TZA134" s="717"/>
      <c r="TZB134" s="717"/>
      <c r="TZC134" s="717"/>
      <c r="TZD134" s="717"/>
      <c r="TZE134" s="717"/>
      <c r="TZF134" s="717"/>
      <c r="TZG134" s="717"/>
      <c r="TZH134" s="717"/>
      <c r="TZI134" s="717"/>
      <c r="TZJ134" s="717"/>
      <c r="TZK134" s="717"/>
      <c r="TZL134" s="717"/>
      <c r="TZM134" s="717"/>
      <c r="TZN134" s="717"/>
      <c r="TZO134" s="717"/>
      <c r="TZP134" s="717"/>
      <c r="TZQ134" s="717"/>
      <c r="TZR134" s="717"/>
      <c r="TZS134" s="717"/>
      <c r="TZT134" s="717"/>
      <c r="TZU134" s="717"/>
      <c r="TZV134" s="717"/>
      <c r="TZW134" s="717"/>
      <c r="TZX134" s="717"/>
      <c r="TZY134" s="717"/>
      <c r="TZZ134" s="717"/>
      <c r="UAA134" s="717"/>
      <c r="UAB134" s="717"/>
      <c r="UAC134" s="717"/>
      <c r="UAD134" s="717"/>
      <c r="UAE134" s="717"/>
      <c r="UAF134" s="717"/>
      <c r="UAG134" s="717"/>
      <c r="UAH134" s="717"/>
      <c r="UAI134" s="717"/>
      <c r="UAJ134" s="717"/>
      <c r="UAK134" s="717"/>
      <c r="UAL134" s="717"/>
      <c r="UAM134" s="717"/>
      <c r="UAN134" s="717"/>
      <c r="UAO134" s="717"/>
      <c r="UAP134" s="717"/>
      <c r="UAQ134" s="717"/>
      <c r="UAR134" s="717"/>
      <c r="UAS134" s="717"/>
      <c r="UAT134" s="717"/>
      <c r="UAU134" s="717"/>
      <c r="UAV134" s="717"/>
      <c r="UAW134" s="717"/>
      <c r="UAX134" s="717"/>
      <c r="UAY134" s="717"/>
      <c r="UAZ134" s="717"/>
      <c r="UBA134" s="717"/>
      <c r="UBB134" s="717"/>
      <c r="UBC134" s="717"/>
      <c r="UBD134" s="717"/>
      <c r="UBE134" s="717"/>
      <c r="UBF134" s="717"/>
      <c r="UBG134" s="717"/>
      <c r="UBH134" s="717"/>
      <c r="UBI134" s="717"/>
      <c r="UBJ134" s="717"/>
      <c r="UBK134" s="717"/>
      <c r="UBL134" s="717"/>
      <c r="UBM134" s="717"/>
      <c r="UBN134" s="717"/>
      <c r="UBO134" s="717"/>
      <c r="UBP134" s="717"/>
      <c r="UBQ134" s="717"/>
      <c r="UBR134" s="717"/>
      <c r="UBS134" s="717"/>
      <c r="UBT134" s="717"/>
      <c r="UBU134" s="717"/>
      <c r="UBV134" s="717"/>
      <c r="UBW134" s="717"/>
      <c r="UBX134" s="717"/>
      <c r="UBY134" s="717"/>
      <c r="UBZ134" s="717"/>
      <c r="UCA134" s="717"/>
      <c r="UCB134" s="717"/>
      <c r="UCC134" s="717"/>
      <c r="UCD134" s="717"/>
      <c r="UCE134" s="717"/>
      <c r="UCF134" s="717"/>
      <c r="UCG134" s="717"/>
      <c r="UCH134" s="717"/>
      <c r="UCI134" s="717"/>
      <c r="UCJ134" s="717"/>
      <c r="UCK134" s="717"/>
      <c r="UCL134" s="717"/>
      <c r="UCM134" s="717"/>
      <c r="UCN134" s="717"/>
      <c r="UCO134" s="717"/>
      <c r="UCP134" s="717"/>
      <c r="UCQ134" s="717"/>
      <c r="UCR134" s="717"/>
      <c r="UCS134" s="717"/>
      <c r="UCT134" s="717"/>
      <c r="UCU134" s="717"/>
      <c r="UCV134" s="717"/>
      <c r="UCW134" s="717"/>
      <c r="UCX134" s="717"/>
      <c r="UCY134" s="717"/>
      <c r="UCZ134" s="717"/>
      <c r="UDA134" s="717"/>
      <c r="UDB134" s="717"/>
      <c r="UDC134" s="717"/>
      <c r="UDD134" s="717"/>
      <c r="UDE134" s="717"/>
      <c r="UDF134" s="717"/>
      <c r="UDG134" s="717"/>
      <c r="UDH134" s="717"/>
      <c r="UDI134" s="717"/>
      <c r="UDJ134" s="717"/>
      <c r="UDK134" s="717"/>
      <c r="UDL134" s="717"/>
      <c r="UDM134" s="717"/>
      <c r="UDN134" s="717"/>
      <c r="UDO134" s="717"/>
      <c r="UDP134" s="717"/>
      <c r="UDQ134" s="717"/>
      <c r="UDR134" s="717"/>
      <c r="UDS134" s="717"/>
      <c r="UDT134" s="717"/>
      <c r="UDU134" s="717"/>
      <c r="UDV134" s="717"/>
      <c r="UDW134" s="717"/>
      <c r="UDX134" s="717"/>
      <c r="UDY134" s="717"/>
      <c r="UDZ134" s="717"/>
      <c r="UEA134" s="717"/>
      <c r="UEB134" s="717"/>
      <c r="UEC134" s="717"/>
      <c r="UED134" s="717"/>
      <c r="UEE134" s="717"/>
      <c r="UEF134" s="717"/>
      <c r="UEG134" s="717"/>
      <c r="UEH134" s="717"/>
      <c r="UEI134" s="717"/>
      <c r="UEJ134" s="717"/>
      <c r="UEK134" s="717"/>
      <c r="UEL134" s="717"/>
      <c r="UEM134" s="717"/>
      <c r="UEN134" s="717"/>
      <c r="UEO134" s="717"/>
      <c r="UEP134" s="717"/>
      <c r="UEQ134" s="717"/>
      <c r="UER134" s="717"/>
      <c r="UES134" s="717"/>
      <c r="UET134" s="717"/>
      <c r="UEU134" s="717"/>
      <c r="UEV134" s="717"/>
      <c r="UEW134" s="717"/>
      <c r="UEX134" s="717"/>
      <c r="UEY134" s="717"/>
      <c r="UEZ134" s="717"/>
      <c r="UFA134" s="717"/>
      <c r="UFB134" s="717"/>
      <c r="UFC134" s="717"/>
      <c r="UFD134" s="717"/>
      <c r="UFE134" s="717"/>
      <c r="UFF134" s="717"/>
      <c r="UFG134" s="717"/>
      <c r="UFH134" s="717"/>
      <c r="UFI134" s="717"/>
      <c r="UFJ134" s="717"/>
      <c r="UFK134" s="717"/>
      <c r="UFL134" s="717"/>
      <c r="UFM134" s="717"/>
      <c r="UFN134" s="717"/>
      <c r="UFO134" s="717"/>
      <c r="UFP134" s="717"/>
      <c r="UFQ134" s="717"/>
      <c r="UFR134" s="717"/>
      <c r="UFS134" s="717"/>
      <c r="UFT134" s="717"/>
      <c r="UFU134" s="717"/>
      <c r="UFV134" s="717"/>
      <c r="UFW134" s="717"/>
      <c r="UFX134" s="717"/>
      <c r="UFY134" s="717"/>
      <c r="UFZ134" s="717"/>
      <c r="UGA134" s="717"/>
      <c r="UGB134" s="717"/>
      <c r="UGC134" s="717"/>
      <c r="UGD134" s="717"/>
      <c r="UGE134" s="717"/>
      <c r="UGF134" s="717"/>
      <c r="UGG134" s="717"/>
      <c r="UGH134" s="717"/>
      <c r="UGI134" s="717"/>
      <c r="UGJ134" s="717"/>
      <c r="UGK134" s="717"/>
      <c r="UGL134" s="717"/>
      <c r="UGM134" s="717"/>
      <c r="UGN134" s="717"/>
      <c r="UGO134" s="717"/>
      <c r="UGP134" s="717"/>
      <c r="UGQ134" s="717"/>
      <c r="UGR134" s="717"/>
      <c r="UGS134" s="717"/>
      <c r="UGT134" s="717"/>
      <c r="UGU134" s="717"/>
      <c r="UGV134" s="717"/>
      <c r="UGW134" s="717"/>
      <c r="UGX134" s="717"/>
      <c r="UGY134" s="717"/>
      <c r="UGZ134" s="717"/>
      <c r="UHA134" s="717"/>
      <c r="UHB134" s="717"/>
      <c r="UHC134" s="717"/>
      <c r="UHD134" s="717"/>
      <c r="UHE134" s="717"/>
      <c r="UHF134" s="717"/>
      <c r="UHG134" s="717"/>
      <c r="UHH134" s="717"/>
      <c r="UHI134" s="717"/>
      <c r="UHJ134" s="717"/>
      <c r="UHK134" s="717"/>
      <c r="UHL134" s="717"/>
      <c r="UHM134" s="717"/>
      <c r="UHN134" s="717"/>
      <c r="UHO134" s="717"/>
      <c r="UHP134" s="717"/>
      <c r="UHQ134" s="717"/>
      <c r="UHR134" s="717"/>
      <c r="UHS134" s="717"/>
      <c r="UHT134" s="717"/>
      <c r="UHU134" s="717"/>
      <c r="UHV134" s="717"/>
      <c r="UHW134" s="717"/>
      <c r="UHX134" s="717"/>
      <c r="UHY134" s="717"/>
      <c r="UHZ134" s="717"/>
      <c r="UIA134" s="717"/>
      <c r="UIB134" s="717"/>
      <c r="UIC134" s="717"/>
      <c r="UID134" s="717"/>
      <c r="UIE134" s="717"/>
      <c r="UIF134" s="717"/>
      <c r="UIG134" s="717"/>
      <c r="UIH134" s="717"/>
      <c r="UII134" s="717"/>
      <c r="UIJ134" s="717"/>
      <c r="UIK134" s="717"/>
      <c r="UIL134" s="717"/>
      <c r="UIM134" s="717"/>
      <c r="UIN134" s="717"/>
      <c r="UIO134" s="717"/>
      <c r="UIP134" s="717"/>
      <c r="UIQ134" s="717"/>
      <c r="UIR134" s="717"/>
      <c r="UIS134" s="717"/>
      <c r="UIT134" s="717"/>
      <c r="UIU134" s="717"/>
      <c r="UIV134" s="717"/>
      <c r="UIW134" s="717"/>
      <c r="UIX134" s="717"/>
      <c r="UIY134" s="717"/>
      <c r="UIZ134" s="717"/>
      <c r="UJA134" s="717"/>
      <c r="UJB134" s="717"/>
      <c r="UJC134" s="717"/>
      <c r="UJD134" s="717"/>
      <c r="UJE134" s="717"/>
      <c r="UJF134" s="717"/>
      <c r="UJG134" s="717"/>
      <c r="UJH134" s="717"/>
      <c r="UJI134" s="717"/>
      <c r="UJJ134" s="717"/>
      <c r="UJK134" s="717"/>
      <c r="UJL134" s="717"/>
      <c r="UJM134" s="717"/>
      <c r="UJN134" s="717"/>
      <c r="UJO134" s="717"/>
      <c r="UJP134" s="717"/>
      <c r="UJQ134" s="717"/>
      <c r="UJR134" s="717"/>
      <c r="UJS134" s="717"/>
      <c r="UJT134" s="717"/>
      <c r="UJU134" s="717"/>
      <c r="UJV134" s="717"/>
      <c r="UJW134" s="717"/>
      <c r="UJX134" s="717"/>
      <c r="UJY134" s="717"/>
      <c r="UJZ134" s="717"/>
      <c r="UKA134" s="717"/>
      <c r="UKB134" s="717"/>
      <c r="UKC134" s="717"/>
      <c r="UKD134" s="717"/>
      <c r="UKE134" s="717"/>
      <c r="UKF134" s="717"/>
      <c r="UKG134" s="717"/>
      <c r="UKH134" s="717"/>
      <c r="UKI134" s="717"/>
      <c r="UKJ134" s="717"/>
      <c r="UKK134" s="717"/>
      <c r="UKL134" s="717"/>
      <c r="UKM134" s="717"/>
      <c r="UKN134" s="717"/>
      <c r="UKO134" s="717"/>
      <c r="UKP134" s="717"/>
      <c r="UKQ134" s="717"/>
      <c r="UKR134" s="717"/>
      <c r="UKS134" s="717"/>
      <c r="UKT134" s="717"/>
      <c r="UKU134" s="717"/>
      <c r="UKV134" s="717"/>
      <c r="UKW134" s="717"/>
      <c r="UKX134" s="717"/>
      <c r="UKY134" s="717"/>
      <c r="UKZ134" s="717"/>
      <c r="ULA134" s="717"/>
      <c r="ULB134" s="717"/>
      <c r="ULC134" s="717"/>
      <c r="ULD134" s="717"/>
      <c r="ULE134" s="717"/>
      <c r="ULF134" s="717"/>
      <c r="ULG134" s="717"/>
      <c r="ULH134" s="717"/>
      <c r="ULI134" s="717"/>
      <c r="ULJ134" s="717"/>
      <c r="ULK134" s="717"/>
      <c r="ULL134" s="717"/>
      <c r="ULM134" s="717"/>
      <c r="ULN134" s="717"/>
      <c r="ULO134" s="717"/>
      <c r="ULP134" s="717"/>
      <c r="ULQ134" s="717"/>
      <c r="ULR134" s="717"/>
      <c r="ULS134" s="717"/>
      <c r="ULT134" s="717"/>
      <c r="ULU134" s="717"/>
      <c r="ULV134" s="717"/>
      <c r="ULW134" s="717"/>
      <c r="ULX134" s="717"/>
      <c r="ULY134" s="717"/>
      <c r="ULZ134" s="717"/>
      <c r="UMA134" s="717"/>
      <c r="UMB134" s="717"/>
      <c r="UMC134" s="717"/>
      <c r="UMD134" s="717"/>
      <c r="UME134" s="717"/>
      <c r="UMF134" s="717"/>
      <c r="UMG134" s="717"/>
      <c r="UMH134" s="717"/>
      <c r="UMI134" s="717"/>
      <c r="UMJ134" s="717"/>
      <c r="UMK134" s="717"/>
      <c r="UML134" s="717"/>
      <c r="UMM134" s="717"/>
      <c r="UMN134" s="717"/>
      <c r="UMO134" s="717"/>
      <c r="UMP134" s="717"/>
      <c r="UMQ134" s="717"/>
      <c r="UMR134" s="717"/>
      <c r="UMS134" s="717"/>
      <c r="UMT134" s="717"/>
      <c r="UMU134" s="717"/>
      <c r="UMV134" s="717"/>
      <c r="UMW134" s="717"/>
      <c r="UMX134" s="717"/>
      <c r="UMY134" s="717"/>
      <c r="UMZ134" s="717"/>
      <c r="UNA134" s="717"/>
      <c r="UNB134" s="717"/>
      <c r="UNC134" s="717"/>
      <c r="UND134" s="717"/>
      <c r="UNE134" s="717"/>
      <c r="UNF134" s="717"/>
      <c r="UNG134" s="717"/>
      <c r="UNH134" s="717"/>
      <c r="UNI134" s="717"/>
      <c r="UNJ134" s="717"/>
      <c r="UNK134" s="717"/>
      <c r="UNL134" s="717"/>
      <c r="UNM134" s="717"/>
      <c r="UNN134" s="717"/>
      <c r="UNO134" s="717"/>
      <c r="UNP134" s="717"/>
      <c r="UNQ134" s="717"/>
      <c r="UNR134" s="717"/>
      <c r="UNS134" s="717"/>
      <c r="UNT134" s="717"/>
      <c r="UNU134" s="717"/>
      <c r="UNV134" s="717"/>
      <c r="UNW134" s="717"/>
      <c r="UNX134" s="717"/>
      <c r="UNY134" s="717"/>
      <c r="UNZ134" s="717"/>
      <c r="UOA134" s="717"/>
      <c r="UOB134" s="717"/>
      <c r="UOC134" s="717"/>
      <c r="UOD134" s="717"/>
      <c r="UOE134" s="717"/>
      <c r="UOF134" s="717"/>
      <c r="UOG134" s="717"/>
      <c r="UOH134" s="717"/>
      <c r="UOI134" s="717"/>
      <c r="UOJ134" s="717"/>
      <c r="UOK134" s="717"/>
      <c r="UOL134" s="717"/>
      <c r="UOM134" s="717"/>
      <c r="UON134" s="717"/>
      <c r="UOO134" s="717"/>
      <c r="UOP134" s="717"/>
      <c r="UOQ134" s="717"/>
      <c r="UOR134" s="717"/>
      <c r="UOS134" s="717"/>
      <c r="UOT134" s="717"/>
      <c r="UOU134" s="717"/>
      <c r="UOV134" s="717"/>
      <c r="UOW134" s="717"/>
      <c r="UOX134" s="717"/>
      <c r="UOY134" s="717"/>
      <c r="UOZ134" s="717"/>
      <c r="UPA134" s="717"/>
      <c r="UPB134" s="717"/>
      <c r="UPC134" s="717"/>
      <c r="UPD134" s="717"/>
      <c r="UPE134" s="717"/>
      <c r="UPF134" s="717"/>
      <c r="UPG134" s="717"/>
      <c r="UPH134" s="717"/>
      <c r="UPI134" s="717"/>
      <c r="UPJ134" s="717"/>
      <c r="UPK134" s="717"/>
      <c r="UPL134" s="717"/>
      <c r="UPM134" s="717"/>
      <c r="UPN134" s="717"/>
      <c r="UPO134" s="717"/>
      <c r="UPP134" s="717"/>
      <c r="UPQ134" s="717"/>
      <c r="UPR134" s="717"/>
      <c r="UPS134" s="717"/>
      <c r="UPT134" s="717"/>
      <c r="UPU134" s="717"/>
      <c r="UPV134" s="717"/>
      <c r="UPW134" s="717"/>
      <c r="UPX134" s="717"/>
      <c r="UPY134" s="717"/>
      <c r="UPZ134" s="717"/>
      <c r="UQA134" s="717"/>
      <c r="UQB134" s="717"/>
      <c r="UQC134" s="717"/>
      <c r="UQD134" s="717"/>
      <c r="UQE134" s="717"/>
      <c r="UQF134" s="717"/>
      <c r="UQG134" s="717"/>
      <c r="UQH134" s="717"/>
      <c r="UQI134" s="717"/>
      <c r="UQJ134" s="717"/>
      <c r="UQK134" s="717"/>
      <c r="UQL134" s="717"/>
      <c r="UQM134" s="717"/>
      <c r="UQN134" s="717"/>
      <c r="UQO134" s="717"/>
      <c r="UQP134" s="717"/>
      <c r="UQQ134" s="717"/>
      <c r="UQR134" s="717"/>
      <c r="UQS134" s="717"/>
      <c r="UQT134" s="717"/>
      <c r="UQU134" s="717"/>
      <c r="UQV134" s="717"/>
      <c r="UQW134" s="717"/>
      <c r="UQX134" s="717"/>
      <c r="UQY134" s="717"/>
      <c r="UQZ134" s="717"/>
      <c r="URA134" s="717"/>
      <c r="URB134" s="717"/>
      <c r="URC134" s="717"/>
      <c r="URD134" s="717"/>
      <c r="URE134" s="717"/>
      <c r="URF134" s="717"/>
      <c r="URG134" s="717"/>
      <c r="URH134" s="717"/>
      <c r="URI134" s="717"/>
      <c r="URJ134" s="717"/>
      <c r="URK134" s="717"/>
      <c r="URL134" s="717"/>
      <c r="URM134" s="717"/>
      <c r="URN134" s="717"/>
      <c r="URO134" s="717"/>
      <c r="URP134" s="717"/>
      <c r="URQ134" s="717"/>
      <c r="URR134" s="717"/>
      <c r="URS134" s="717"/>
      <c r="URT134" s="717"/>
      <c r="URU134" s="717"/>
      <c r="URV134" s="717"/>
      <c r="URW134" s="717"/>
      <c r="URX134" s="717"/>
      <c r="URY134" s="717"/>
      <c r="URZ134" s="717"/>
      <c r="USA134" s="717"/>
      <c r="USB134" s="717"/>
      <c r="USC134" s="717"/>
      <c r="USD134" s="717"/>
      <c r="USE134" s="717"/>
      <c r="USF134" s="717"/>
      <c r="USG134" s="717"/>
      <c r="USH134" s="717"/>
      <c r="USI134" s="717"/>
      <c r="USJ134" s="717"/>
      <c r="USK134" s="717"/>
      <c r="USL134" s="717"/>
      <c r="USM134" s="717"/>
      <c r="USN134" s="717"/>
      <c r="USO134" s="717"/>
      <c r="USP134" s="717"/>
      <c r="USQ134" s="717"/>
      <c r="USR134" s="717"/>
      <c r="USS134" s="717"/>
      <c r="UST134" s="717"/>
      <c r="USU134" s="717"/>
      <c r="USV134" s="717"/>
      <c r="USW134" s="717"/>
      <c r="USX134" s="717"/>
      <c r="USY134" s="717"/>
      <c r="USZ134" s="717"/>
      <c r="UTA134" s="717"/>
      <c r="UTB134" s="717"/>
      <c r="UTC134" s="717"/>
      <c r="UTD134" s="717"/>
      <c r="UTE134" s="717"/>
      <c r="UTF134" s="717"/>
      <c r="UTG134" s="717"/>
      <c r="UTH134" s="717"/>
      <c r="UTI134" s="717"/>
      <c r="UTJ134" s="717"/>
      <c r="UTK134" s="717"/>
      <c r="UTL134" s="717"/>
      <c r="UTM134" s="717"/>
      <c r="UTN134" s="717"/>
      <c r="UTO134" s="717"/>
      <c r="UTP134" s="717"/>
      <c r="UTQ134" s="717"/>
      <c r="UTR134" s="717"/>
      <c r="UTS134" s="717"/>
      <c r="UTT134" s="717"/>
      <c r="UTU134" s="717"/>
      <c r="UTV134" s="717"/>
      <c r="UTW134" s="717"/>
      <c r="UTX134" s="717"/>
      <c r="UTY134" s="717"/>
      <c r="UTZ134" s="717"/>
      <c r="UUA134" s="717"/>
      <c r="UUB134" s="717"/>
      <c r="UUC134" s="717"/>
      <c r="UUD134" s="717"/>
      <c r="UUE134" s="717"/>
      <c r="UUF134" s="717"/>
      <c r="UUG134" s="717"/>
      <c r="UUH134" s="717"/>
      <c r="UUI134" s="717"/>
      <c r="UUJ134" s="717"/>
      <c r="UUK134" s="717"/>
      <c r="UUL134" s="717"/>
      <c r="UUM134" s="717"/>
      <c r="UUN134" s="717"/>
      <c r="UUO134" s="717"/>
      <c r="UUP134" s="717"/>
      <c r="UUQ134" s="717"/>
      <c r="UUR134" s="717"/>
      <c r="UUS134" s="717"/>
      <c r="UUT134" s="717"/>
      <c r="UUU134" s="717"/>
      <c r="UUV134" s="717"/>
      <c r="UUW134" s="717"/>
      <c r="UUX134" s="717"/>
      <c r="UUY134" s="717"/>
      <c r="UUZ134" s="717"/>
      <c r="UVA134" s="717"/>
      <c r="UVB134" s="717"/>
      <c r="UVC134" s="717"/>
      <c r="UVD134" s="717"/>
      <c r="UVE134" s="717"/>
      <c r="UVF134" s="717"/>
      <c r="UVG134" s="717"/>
      <c r="UVH134" s="717"/>
      <c r="UVI134" s="717"/>
      <c r="UVJ134" s="717"/>
      <c r="UVK134" s="717"/>
      <c r="UVL134" s="717"/>
      <c r="UVM134" s="717"/>
      <c r="UVN134" s="717"/>
      <c r="UVO134" s="717"/>
      <c r="UVP134" s="717"/>
      <c r="UVQ134" s="717"/>
      <c r="UVR134" s="717"/>
      <c r="UVS134" s="717"/>
      <c r="UVT134" s="717"/>
      <c r="UVU134" s="717"/>
      <c r="UVV134" s="717"/>
      <c r="UVW134" s="717"/>
      <c r="UVX134" s="717"/>
      <c r="UVY134" s="717"/>
      <c r="UVZ134" s="717"/>
      <c r="UWA134" s="717"/>
      <c r="UWB134" s="717"/>
      <c r="UWC134" s="717"/>
      <c r="UWD134" s="717"/>
      <c r="UWE134" s="717"/>
      <c r="UWF134" s="717"/>
      <c r="UWG134" s="717"/>
      <c r="UWH134" s="717"/>
      <c r="UWI134" s="717"/>
      <c r="UWJ134" s="717"/>
      <c r="UWK134" s="717"/>
      <c r="UWL134" s="717"/>
      <c r="UWM134" s="717"/>
      <c r="UWN134" s="717"/>
      <c r="UWO134" s="717"/>
      <c r="UWP134" s="717"/>
      <c r="UWQ134" s="717"/>
      <c r="UWR134" s="717"/>
      <c r="UWS134" s="717"/>
      <c r="UWT134" s="717"/>
      <c r="UWU134" s="717"/>
      <c r="UWV134" s="717"/>
      <c r="UWW134" s="717"/>
      <c r="UWX134" s="717"/>
      <c r="UWY134" s="717"/>
      <c r="UWZ134" s="717"/>
      <c r="UXA134" s="717"/>
      <c r="UXB134" s="717"/>
      <c r="UXC134" s="717"/>
      <c r="UXD134" s="717"/>
      <c r="UXE134" s="717"/>
      <c r="UXF134" s="717"/>
      <c r="UXG134" s="717"/>
      <c r="UXH134" s="717"/>
      <c r="UXI134" s="717"/>
      <c r="UXJ134" s="717"/>
      <c r="UXK134" s="717"/>
      <c r="UXL134" s="717"/>
      <c r="UXM134" s="717"/>
      <c r="UXN134" s="717"/>
      <c r="UXO134" s="717"/>
      <c r="UXP134" s="717"/>
      <c r="UXQ134" s="717"/>
      <c r="UXR134" s="717"/>
      <c r="UXS134" s="717"/>
      <c r="UXT134" s="717"/>
      <c r="UXU134" s="717"/>
      <c r="UXV134" s="717"/>
      <c r="UXW134" s="717"/>
      <c r="UXX134" s="717"/>
      <c r="UXY134" s="717"/>
      <c r="UXZ134" s="717"/>
      <c r="UYA134" s="717"/>
      <c r="UYB134" s="717"/>
      <c r="UYC134" s="717"/>
      <c r="UYD134" s="717"/>
      <c r="UYE134" s="717"/>
      <c r="UYF134" s="717"/>
      <c r="UYG134" s="717"/>
      <c r="UYH134" s="717"/>
      <c r="UYI134" s="717"/>
      <c r="UYJ134" s="717"/>
      <c r="UYK134" s="717"/>
      <c r="UYL134" s="717"/>
      <c r="UYM134" s="717"/>
      <c r="UYN134" s="717"/>
      <c r="UYO134" s="717"/>
      <c r="UYP134" s="717"/>
      <c r="UYQ134" s="717"/>
      <c r="UYR134" s="717"/>
      <c r="UYS134" s="717"/>
      <c r="UYT134" s="717"/>
      <c r="UYU134" s="717"/>
      <c r="UYV134" s="717"/>
      <c r="UYW134" s="717"/>
      <c r="UYX134" s="717"/>
      <c r="UYY134" s="717"/>
      <c r="UYZ134" s="717"/>
      <c r="UZA134" s="717"/>
      <c r="UZB134" s="717"/>
      <c r="UZC134" s="717"/>
      <c r="UZD134" s="717"/>
      <c r="UZE134" s="717"/>
      <c r="UZF134" s="717"/>
      <c r="UZG134" s="717"/>
      <c r="UZH134" s="717"/>
      <c r="UZI134" s="717"/>
      <c r="UZJ134" s="717"/>
      <c r="UZK134" s="717"/>
      <c r="UZL134" s="717"/>
      <c r="UZM134" s="717"/>
      <c r="UZN134" s="717"/>
      <c r="UZO134" s="717"/>
      <c r="UZP134" s="717"/>
      <c r="UZQ134" s="717"/>
      <c r="UZR134" s="717"/>
      <c r="UZS134" s="717"/>
      <c r="UZT134" s="717"/>
      <c r="UZU134" s="717"/>
      <c r="UZV134" s="717"/>
      <c r="UZW134" s="717"/>
      <c r="UZX134" s="717"/>
      <c r="UZY134" s="717"/>
      <c r="UZZ134" s="717"/>
      <c r="VAA134" s="717"/>
      <c r="VAB134" s="717"/>
      <c r="VAC134" s="717"/>
      <c r="VAD134" s="717"/>
      <c r="VAE134" s="717"/>
      <c r="VAF134" s="717"/>
      <c r="VAG134" s="717"/>
      <c r="VAH134" s="717"/>
      <c r="VAI134" s="717"/>
      <c r="VAJ134" s="717"/>
      <c r="VAK134" s="717"/>
      <c r="VAL134" s="717"/>
      <c r="VAM134" s="717"/>
      <c r="VAN134" s="717"/>
      <c r="VAO134" s="717"/>
      <c r="VAP134" s="717"/>
      <c r="VAQ134" s="717"/>
      <c r="VAR134" s="717"/>
      <c r="VAS134" s="717"/>
      <c r="VAT134" s="717"/>
      <c r="VAU134" s="717"/>
      <c r="VAV134" s="717"/>
      <c r="VAW134" s="717"/>
      <c r="VAX134" s="717"/>
      <c r="VAY134" s="717"/>
      <c r="VAZ134" s="717"/>
      <c r="VBA134" s="717"/>
      <c r="VBB134" s="717"/>
      <c r="VBC134" s="717"/>
      <c r="VBD134" s="717"/>
      <c r="VBE134" s="717"/>
      <c r="VBF134" s="717"/>
      <c r="VBG134" s="717"/>
      <c r="VBH134" s="717"/>
      <c r="VBI134" s="717"/>
      <c r="VBJ134" s="717"/>
      <c r="VBK134" s="717"/>
      <c r="VBL134" s="717"/>
      <c r="VBM134" s="717"/>
      <c r="VBN134" s="717"/>
      <c r="VBO134" s="717"/>
      <c r="VBP134" s="717"/>
      <c r="VBQ134" s="717"/>
      <c r="VBR134" s="717"/>
      <c r="VBS134" s="717"/>
      <c r="VBT134" s="717"/>
      <c r="VBU134" s="717"/>
      <c r="VBV134" s="717"/>
      <c r="VBW134" s="717"/>
      <c r="VBX134" s="717"/>
      <c r="VBY134" s="717"/>
      <c r="VBZ134" s="717"/>
      <c r="VCA134" s="717"/>
      <c r="VCB134" s="717"/>
      <c r="VCC134" s="717"/>
      <c r="VCD134" s="717"/>
      <c r="VCE134" s="717"/>
      <c r="VCF134" s="717"/>
      <c r="VCG134" s="717"/>
      <c r="VCH134" s="717"/>
      <c r="VCI134" s="717"/>
      <c r="VCJ134" s="717"/>
      <c r="VCK134" s="717"/>
      <c r="VCL134" s="717"/>
      <c r="VCM134" s="717"/>
      <c r="VCN134" s="717"/>
      <c r="VCO134" s="717"/>
      <c r="VCP134" s="717"/>
      <c r="VCQ134" s="717"/>
      <c r="VCR134" s="717"/>
      <c r="VCS134" s="717"/>
      <c r="VCT134" s="717"/>
      <c r="VCU134" s="717"/>
      <c r="VCV134" s="717"/>
      <c r="VCW134" s="717"/>
      <c r="VCX134" s="717"/>
      <c r="VCY134" s="717"/>
      <c r="VCZ134" s="717"/>
      <c r="VDA134" s="717"/>
      <c r="VDB134" s="717"/>
      <c r="VDC134" s="717"/>
      <c r="VDD134" s="717"/>
      <c r="VDE134" s="717"/>
      <c r="VDF134" s="717"/>
      <c r="VDG134" s="717"/>
      <c r="VDH134" s="717"/>
      <c r="VDI134" s="717"/>
      <c r="VDJ134" s="717"/>
      <c r="VDK134" s="717"/>
      <c r="VDL134" s="717"/>
      <c r="VDM134" s="717"/>
      <c r="VDN134" s="717"/>
      <c r="VDO134" s="717"/>
      <c r="VDP134" s="717"/>
      <c r="VDQ134" s="717"/>
      <c r="VDR134" s="717"/>
      <c r="VDS134" s="717"/>
      <c r="VDT134" s="717"/>
      <c r="VDU134" s="717"/>
      <c r="VDV134" s="717"/>
      <c r="VDW134" s="717"/>
      <c r="VDX134" s="717"/>
      <c r="VDY134" s="717"/>
      <c r="VDZ134" s="717"/>
      <c r="VEA134" s="717"/>
      <c r="VEB134" s="717"/>
      <c r="VEC134" s="717"/>
      <c r="VED134" s="717"/>
      <c r="VEE134" s="717"/>
      <c r="VEF134" s="717"/>
      <c r="VEG134" s="717"/>
      <c r="VEH134" s="717"/>
      <c r="VEI134" s="717"/>
      <c r="VEJ134" s="717"/>
      <c r="VEK134" s="717"/>
      <c r="VEL134" s="717"/>
      <c r="VEM134" s="717"/>
      <c r="VEN134" s="717"/>
      <c r="VEO134" s="717"/>
      <c r="VEP134" s="717"/>
      <c r="VEQ134" s="717"/>
      <c r="VER134" s="717"/>
      <c r="VES134" s="717"/>
      <c r="VET134" s="717"/>
      <c r="VEU134" s="717"/>
      <c r="VEV134" s="717"/>
      <c r="VEW134" s="717"/>
      <c r="VEX134" s="717"/>
      <c r="VEY134" s="717"/>
      <c r="VEZ134" s="717"/>
      <c r="VFA134" s="717"/>
      <c r="VFB134" s="717"/>
      <c r="VFC134" s="717"/>
      <c r="VFD134" s="717"/>
      <c r="VFE134" s="717"/>
      <c r="VFF134" s="717"/>
      <c r="VFG134" s="717"/>
      <c r="VFH134" s="717"/>
      <c r="VFI134" s="717"/>
      <c r="VFJ134" s="717"/>
      <c r="VFK134" s="717"/>
      <c r="VFL134" s="717"/>
      <c r="VFM134" s="717"/>
      <c r="VFN134" s="717"/>
      <c r="VFO134" s="717"/>
      <c r="VFP134" s="717"/>
      <c r="VFQ134" s="717"/>
      <c r="VFR134" s="717"/>
      <c r="VFS134" s="717"/>
      <c r="VFT134" s="717"/>
      <c r="VFU134" s="717"/>
      <c r="VFV134" s="717"/>
      <c r="VFW134" s="717"/>
      <c r="VFX134" s="717"/>
      <c r="VFY134" s="717"/>
      <c r="VFZ134" s="717"/>
      <c r="VGA134" s="717"/>
      <c r="VGB134" s="717"/>
      <c r="VGC134" s="717"/>
      <c r="VGD134" s="717"/>
      <c r="VGE134" s="717"/>
      <c r="VGF134" s="717"/>
      <c r="VGG134" s="717"/>
      <c r="VGH134" s="717"/>
      <c r="VGI134" s="717"/>
      <c r="VGJ134" s="717"/>
      <c r="VGK134" s="717"/>
      <c r="VGL134" s="717"/>
      <c r="VGM134" s="717"/>
      <c r="VGN134" s="717"/>
      <c r="VGO134" s="717"/>
      <c r="VGP134" s="717"/>
      <c r="VGQ134" s="717"/>
      <c r="VGR134" s="717"/>
      <c r="VGS134" s="717"/>
      <c r="VGT134" s="717"/>
      <c r="VGU134" s="717"/>
      <c r="VGV134" s="717"/>
      <c r="VGW134" s="717"/>
      <c r="VGX134" s="717"/>
      <c r="VGY134" s="717"/>
      <c r="VGZ134" s="717"/>
      <c r="VHA134" s="717"/>
      <c r="VHB134" s="717"/>
      <c r="VHC134" s="717"/>
      <c r="VHD134" s="717"/>
      <c r="VHE134" s="717"/>
      <c r="VHF134" s="717"/>
      <c r="VHG134" s="717"/>
      <c r="VHH134" s="717"/>
      <c r="VHI134" s="717"/>
      <c r="VHJ134" s="717"/>
      <c r="VHK134" s="717"/>
      <c r="VHL134" s="717"/>
      <c r="VHM134" s="717"/>
      <c r="VHN134" s="717"/>
      <c r="VHO134" s="717"/>
      <c r="VHP134" s="717"/>
      <c r="VHQ134" s="717"/>
      <c r="VHR134" s="717"/>
      <c r="VHS134" s="717"/>
      <c r="VHT134" s="717"/>
      <c r="VHU134" s="717"/>
      <c r="VHV134" s="717"/>
      <c r="VHW134" s="717"/>
      <c r="VHX134" s="717"/>
      <c r="VHY134" s="717"/>
      <c r="VHZ134" s="717"/>
      <c r="VIA134" s="717"/>
      <c r="VIB134" s="717"/>
      <c r="VIC134" s="717"/>
      <c r="VID134" s="717"/>
      <c r="VIE134" s="717"/>
      <c r="VIF134" s="717"/>
      <c r="VIG134" s="717"/>
      <c r="VIH134" s="717"/>
      <c r="VII134" s="717"/>
      <c r="VIJ134" s="717"/>
      <c r="VIK134" s="717"/>
      <c r="VIL134" s="717"/>
      <c r="VIM134" s="717"/>
      <c r="VIN134" s="717"/>
      <c r="VIO134" s="717"/>
      <c r="VIP134" s="717"/>
      <c r="VIQ134" s="717"/>
      <c r="VIR134" s="717"/>
      <c r="VIS134" s="717"/>
      <c r="VIT134" s="717"/>
      <c r="VIU134" s="717"/>
      <c r="VIV134" s="717"/>
      <c r="VIW134" s="717"/>
      <c r="VIX134" s="717"/>
      <c r="VIY134" s="717"/>
      <c r="VIZ134" s="717"/>
      <c r="VJA134" s="717"/>
      <c r="VJB134" s="717"/>
      <c r="VJC134" s="717"/>
      <c r="VJD134" s="717"/>
      <c r="VJE134" s="717"/>
      <c r="VJF134" s="717"/>
      <c r="VJG134" s="717"/>
      <c r="VJH134" s="717"/>
      <c r="VJI134" s="717"/>
      <c r="VJJ134" s="717"/>
      <c r="VJK134" s="717"/>
      <c r="VJL134" s="717"/>
      <c r="VJM134" s="717"/>
      <c r="VJN134" s="717"/>
      <c r="VJO134" s="717"/>
      <c r="VJP134" s="717"/>
      <c r="VJQ134" s="717"/>
      <c r="VJR134" s="717"/>
      <c r="VJS134" s="717"/>
      <c r="VJT134" s="717"/>
      <c r="VJU134" s="717"/>
      <c r="VJV134" s="717"/>
      <c r="VJW134" s="717"/>
      <c r="VJX134" s="717"/>
      <c r="VJY134" s="717"/>
      <c r="VJZ134" s="717"/>
      <c r="VKA134" s="717"/>
      <c r="VKB134" s="717"/>
      <c r="VKC134" s="717"/>
      <c r="VKD134" s="717"/>
      <c r="VKE134" s="717"/>
      <c r="VKF134" s="717"/>
      <c r="VKG134" s="717"/>
      <c r="VKH134" s="717"/>
      <c r="VKI134" s="717"/>
      <c r="VKJ134" s="717"/>
      <c r="VKK134" s="717"/>
      <c r="VKL134" s="717"/>
      <c r="VKM134" s="717"/>
      <c r="VKN134" s="717"/>
      <c r="VKO134" s="717"/>
      <c r="VKP134" s="717"/>
      <c r="VKQ134" s="717"/>
      <c r="VKR134" s="717"/>
      <c r="VKS134" s="717"/>
      <c r="VKT134" s="717"/>
      <c r="VKU134" s="717"/>
      <c r="VKV134" s="717"/>
      <c r="VKW134" s="717"/>
      <c r="VKX134" s="717"/>
      <c r="VKY134" s="717"/>
      <c r="VKZ134" s="717"/>
      <c r="VLA134" s="717"/>
      <c r="VLB134" s="717"/>
      <c r="VLC134" s="717"/>
      <c r="VLD134" s="717"/>
      <c r="VLE134" s="717"/>
      <c r="VLF134" s="717"/>
      <c r="VLG134" s="717"/>
      <c r="VLH134" s="717"/>
      <c r="VLI134" s="717"/>
      <c r="VLJ134" s="717"/>
      <c r="VLK134" s="717"/>
      <c r="VLL134" s="717"/>
      <c r="VLM134" s="717"/>
      <c r="VLN134" s="717"/>
      <c r="VLO134" s="717"/>
      <c r="VLP134" s="717"/>
      <c r="VLQ134" s="717"/>
      <c r="VLR134" s="717"/>
      <c r="VLS134" s="717"/>
      <c r="VLT134" s="717"/>
      <c r="VLU134" s="717"/>
      <c r="VLV134" s="717"/>
      <c r="VLW134" s="717"/>
      <c r="VLX134" s="717"/>
      <c r="VLY134" s="717"/>
      <c r="VLZ134" s="717"/>
      <c r="VMA134" s="717"/>
      <c r="VMB134" s="717"/>
      <c r="VMC134" s="717"/>
      <c r="VMD134" s="717"/>
      <c r="VME134" s="717"/>
      <c r="VMF134" s="717"/>
      <c r="VMG134" s="717"/>
      <c r="VMH134" s="717"/>
      <c r="VMI134" s="717"/>
      <c r="VMJ134" s="717"/>
      <c r="VMK134" s="717"/>
      <c r="VML134" s="717"/>
      <c r="VMM134" s="717"/>
      <c r="VMN134" s="717"/>
      <c r="VMO134" s="717"/>
      <c r="VMP134" s="717"/>
      <c r="VMQ134" s="717"/>
      <c r="VMR134" s="717"/>
      <c r="VMS134" s="717"/>
      <c r="VMT134" s="717"/>
      <c r="VMU134" s="717"/>
      <c r="VMV134" s="717"/>
      <c r="VMW134" s="717"/>
      <c r="VMX134" s="717"/>
      <c r="VMY134" s="717"/>
      <c r="VMZ134" s="717"/>
      <c r="VNA134" s="717"/>
      <c r="VNB134" s="717"/>
      <c r="VNC134" s="717"/>
      <c r="VND134" s="717"/>
      <c r="VNE134" s="717"/>
      <c r="VNF134" s="717"/>
      <c r="VNG134" s="717"/>
      <c r="VNH134" s="717"/>
      <c r="VNI134" s="717"/>
      <c r="VNJ134" s="717"/>
      <c r="VNK134" s="717"/>
      <c r="VNL134" s="717"/>
      <c r="VNM134" s="717"/>
      <c r="VNN134" s="717"/>
      <c r="VNO134" s="717"/>
      <c r="VNP134" s="717"/>
      <c r="VNQ134" s="717"/>
      <c r="VNR134" s="717"/>
      <c r="VNS134" s="717"/>
      <c r="VNT134" s="717"/>
      <c r="VNU134" s="717"/>
      <c r="VNV134" s="717"/>
      <c r="VNW134" s="717"/>
      <c r="VNX134" s="717"/>
      <c r="VNY134" s="717"/>
      <c r="VNZ134" s="717"/>
      <c r="VOA134" s="717"/>
      <c r="VOB134" s="717"/>
      <c r="VOC134" s="717"/>
      <c r="VOD134" s="717"/>
      <c r="VOE134" s="717"/>
      <c r="VOF134" s="717"/>
      <c r="VOG134" s="717"/>
      <c r="VOH134" s="717"/>
      <c r="VOI134" s="717"/>
      <c r="VOJ134" s="717"/>
      <c r="VOK134" s="717"/>
      <c r="VOL134" s="717"/>
      <c r="VOM134" s="717"/>
      <c r="VON134" s="717"/>
      <c r="VOO134" s="717"/>
      <c r="VOP134" s="717"/>
      <c r="VOQ134" s="717"/>
      <c r="VOR134" s="717"/>
      <c r="VOS134" s="717"/>
      <c r="VOT134" s="717"/>
      <c r="VOU134" s="717"/>
      <c r="VOV134" s="717"/>
      <c r="VOW134" s="717"/>
      <c r="VOX134" s="717"/>
      <c r="VOY134" s="717"/>
      <c r="VOZ134" s="717"/>
      <c r="VPA134" s="717"/>
      <c r="VPB134" s="717"/>
      <c r="VPC134" s="717"/>
      <c r="VPD134" s="717"/>
      <c r="VPE134" s="717"/>
      <c r="VPF134" s="717"/>
      <c r="VPG134" s="717"/>
      <c r="VPH134" s="717"/>
      <c r="VPI134" s="717"/>
      <c r="VPJ134" s="717"/>
      <c r="VPK134" s="717"/>
      <c r="VPL134" s="717"/>
      <c r="VPM134" s="717"/>
      <c r="VPN134" s="717"/>
      <c r="VPO134" s="717"/>
      <c r="VPP134" s="717"/>
      <c r="VPQ134" s="717"/>
      <c r="VPR134" s="717"/>
      <c r="VPS134" s="717"/>
      <c r="VPT134" s="717"/>
      <c r="VPU134" s="717"/>
      <c r="VPV134" s="717"/>
      <c r="VPW134" s="717"/>
      <c r="VPX134" s="717"/>
      <c r="VPY134" s="717"/>
      <c r="VPZ134" s="717"/>
      <c r="VQA134" s="717"/>
      <c r="VQB134" s="717"/>
      <c r="VQC134" s="717"/>
      <c r="VQD134" s="717"/>
      <c r="VQE134" s="717"/>
      <c r="VQF134" s="717"/>
      <c r="VQG134" s="717"/>
      <c r="VQH134" s="717"/>
      <c r="VQI134" s="717"/>
      <c r="VQJ134" s="717"/>
      <c r="VQK134" s="717"/>
      <c r="VQL134" s="717"/>
      <c r="VQM134" s="717"/>
      <c r="VQN134" s="717"/>
      <c r="VQO134" s="717"/>
      <c r="VQP134" s="717"/>
      <c r="VQQ134" s="717"/>
      <c r="VQR134" s="717"/>
      <c r="VQS134" s="717"/>
      <c r="VQT134" s="717"/>
      <c r="VQU134" s="717"/>
      <c r="VQV134" s="717"/>
      <c r="VQW134" s="717"/>
      <c r="VQX134" s="717"/>
      <c r="VQY134" s="717"/>
      <c r="VQZ134" s="717"/>
      <c r="VRA134" s="717"/>
      <c r="VRB134" s="717"/>
      <c r="VRC134" s="717"/>
      <c r="VRD134" s="717"/>
      <c r="VRE134" s="717"/>
      <c r="VRF134" s="717"/>
      <c r="VRG134" s="717"/>
      <c r="VRH134" s="717"/>
      <c r="VRI134" s="717"/>
      <c r="VRJ134" s="717"/>
      <c r="VRK134" s="717"/>
      <c r="VRL134" s="717"/>
      <c r="VRM134" s="717"/>
      <c r="VRN134" s="717"/>
      <c r="VRO134" s="717"/>
      <c r="VRP134" s="717"/>
      <c r="VRQ134" s="717"/>
      <c r="VRR134" s="717"/>
      <c r="VRS134" s="717"/>
      <c r="VRT134" s="717"/>
      <c r="VRU134" s="717"/>
      <c r="VRV134" s="717"/>
      <c r="VRW134" s="717"/>
      <c r="VRX134" s="717"/>
      <c r="VRY134" s="717"/>
      <c r="VRZ134" s="717"/>
      <c r="VSA134" s="717"/>
      <c r="VSB134" s="717"/>
      <c r="VSC134" s="717"/>
      <c r="VSD134" s="717"/>
      <c r="VSE134" s="717"/>
      <c r="VSF134" s="717"/>
      <c r="VSG134" s="717"/>
      <c r="VSH134" s="717"/>
      <c r="VSI134" s="717"/>
      <c r="VSJ134" s="717"/>
      <c r="VSK134" s="717"/>
      <c r="VSL134" s="717"/>
      <c r="VSM134" s="717"/>
      <c r="VSN134" s="717"/>
      <c r="VSO134" s="717"/>
      <c r="VSP134" s="717"/>
      <c r="VSQ134" s="717"/>
      <c r="VSR134" s="717"/>
      <c r="VSS134" s="717"/>
      <c r="VST134" s="717"/>
      <c r="VSU134" s="717"/>
      <c r="VSV134" s="717"/>
      <c r="VSW134" s="717"/>
      <c r="VSX134" s="717"/>
      <c r="VSY134" s="717"/>
      <c r="VSZ134" s="717"/>
      <c r="VTA134" s="717"/>
      <c r="VTB134" s="717"/>
      <c r="VTC134" s="717"/>
      <c r="VTD134" s="717"/>
      <c r="VTE134" s="717"/>
      <c r="VTF134" s="717"/>
      <c r="VTG134" s="717"/>
      <c r="VTH134" s="717"/>
      <c r="VTI134" s="717"/>
      <c r="VTJ134" s="717"/>
      <c r="VTK134" s="717"/>
      <c r="VTL134" s="717"/>
      <c r="VTM134" s="717"/>
      <c r="VTN134" s="717"/>
      <c r="VTO134" s="717"/>
      <c r="VTP134" s="717"/>
      <c r="VTQ134" s="717"/>
      <c r="VTR134" s="717"/>
      <c r="VTS134" s="717"/>
      <c r="VTT134" s="717"/>
      <c r="VTU134" s="717"/>
      <c r="VTV134" s="717"/>
      <c r="VTW134" s="717"/>
      <c r="VTX134" s="717"/>
      <c r="VTY134" s="717"/>
      <c r="VTZ134" s="717"/>
      <c r="VUA134" s="717"/>
      <c r="VUB134" s="717"/>
      <c r="VUC134" s="717"/>
      <c r="VUD134" s="717"/>
      <c r="VUE134" s="717"/>
      <c r="VUF134" s="717"/>
      <c r="VUG134" s="717"/>
      <c r="VUH134" s="717"/>
      <c r="VUI134" s="717"/>
      <c r="VUJ134" s="717"/>
      <c r="VUK134" s="717"/>
      <c r="VUL134" s="717"/>
      <c r="VUM134" s="717"/>
      <c r="VUN134" s="717"/>
      <c r="VUO134" s="717"/>
      <c r="VUP134" s="717"/>
      <c r="VUQ134" s="717"/>
      <c r="VUR134" s="717"/>
      <c r="VUS134" s="717"/>
      <c r="VUT134" s="717"/>
      <c r="VUU134" s="717"/>
      <c r="VUV134" s="717"/>
      <c r="VUW134" s="717"/>
      <c r="VUX134" s="717"/>
      <c r="VUY134" s="717"/>
      <c r="VUZ134" s="717"/>
      <c r="VVA134" s="717"/>
      <c r="VVB134" s="717"/>
      <c r="VVC134" s="717"/>
      <c r="VVD134" s="717"/>
      <c r="VVE134" s="717"/>
      <c r="VVF134" s="717"/>
      <c r="VVG134" s="717"/>
      <c r="VVH134" s="717"/>
      <c r="VVI134" s="717"/>
      <c r="VVJ134" s="717"/>
      <c r="VVK134" s="717"/>
      <c r="VVL134" s="717"/>
      <c r="VVM134" s="717"/>
      <c r="VVN134" s="717"/>
      <c r="VVO134" s="717"/>
      <c r="VVP134" s="717"/>
      <c r="VVQ134" s="717"/>
      <c r="VVR134" s="717"/>
      <c r="VVS134" s="717"/>
      <c r="VVT134" s="717"/>
      <c r="VVU134" s="717"/>
      <c r="VVV134" s="717"/>
      <c r="VVW134" s="717"/>
      <c r="VVX134" s="717"/>
      <c r="VVY134" s="717"/>
      <c r="VVZ134" s="717"/>
      <c r="VWA134" s="717"/>
      <c r="VWB134" s="717"/>
      <c r="VWC134" s="717"/>
      <c r="VWD134" s="717"/>
      <c r="VWE134" s="717"/>
      <c r="VWF134" s="717"/>
      <c r="VWG134" s="717"/>
      <c r="VWH134" s="717"/>
      <c r="VWI134" s="717"/>
      <c r="VWJ134" s="717"/>
      <c r="VWK134" s="717"/>
      <c r="VWL134" s="717"/>
      <c r="VWM134" s="717"/>
      <c r="VWN134" s="717"/>
      <c r="VWO134" s="717"/>
      <c r="VWP134" s="717"/>
      <c r="VWQ134" s="717"/>
      <c r="VWR134" s="717"/>
      <c r="VWS134" s="717"/>
      <c r="VWT134" s="717"/>
      <c r="VWU134" s="717"/>
      <c r="VWV134" s="717"/>
      <c r="VWW134" s="717"/>
      <c r="VWX134" s="717"/>
      <c r="VWY134" s="717"/>
      <c r="VWZ134" s="717"/>
      <c r="VXA134" s="717"/>
      <c r="VXB134" s="717"/>
      <c r="VXC134" s="717"/>
      <c r="VXD134" s="717"/>
      <c r="VXE134" s="717"/>
      <c r="VXF134" s="717"/>
      <c r="VXG134" s="717"/>
      <c r="VXH134" s="717"/>
      <c r="VXI134" s="717"/>
      <c r="VXJ134" s="717"/>
      <c r="VXK134" s="717"/>
      <c r="VXL134" s="717"/>
      <c r="VXM134" s="717"/>
      <c r="VXN134" s="717"/>
      <c r="VXO134" s="717"/>
      <c r="VXP134" s="717"/>
      <c r="VXQ134" s="717"/>
      <c r="VXR134" s="717"/>
      <c r="VXS134" s="717"/>
      <c r="VXT134" s="717"/>
      <c r="VXU134" s="717"/>
      <c r="VXV134" s="717"/>
      <c r="VXW134" s="717"/>
      <c r="VXX134" s="717"/>
      <c r="VXY134" s="717"/>
      <c r="VXZ134" s="717"/>
      <c r="VYA134" s="717"/>
      <c r="VYB134" s="717"/>
      <c r="VYC134" s="717"/>
      <c r="VYD134" s="717"/>
      <c r="VYE134" s="717"/>
      <c r="VYF134" s="717"/>
      <c r="VYG134" s="717"/>
      <c r="VYH134" s="717"/>
      <c r="VYI134" s="717"/>
      <c r="VYJ134" s="717"/>
      <c r="VYK134" s="717"/>
      <c r="VYL134" s="717"/>
      <c r="VYM134" s="717"/>
      <c r="VYN134" s="717"/>
      <c r="VYO134" s="717"/>
      <c r="VYP134" s="717"/>
      <c r="VYQ134" s="717"/>
      <c r="VYR134" s="717"/>
      <c r="VYS134" s="717"/>
      <c r="VYT134" s="717"/>
      <c r="VYU134" s="717"/>
      <c r="VYV134" s="717"/>
      <c r="VYW134" s="717"/>
      <c r="VYX134" s="717"/>
      <c r="VYY134" s="717"/>
      <c r="VYZ134" s="717"/>
      <c r="VZA134" s="717"/>
      <c r="VZB134" s="717"/>
      <c r="VZC134" s="717"/>
      <c r="VZD134" s="717"/>
      <c r="VZE134" s="717"/>
      <c r="VZF134" s="717"/>
      <c r="VZG134" s="717"/>
      <c r="VZH134" s="717"/>
      <c r="VZI134" s="717"/>
      <c r="VZJ134" s="717"/>
      <c r="VZK134" s="717"/>
      <c r="VZL134" s="717"/>
      <c r="VZM134" s="717"/>
      <c r="VZN134" s="717"/>
      <c r="VZO134" s="717"/>
      <c r="VZP134" s="717"/>
      <c r="VZQ134" s="717"/>
      <c r="VZR134" s="717"/>
      <c r="VZS134" s="717"/>
      <c r="VZT134" s="717"/>
      <c r="VZU134" s="717"/>
      <c r="VZV134" s="717"/>
      <c r="VZW134" s="717"/>
      <c r="VZX134" s="717"/>
      <c r="VZY134" s="717"/>
      <c r="VZZ134" s="717"/>
      <c r="WAA134" s="717"/>
      <c r="WAB134" s="717"/>
      <c r="WAC134" s="717"/>
      <c r="WAD134" s="717"/>
      <c r="WAE134" s="717"/>
      <c r="WAF134" s="717"/>
      <c r="WAG134" s="717"/>
      <c r="WAH134" s="717"/>
      <c r="WAI134" s="717"/>
      <c r="WAJ134" s="717"/>
      <c r="WAK134" s="717"/>
      <c r="WAL134" s="717"/>
      <c r="WAM134" s="717"/>
      <c r="WAN134" s="717"/>
      <c r="WAO134" s="717"/>
      <c r="WAP134" s="717"/>
      <c r="WAQ134" s="717"/>
      <c r="WAR134" s="717"/>
      <c r="WAS134" s="717"/>
      <c r="WAT134" s="717"/>
      <c r="WAU134" s="717"/>
      <c r="WAV134" s="717"/>
      <c r="WAW134" s="717"/>
      <c r="WAX134" s="717"/>
      <c r="WAY134" s="717"/>
      <c r="WAZ134" s="717"/>
      <c r="WBA134" s="717"/>
      <c r="WBB134" s="717"/>
      <c r="WBC134" s="717"/>
      <c r="WBD134" s="717"/>
      <c r="WBE134" s="717"/>
      <c r="WBF134" s="717"/>
      <c r="WBG134" s="717"/>
      <c r="WBH134" s="717"/>
      <c r="WBI134" s="717"/>
      <c r="WBJ134" s="717"/>
      <c r="WBK134" s="717"/>
      <c r="WBL134" s="717"/>
      <c r="WBM134" s="717"/>
      <c r="WBN134" s="717"/>
      <c r="WBO134" s="717"/>
      <c r="WBP134" s="717"/>
      <c r="WBQ134" s="717"/>
      <c r="WBR134" s="717"/>
      <c r="WBS134" s="717"/>
      <c r="WBT134" s="717"/>
      <c r="WBU134" s="717"/>
      <c r="WBV134" s="717"/>
      <c r="WBW134" s="717"/>
      <c r="WBX134" s="717"/>
      <c r="WBY134" s="717"/>
      <c r="WBZ134" s="717"/>
      <c r="WCA134" s="717"/>
      <c r="WCB134" s="717"/>
      <c r="WCC134" s="717"/>
      <c r="WCD134" s="717"/>
      <c r="WCE134" s="717"/>
      <c r="WCF134" s="717"/>
      <c r="WCG134" s="717"/>
      <c r="WCH134" s="717"/>
      <c r="WCI134" s="717"/>
      <c r="WCJ134" s="717"/>
      <c r="WCK134" s="717"/>
      <c r="WCL134" s="717"/>
      <c r="WCM134" s="717"/>
      <c r="WCN134" s="717"/>
      <c r="WCO134" s="717"/>
      <c r="WCP134" s="717"/>
      <c r="WCQ134" s="717"/>
      <c r="WCR134" s="717"/>
      <c r="WCS134" s="717"/>
      <c r="WCT134" s="717"/>
      <c r="WCU134" s="717"/>
      <c r="WCV134" s="717"/>
      <c r="WCW134" s="717"/>
      <c r="WCX134" s="717"/>
      <c r="WCY134" s="717"/>
      <c r="WCZ134" s="717"/>
      <c r="WDA134" s="717"/>
      <c r="WDB134" s="717"/>
      <c r="WDC134" s="717"/>
      <c r="WDD134" s="717"/>
      <c r="WDE134" s="717"/>
      <c r="WDF134" s="717"/>
      <c r="WDG134" s="717"/>
      <c r="WDH134" s="717"/>
      <c r="WDI134" s="717"/>
      <c r="WDJ134" s="717"/>
      <c r="WDK134" s="717"/>
      <c r="WDL134" s="717"/>
      <c r="WDM134" s="717"/>
      <c r="WDN134" s="717"/>
      <c r="WDO134" s="717"/>
      <c r="WDP134" s="717"/>
      <c r="WDQ134" s="717"/>
      <c r="WDR134" s="717"/>
      <c r="WDS134" s="717"/>
      <c r="WDT134" s="717"/>
      <c r="WDU134" s="717"/>
      <c r="WDV134" s="717"/>
      <c r="WDW134" s="717"/>
      <c r="WDX134" s="717"/>
      <c r="WDY134" s="717"/>
      <c r="WDZ134" s="717"/>
      <c r="WEA134" s="717"/>
      <c r="WEB134" s="717"/>
      <c r="WEC134" s="717"/>
      <c r="WED134" s="717"/>
      <c r="WEE134" s="717"/>
      <c r="WEF134" s="717"/>
      <c r="WEG134" s="717"/>
      <c r="WEH134" s="717"/>
      <c r="WEI134" s="717"/>
      <c r="WEJ134" s="717"/>
      <c r="WEK134" s="717"/>
      <c r="WEL134" s="717"/>
      <c r="WEM134" s="717"/>
      <c r="WEN134" s="717"/>
      <c r="WEO134" s="717"/>
      <c r="WEP134" s="717"/>
      <c r="WEQ134" s="717"/>
      <c r="WER134" s="717"/>
      <c r="WES134" s="717"/>
      <c r="WET134" s="717"/>
      <c r="WEU134" s="717"/>
      <c r="WEV134" s="717"/>
      <c r="WEW134" s="717"/>
      <c r="WEX134" s="717"/>
      <c r="WEY134" s="717"/>
      <c r="WEZ134" s="717"/>
      <c r="WFA134" s="717"/>
      <c r="WFB134" s="717"/>
      <c r="WFC134" s="717"/>
      <c r="WFD134" s="717"/>
      <c r="WFE134" s="717"/>
      <c r="WFF134" s="717"/>
      <c r="WFG134" s="717"/>
      <c r="WFH134" s="717"/>
      <c r="WFI134" s="717"/>
      <c r="WFJ134" s="717"/>
      <c r="WFK134" s="717"/>
      <c r="WFL134" s="717"/>
      <c r="WFM134" s="717"/>
      <c r="WFN134" s="717"/>
      <c r="WFO134" s="717"/>
      <c r="WFP134" s="717"/>
      <c r="WFQ134" s="717"/>
      <c r="WFR134" s="717"/>
      <c r="WFS134" s="717"/>
      <c r="WFT134" s="717"/>
      <c r="WFU134" s="717"/>
      <c r="WFV134" s="717"/>
      <c r="WFW134" s="717"/>
      <c r="WFX134" s="717"/>
      <c r="WFY134" s="717"/>
      <c r="WFZ134" s="717"/>
      <c r="WGA134" s="717"/>
      <c r="WGB134" s="717"/>
      <c r="WGC134" s="717"/>
      <c r="WGD134" s="717"/>
      <c r="WGE134" s="717"/>
      <c r="WGF134" s="717"/>
      <c r="WGG134" s="717"/>
      <c r="WGH134" s="717"/>
      <c r="WGI134" s="717"/>
      <c r="WGJ134" s="717"/>
      <c r="WGK134" s="717"/>
      <c r="WGL134" s="717"/>
      <c r="WGM134" s="717"/>
      <c r="WGN134" s="717"/>
      <c r="WGO134" s="717"/>
      <c r="WGP134" s="717"/>
      <c r="WGQ134" s="717"/>
      <c r="WGR134" s="717"/>
      <c r="WGS134" s="717"/>
      <c r="WGT134" s="717"/>
      <c r="WGU134" s="717"/>
      <c r="WGV134" s="717"/>
      <c r="WGW134" s="717"/>
      <c r="WGX134" s="717"/>
      <c r="WGY134" s="717"/>
      <c r="WGZ134" s="717"/>
      <c r="WHA134" s="717"/>
      <c r="WHB134" s="717"/>
      <c r="WHC134" s="717"/>
      <c r="WHD134" s="717"/>
      <c r="WHE134" s="717"/>
      <c r="WHF134" s="717"/>
      <c r="WHG134" s="717"/>
      <c r="WHH134" s="717"/>
      <c r="WHI134" s="717"/>
      <c r="WHJ134" s="717"/>
      <c r="WHK134" s="717"/>
      <c r="WHL134" s="717"/>
      <c r="WHM134" s="717"/>
      <c r="WHN134" s="717"/>
      <c r="WHO134" s="717"/>
      <c r="WHP134" s="717"/>
      <c r="WHQ134" s="717"/>
      <c r="WHR134" s="717"/>
      <c r="WHS134" s="717"/>
      <c r="WHT134" s="717"/>
      <c r="WHU134" s="717"/>
      <c r="WHV134" s="717"/>
      <c r="WHW134" s="717"/>
      <c r="WHX134" s="717"/>
      <c r="WHY134" s="717"/>
      <c r="WHZ134" s="717"/>
      <c r="WIA134" s="717"/>
      <c r="WIB134" s="717"/>
      <c r="WIC134" s="717"/>
      <c r="WID134" s="717"/>
      <c r="WIE134" s="717"/>
      <c r="WIF134" s="717"/>
      <c r="WIG134" s="717"/>
      <c r="WIH134" s="717"/>
      <c r="WII134" s="717"/>
      <c r="WIJ134" s="717"/>
      <c r="WIK134" s="717"/>
      <c r="WIL134" s="717"/>
      <c r="WIM134" s="717"/>
      <c r="WIN134" s="717"/>
      <c r="WIO134" s="717"/>
      <c r="WIP134" s="717"/>
      <c r="WIQ134" s="717"/>
      <c r="WIR134" s="717"/>
      <c r="WIS134" s="717"/>
      <c r="WIT134" s="717"/>
      <c r="WIU134" s="717"/>
      <c r="WIV134" s="717"/>
      <c r="WIW134" s="717"/>
      <c r="WIX134" s="717"/>
      <c r="WIY134" s="717"/>
      <c r="WIZ134" s="717"/>
      <c r="WJA134" s="717"/>
      <c r="WJB134" s="717"/>
      <c r="WJC134" s="717"/>
      <c r="WJD134" s="717"/>
      <c r="WJE134" s="717"/>
      <c r="WJF134" s="717"/>
      <c r="WJG134" s="717"/>
      <c r="WJH134" s="717"/>
      <c r="WJI134" s="717"/>
      <c r="WJJ134" s="717"/>
      <c r="WJK134" s="717"/>
      <c r="WJL134" s="717"/>
      <c r="WJM134" s="717"/>
      <c r="WJN134" s="717"/>
      <c r="WJO134" s="717"/>
      <c r="WJP134" s="717"/>
      <c r="WJQ134" s="717"/>
      <c r="WJR134" s="717"/>
      <c r="WJS134" s="717"/>
      <c r="WJT134" s="717"/>
      <c r="WJU134" s="717"/>
      <c r="WJV134" s="717"/>
      <c r="WJW134" s="717"/>
      <c r="WJX134" s="717"/>
      <c r="WJY134" s="717"/>
      <c r="WJZ134" s="717"/>
      <c r="WKA134" s="717"/>
      <c r="WKB134" s="717"/>
      <c r="WKC134" s="717"/>
      <c r="WKD134" s="717"/>
      <c r="WKE134" s="717"/>
      <c r="WKF134" s="717"/>
      <c r="WKG134" s="717"/>
      <c r="WKH134" s="717"/>
      <c r="WKI134" s="717"/>
      <c r="WKJ134" s="717"/>
      <c r="WKK134" s="717"/>
      <c r="WKL134" s="717"/>
      <c r="WKM134" s="717"/>
      <c r="WKN134" s="717"/>
      <c r="WKO134" s="717"/>
      <c r="WKP134" s="717"/>
      <c r="WKQ134" s="717"/>
      <c r="WKR134" s="717"/>
      <c r="WKS134" s="717"/>
      <c r="WKT134" s="717"/>
      <c r="WKU134" s="717"/>
      <c r="WKV134" s="717"/>
      <c r="WKW134" s="717"/>
      <c r="WKX134" s="717"/>
      <c r="WKY134" s="717"/>
      <c r="WKZ134" s="717"/>
      <c r="WLA134" s="717"/>
      <c r="WLB134" s="717"/>
      <c r="WLC134" s="717"/>
      <c r="WLD134" s="717"/>
      <c r="WLE134" s="717"/>
      <c r="WLF134" s="717"/>
      <c r="WLG134" s="717"/>
      <c r="WLH134" s="717"/>
      <c r="WLI134" s="717"/>
      <c r="WLJ134" s="717"/>
      <c r="WLK134" s="717"/>
      <c r="WLL134" s="717"/>
      <c r="WLM134" s="717"/>
      <c r="WLN134" s="717"/>
      <c r="WLO134" s="717"/>
      <c r="WLP134" s="717"/>
      <c r="WLQ134" s="717"/>
      <c r="WLR134" s="717"/>
      <c r="WLS134" s="717"/>
      <c r="WLT134" s="717"/>
      <c r="WLU134" s="717"/>
      <c r="WLV134" s="717"/>
      <c r="WLW134" s="717"/>
      <c r="WLX134" s="717"/>
      <c r="WLY134" s="717"/>
      <c r="WLZ134" s="717"/>
      <c r="WMA134" s="717"/>
      <c r="WMB134" s="717"/>
      <c r="WMC134" s="717"/>
      <c r="WMD134" s="717"/>
      <c r="WME134" s="717"/>
      <c r="WMF134" s="717"/>
      <c r="WMG134" s="717"/>
      <c r="WMH134" s="717"/>
      <c r="WMI134" s="717"/>
      <c r="WMJ134" s="717"/>
      <c r="WMK134" s="717"/>
      <c r="WML134" s="717"/>
      <c r="WMM134" s="717"/>
      <c r="WMN134" s="717"/>
      <c r="WMO134" s="717"/>
      <c r="WMP134" s="717"/>
      <c r="WMQ134" s="717"/>
      <c r="WMR134" s="717"/>
      <c r="WMS134" s="717"/>
      <c r="WMT134" s="717"/>
      <c r="WMU134" s="717"/>
      <c r="WMV134" s="717"/>
      <c r="WMW134" s="717"/>
      <c r="WMX134" s="717"/>
      <c r="WMY134" s="717"/>
      <c r="WMZ134" s="717"/>
      <c r="WNA134" s="717"/>
      <c r="WNB134" s="717"/>
      <c r="WNC134" s="717"/>
      <c r="WND134" s="717"/>
      <c r="WNE134" s="717"/>
      <c r="WNF134" s="717"/>
      <c r="WNG134" s="717"/>
      <c r="WNH134" s="717"/>
      <c r="WNI134" s="717"/>
      <c r="WNJ134" s="717"/>
      <c r="WNK134" s="717"/>
      <c r="WNL134" s="717"/>
      <c r="WNM134" s="717"/>
      <c r="WNN134" s="717"/>
      <c r="WNO134" s="717"/>
      <c r="WNP134" s="717"/>
      <c r="WNQ134" s="717"/>
      <c r="WNR134" s="717"/>
      <c r="WNS134" s="717"/>
      <c r="WNT134" s="717"/>
      <c r="WNU134" s="717"/>
      <c r="WNV134" s="717"/>
      <c r="WNW134" s="717"/>
      <c r="WNX134" s="717"/>
      <c r="WNY134" s="717"/>
      <c r="WNZ134" s="717"/>
      <c r="WOA134" s="717"/>
      <c r="WOB134" s="717"/>
      <c r="WOC134" s="717"/>
      <c r="WOD134" s="717"/>
      <c r="WOE134" s="717"/>
      <c r="WOF134" s="717"/>
      <c r="WOG134" s="717"/>
      <c r="WOH134" s="717"/>
      <c r="WOI134" s="717"/>
      <c r="WOJ134" s="717"/>
      <c r="WOK134" s="717"/>
      <c r="WOL134" s="717"/>
      <c r="WOM134" s="717"/>
      <c r="WON134" s="717"/>
      <c r="WOO134" s="717"/>
      <c r="WOP134" s="717"/>
      <c r="WOQ134" s="717"/>
      <c r="WOR134" s="717"/>
      <c r="WOS134" s="717"/>
      <c r="WOT134" s="717"/>
      <c r="WOU134" s="717"/>
      <c r="WOV134" s="717"/>
      <c r="WOW134" s="717"/>
      <c r="WOX134" s="717"/>
      <c r="WOY134" s="717"/>
      <c r="WOZ134" s="717"/>
      <c r="WPA134" s="717"/>
      <c r="WPB134" s="717"/>
      <c r="WPC134" s="717"/>
      <c r="WPD134" s="717"/>
      <c r="WPE134" s="717"/>
      <c r="WPF134" s="717"/>
      <c r="WPG134" s="717"/>
      <c r="WPH134" s="717"/>
      <c r="WPI134" s="717"/>
      <c r="WPJ134" s="717"/>
      <c r="WPK134" s="717"/>
      <c r="WPL134" s="717"/>
      <c r="WPM134" s="717"/>
      <c r="WPN134" s="717"/>
      <c r="WPO134" s="717"/>
      <c r="WPP134" s="717"/>
      <c r="WPQ134" s="717"/>
      <c r="WPR134" s="717"/>
      <c r="WPS134" s="717"/>
      <c r="WPT134" s="717"/>
      <c r="WPU134" s="717"/>
      <c r="WPV134" s="717"/>
      <c r="WPW134" s="717"/>
      <c r="WPX134" s="717"/>
      <c r="WPY134" s="717"/>
      <c r="WPZ134" s="717"/>
      <c r="WQA134" s="717"/>
      <c r="WQB134" s="717"/>
      <c r="WQC134" s="717"/>
      <c r="WQD134" s="717"/>
      <c r="WQE134" s="717"/>
      <c r="WQF134" s="717"/>
      <c r="WQG134" s="717"/>
      <c r="WQH134" s="717"/>
      <c r="WQI134" s="717"/>
      <c r="WQJ134" s="717"/>
      <c r="WQK134" s="717"/>
      <c r="WQL134" s="717"/>
      <c r="WQM134" s="717"/>
      <c r="WQN134" s="717"/>
      <c r="WQO134" s="717"/>
      <c r="WQP134" s="717"/>
      <c r="WQQ134" s="717"/>
      <c r="WQR134" s="717"/>
      <c r="WQS134" s="717"/>
      <c r="WQT134" s="717"/>
      <c r="WQU134" s="717"/>
      <c r="WQV134" s="717"/>
      <c r="WQW134" s="717"/>
      <c r="WQX134" s="717"/>
      <c r="WQY134" s="717"/>
      <c r="WQZ134" s="717"/>
      <c r="WRA134" s="717"/>
      <c r="WRB134" s="717"/>
      <c r="WRC134" s="717"/>
      <c r="WRD134" s="717"/>
      <c r="WRE134" s="717"/>
      <c r="WRF134" s="717"/>
      <c r="WRG134" s="717"/>
      <c r="WRH134" s="717"/>
      <c r="WRI134" s="717"/>
      <c r="WRJ134" s="717"/>
      <c r="WRK134" s="717"/>
      <c r="WRL134" s="717"/>
      <c r="WRM134" s="717"/>
      <c r="WRN134" s="717"/>
      <c r="WRO134" s="717"/>
      <c r="WRP134" s="717"/>
      <c r="WRQ134" s="717"/>
      <c r="WRR134" s="717"/>
      <c r="WRS134" s="717"/>
      <c r="WRT134" s="717"/>
      <c r="WRU134" s="717"/>
      <c r="WRV134" s="717"/>
      <c r="WRW134" s="717"/>
      <c r="WRX134" s="717"/>
      <c r="WRY134" s="717"/>
      <c r="WRZ134" s="717"/>
      <c r="WSA134" s="717"/>
      <c r="WSB134" s="717"/>
      <c r="WSC134" s="717"/>
      <c r="WSD134" s="717"/>
      <c r="WSE134" s="717"/>
      <c r="WSF134" s="717"/>
      <c r="WSG134" s="717"/>
      <c r="WSH134" s="717"/>
      <c r="WSI134" s="717"/>
      <c r="WSJ134" s="717"/>
      <c r="WSK134" s="717"/>
      <c r="WSL134" s="717"/>
      <c r="WSM134" s="717"/>
      <c r="WSN134" s="717"/>
      <c r="WSO134" s="717"/>
      <c r="WSP134" s="717"/>
      <c r="WSQ134" s="717"/>
      <c r="WSR134" s="717"/>
      <c r="WSS134" s="717"/>
      <c r="WST134" s="717"/>
      <c r="WSU134" s="717"/>
      <c r="WSV134" s="717"/>
      <c r="WSW134" s="717"/>
      <c r="WSX134" s="717"/>
      <c r="WSY134" s="717"/>
      <c r="WSZ134" s="717"/>
      <c r="WTA134" s="717"/>
      <c r="WTB134" s="717"/>
      <c r="WTC134" s="717"/>
      <c r="WTD134" s="717"/>
      <c r="WTE134" s="717"/>
      <c r="WTF134" s="717"/>
      <c r="WTG134" s="717"/>
      <c r="WTH134" s="717"/>
      <c r="WTI134" s="717"/>
      <c r="WTJ134" s="717"/>
      <c r="WTK134" s="717"/>
      <c r="WTL134" s="717"/>
      <c r="WTM134" s="717"/>
      <c r="WTN134" s="717"/>
      <c r="WTO134" s="717"/>
      <c r="WTP134" s="717"/>
      <c r="WTQ134" s="717"/>
      <c r="WTR134" s="717"/>
      <c r="WTS134" s="717"/>
      <c r="WTT134" s="717"/>
      <c r="WTU134" s="717"/>
      <c r="WTV134" s="717"/>
      <c r="WTW134" s="717"/>
      <c r="WTX134" s="717"/>
      <c r="WTY134" s="717"/>
      <c r="WTZ134" s="717"/>
      <c r="WUA134" s="717"/>
      <c r="WUB134" s="717"/>
      <c r="WUC134" s="717"/>
      <c r="WUD134" s="717"/>
      <c r="WUE134" s="717"/>
      <c r="WUF134" s="717"/>
      <c r="WUG134" s="717"/>
      <c r="WUH134" s="717"/>
      <c r="WUI134" s="717"/>
      <c r="WUJ134" s="717"/>
      <c r="WUK134" s="717"/>
      <c r="WUL134" s="717"/>
      <c r="WUM134" s="717"/>
      <c r="WUN134" s="717"/>
      <c r="WUO134" s="717"/>
      <c r="WUP134" s="717"/>
      <c r="WUQ134" s="717"/>
      <c r="WUR134" s="717"/>
      <c r="WUS134" s="717"/>
      <c r="WUT134" s="717"/>
      <c r="WUU134" s="717"/>
      <c r="WUV134" s="717"/>
      <c r="WUW134" s="717"/>
      <c r="WUX134" s="717"/>
      <c r="WUY134" s="717"/>
      <c r="WUZ134" s="717"/>
      <c r="WVA134" s="717"/>
      <c r="WVB134" s="717"/>
      <c r="WVC134" s="717"/>
      <c r="WVD134" s="717"/>
      <c r="WVE134" s="717"/>
      <c r="WVF134" s="717"/>
      <c r="WVG134" s="717"/>
      <c r="WVH134" s="717"/>
      <c r="WVI134" s="717"/>
      <c r="WVJ134" s="717"/>
      <c r="WVK134" s="717"/>
      <c r="WVL134" s="717"/>
      <c r="WVM134" s="717"/>
      <c r="WVN134" s="717"/>
      <c r="WVO134" s="717"/>
      <c r="WVP134" s="717"/>
      <c r="WVQ134" s="717"/>
      <c r="WVR134" s="717"/>
      <c r="WVS134" s="717"/>
      <c r="WVT134" s="717"/>
      <c r="WVU134" s="717"/>
      <c r="WVV134" s="717"/>
      <c r="WVW134" s="717"/>
      <c r="WVX134" s="717"/>
      <c r="WVY134" s="717"/>
      <c r="WVZ134" s="717"/>
      <c r="WWA134" s="717"/>
      <c r="WWB134" s="717"/>
      <c r="WWC134" s="717"/>
      <c r="WWD134" s="717"/>
      <c r="WWE134" s="717"/>
      <c r="WWF134" s="717"/>
      <c r="WWG134" s="717"/>
      <c r="WWH134" s="717"/>
      <c r="WWI134" s="717"/>
      <c r="WWJ134" s="717"/>
      <c r="WWK134" s="717"/>
      <c r="WWL134" s="717"/>
      <c r="WWM134" s="717"/>
      <c r="WWN134" s="717"/>
      <c r="WWO134" s="717"/>
      <c r="WWP134" s="717"/>
      <c r="WWQ134" s="717"/>
      <c r="WWR134" s="717"/>
      <c r="WWS134" s="717"/>
      <c r="WWT134" s="717"/>
      <c r="WWU134" s="717"/>
      <c r="WWV134" s="717"/>
      <c r="WWW134" s="717"/>
      <c r="WWX134" s="717"/>
      <c r="WWY134" s="717"/>
      <c r="WWZ134" s="717"/>
      <c r="WXA134" s="717"/>
      <c r="WXB134" s="717"/>
      <c r="WXC134" s="717"/>
      <c r="WXD134" s="717"/>
      <c r="WXE134" s="717"/>
      <c r="WXF134" s="717"/>
      <c r="WXG134" s="717"/>
      <c r="WXH134" s="717"/>
      <c r="WXI134" s="717"/>
      <c r="WXJ134" s="717"/>
      <c r="WXK134" s="717"/>
      <c r="WXL134" s="717"/>
      <c r="WXM134" s="717"/>
      <c r="WXN134" s="717"/>
      <c r="WXO134" s="717"/>
      <c r="WXP134" s="717"/>
      <c r="WXQ134" s="717"/>
      <c r="WXR134" s="717"/>
      <c r="WXS134" s="717"/>
      <c r="WXT134" s="717"/>
      <c r="WXU134" s="717"/>
      <c r="WXV134" s="717"/>
      <c r="WXW134" s="717"/>
      <c r="WXX134" s="717"/>
      <c r="WXY134" s="717"/>
      <c r="WXZ134" s="717"/>
      <c r="WYA134" s="717"/>
      <c r="WYB134" s="717"/>
      <c r="WYC134" s="717"/>
      <c r="WYD134" s="717"/>
      <c r="WYE134" s="717"/>
      <c r="WYF134" s="717"/>
      <c r="WYG134" s="717"/>
      <c r="WYH134" s="717"/>
      <c r="WYI134" s="717"/>
      <c r="WYJ134" s="717"/>
      <c r="WYK134" s="717"/>
      <c r="WYL134" s="717"/>
      <c r="WYM134" s="717"/>
      <c r="WYN134" s="717"/>
      <c r="WYO134" s="717"/>
      <c r="WYP134" s="717"/>
      <c r="WYQ134" s="717"/>
      <c r="WYR134" s="717"/>
      <c r="WYS134" s="717"/>
      <c r="WYT134" s="717"/>
      <c r="WYU134" s="717"/>
      <c r="WYV134" s="717"/>
      <c r="WYW134" s="717"/>
      <c r="WYX134" s="717"/>
      <c r="WYY134" s="717"/>
      <c r="WYZ134" s="717"/>
      <c r="WZA134" s="717"/>
      <c r="WZB134" s="717"/>
      <c r="WZC134" s="717"/>
      <c r="WZD134" s="717"/>
      <c r="WZE134" s="717"/>
      <c r="WZF134" s="717"/>
      <c r="WZG134" s="717"/>
      <c r="WZH134" s="717"/>
      <c r="WZI134" s="717"/>
      <c r="WZJ134" s="717"/>
      <c r="WZK134" s="717"/>
      <c r="WZL134" s="717"/>
      <c r="WZM134" s="717"/>
      <c r="WZN134" s="717"/>
      <c r="WZO134" s="717"/>
      <c r="WZP134" s="717"/>
      <c r="WZQ134" s="717"/>
      <c r="WZR134" s="717"/>
      <c r="WZS134" s="717"/>
      <c r="WZT134" s="717"/>
      <c r="WZU134" s="717"/>
      <c r="WZV134" s="717"/>
      <c r="WZW134" s="717"/>
      <c r="WZX134" s="717"/>
      <c r="WZY134" s="717"/>
      <c r="WZZ134" s="717"/>
      <c r="XAA134" s="717"/>
      <c r="XAB134" s="717"/>
      <c r="XAC134" s="717"/>
      <c r="XAD134" s="717"/>
      <c r="XAE134" s="717"/>
      <c r="XAF134" s="717"/>
      <c r="XAG134" s="717"/>
      <c r="XAH134" s="717"/>
      <c r="XAI134" s="717"/>
      <c r="XAJ134" s="717"/>
      <c r="XAK134" s="717"/>
      <c r="XAL134" s="717"/>
      <c r="XAM134" s="717"/>
      <c r="XAN134" s="717"/>
      <c r="XAO134" s="717"/>
      <c r="XAP134" s="717"/>
      <c r="XAQ134" s="717"/>
      <c r="XAR134" s="717"/>
      <c r="XAS134" s="717"/>
      <c r="XAT134" s="717"/>
      <c r="XAU134" s="717"/>
      <c r="XAV134" s="717"/>
      <c r="XAW134" s="717"/>
      <c r="XAX134" s="717"/>
      <c r="XAY134" s="717"/>
      <c r="XAZ134" s="717"/>
      <c r="XBA134" s="717"/>
      <c r="XBB134" s="717"/>
      <c r="XBC134" s="717"/>
      <c r="XBD134" s="717"/>
      <c r="XBE134" s="717"/>
      <c r="XBF134" s="717"/>
      <c r="XBG134" s="717"/>
      <c r="XBH134" s="717"/>
      <c r="XBI134" s="717"/>
      <c r="XBJ134" s="717"/>
      <c r="XBK134" s="717"/>
      <c r="XBL134" s="717"/>
      <c r="XBM134" s="717"/>
      <c r="XBN134" s="717"/>
      <c r="XBO134" s="717"/>
      <c r="XBP134" s="717"/>
      <c r="XBQ134" s="717"/>
      <c r="XBR134" s="717"/>
      <c r="XBS134" s="717"/>
      <c r="XBT134" s="717"/>
      <c r="XBU134" s="717"/>
      <c r="XBV134" s="717"/>
      <c r="XBW134" s="717"/>
      <c r="XBX134" s="717"/>
      <c r="XBY134" s="717"/>
      <c r="XBZ134" s="717"/>
      <c r="XCA134" s="717"/>
      <c r="XCB134" s="717"/>
      <c r="XCC134" s="717"/>
      <c r="XCD134" s="717"/>
      <c r="XCE134" s="717"/>
      <c r="XCF134" s="717"/>
      <c r="XCG134" s="717"/>
      <c r="XCH134" s="717"/>
      <c r="XCI134" s="717"/>
      <c r="XCJ134" s="717"/>
      <c r="XCK134" s="717"/>
      <c r="XCL134" s="717"/>
      <c r="XCM134" s="717"/>
      <c r="XCN134" s="717"/>
      <c r="XCO134" s="717"/>
      <c r="XCP134" s="717"/>
      <c r="XCQ134" s="717"/>
      <c r="XCR134" s="717"/>
      <c r="XCS134" s="717"/>
      <c r="XCT134" s="717"/>
      <c r="XCU134" s="717"/>
      <c r="XCV134" s="717"/>
      <c r="XCW134" s="717"/>
      <c r="XCX134" s="717"/>
      <c r="XCY134" s="717"/>
      <c r="XCZ134" s="717"/>
      <c r="XDA134" s="717"/>
      <c r="XDB134" s="717"/>
      <c r="XDC134" s="717"/>
      <c r="XDD134" s="717"/>
      <c r="XDE134" s="717"/>
      <c r="XDF134" s="717"/>
      <c r="XDG134" s="717"/>
      <c r="XDH134" s="717"/>
      <c r="XDI134" s="717"/>
      <c r="XDJ134" s="717"/>
      <c r="XDK134" s="717"/>
      <c r="XDL134" s="717"/>
      <c r="XDM134" s="717"/>
      <c r="XDN134" s="717"/>
      <c r="XDO134" s="717"/>
      <c r="XDP134" s="717"/>
      <c r="XDQ134" s="717"/>
      <c r="XDR134" s="717"/>
      <c r="XDS134" s="717"/>
      <c r="XDT134" s="717"/>
      <c r="XDU134" s="717"/>
      <c r="XDV134" s="717"/>
      <c r="XDW134" s="717"/>
      <c r="XDX134" s="717"/>
      <c r="XDY134" s="717"/>
      <c r="XDZ134" s="717"/>
      <c r="XEA134" s="717"/>
      <c r="XEB134" s="717"/>
      <c r="XEC134" s="717"/>
      <c r="XED134" s="717"/>
      <c r="XEE134" s="717"/>
      <c r="XEF134" s="717"/>
      <c r="XEG134" s="717"/>
      <c r="XEH134" s="717"/>
      <c r="XEI134" s="717"/>
      <c r="XEJ134" s="717"/>
      <c r="XEK134" s="717"/>
      <c r="XEL134" s="717"/>
      <c r="XEM134" s="717"/>
      <c r="XEN134" s="717"/>
      <c r="XEO134" s="717"/>
      <c r="XEP134" s="717"/>
      <c r="XEQ134" s="717"/>
      <c r="XER134" s="717"/>
      <c r="XES134" s="717"/>
      <c r="XET134" s="717"/>
      <c r="XEU134" s="717"/>
      <c r="XEV134" s="717"/>
      <c r="XEW134" s="717"/>
      <c r="XEX134" s="717"/>
      <c r="XEY134" s="717"/>
      <c r="XEZ134" s="717"/>
    </row>
  </sheetData>
  <autoFilter ref="A3:AI118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Z122:Z123"/>
    <mergeCell ref="AA122:AB122"/>
    <mergeCell ref="AC122:AD122"/>
    <mergeCell ref="AE122:AE123"/>
    <mergeCell ref="AG122:AG123"/>
    <mergeCell ref="Q122:S122"/>
    <mergeCell ref="T122:U122"/>
    <mergeCell ref="V122:V123"/>
    <mergeCell ref="W122:W123"/>
    <mergeCell ref="X122:Y122"/>
    <mergeCell ref="G122:H122"/>
    <mergeCell ref="J122:J123"/>
    <mergeCell ref="K122:K123"/>
    <mergeCell ref="L122:L123"/>
    <mergeCell ref="N122:O122"/>
    <mergeCell ref="B122:B123"/>
    <mergeCell ref="C122:C123"/>
    <mergeCell ref="D122:D123"/>
    <mergeCell ref="E122:E123"/>
    <mergeCell ref="F122:F12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V3:V4"/>
    <mergeCell ref="W3:W4"/>
    <mergeCell ref="X3:Y3"/>
    <mergeCell ref="Z3:Z4"/>
    <mergeCell ref="AA3:AB3"/>
    <mergeCell ref="AC3:AD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W317"/>
  <sheetViews>
    <sheetView workbookViewId="0">
      <pane xSplit="7" ySplit="3" topLeftCell="H37" activePane="bottomRight" state="frozen"/>
      <selection pane="topRight" activeCell="H1" sqref="H1"/>
      <selection pane="bottomLeft" activeCell="A4" sqref="A4"/>
      <selection pane="bottomRight" activeCell="E4" sqref="E4"/>
    </sheetView>
  </sheetViews>
  <sheetFormatPr defaultRowHeight="16.5"/>
  <cols>
    <col min="1" max="1" width="0.625" customWidth="1"/>
    <col min="2" max="2" width="4.5" style="9" customWidth="1"/>
    <col min="3" max="3" width="8.375" style="2" customWidth="1"/>
    <col min="4" max="4" width="9.125" style="2" customWidth="1"/>
    <col min="5" max="5" width="24" customWidth="1"/>
    <col min="6" max="6" width="4.75" style="9" customWidth="1"/>
    <col min="7" max="8" width="8.25" customWidth="1"/>
    <col min="9" max="9" width="13" customWidth="1"/>
    <col min="10" max="10" width="12.625" customWidth="1"/>
    <col min="11" max="11" width="11.875" hidden="1" customWidth="1"/>
    <col min="12" max="12" width="12.875" customWidth="1"/>
    <col min="13" max="13" width="7" style="2" customWidth="1"/>
    <col min="14" max="14" width="7.25" style="5" customWidth="1"/>
    <col min="15" max="15" width="7" style="103" customWidth="1"/>
    <col min="16" max="16" width="7.25" style="103" customWidth="1"/>
    <col min="17" max="17" width="7.25" style="103" hidden="1" customWidth="1"/>
    <col min="18" max="18" width="4.625" style="103" customWidth="1"/>
    <col min="19" max="19" width="8.25" style="118" customWidth="1"/>
    <col min="20" max="20" width="10.375" style="118" customWidth="1"/>
    <col min="21" max="21" width="7.75" style="118" customWidth="1"/>
    <col min="22" max="22" width="10.625" style="118" customWidth="1"/>
    <col min="23" max="23" width="3.25" style="482" customWidth="1"/>
  </cols>
  <sheetData>
    <row r="1" spans="1:23" s="9" customFormat="1" ht="4.5" customHeight="1">
      <c r="C1" s="2"/>
      <c r="D1" s="2"/>
      <c r="M1" s="2"/>
      <c r="N1" s="5"/>
      <c r="O1" s="103"/>
      <c r="P1" s="103"/>
      <c r="Q1" s="103"/>
      <c r="R1" s="103"/>
      <c r="S1" s="118"/>
      <c r="T1" s="118"/>
      <c r="U1" s="118"/>
      <c r="V1" s="118"/>
      <c r="W1" s="482"/>
    </row>
    <row r="2" spans="1:23" ht="32.450000000000003" customHeight="1">
      <c r="C2" s="501" t="s">
        <v>100</v>
      </c>
      <c r="I2" s="500"/>
      <c r="K2" s="159" t="s">
        <v>83</v>
      </c>
      <c r="O2" s="103" t="s">
        <v>784</v>
      </c>
      <c r="P2" s="151"/>
      <c r="Q2" s="151"/>
    </row>
    <row r="3" spans="1:23" s="106" customFormat="1" ht="28.9" customHeight="1">
      <c r="B3" s="24" t="s">
        <v>107</v>
      </c>
      <c r="C3" s="24" t="s">
        <v>3</v>
      </c>
      <c r="D3" s="25" t="s">
        <v>2</v>
      </c>
      <c r="E3" s="25" t="s">
        <v>4</v>
      </c>
      <c r="F3" s="25" t="s">
        <v>22</v>
      </c>
      <c r="G3" s="140" t="s">
        <v>84</v>
      </c>
      <c r="H3" s="161" t="s">
        <v>85</v>
      </c>
      <c r="I3" s="26" t="s">
        <v>0</v>
      </c>
      <c r="J3" s="26" t="s">
        <v>1</v>
      </c>
      <c r="K3" s="141" t="s">
        <v>82</v>
      </c>
      <c r="L3" s="25" t="s">
        <v>23</v>
      </c>
      <c r="M3" s="25" t="s">
        <v>7</v>
      </c>
      <c r="N3" s="142" t="s">
        <v>62</v>
      </c>
      <c r="O3" s="143" t="s">
        <v>86</v>
      </c>
      <c r="P3" s="143" t="s">
        <v>87</v>
      </c>
      <c r="Q3" s="144" t="s">
        <v>92</v>
      </c>
      <c r="R3" s="144" t="s">
        <v>88</v>
      </c>
      <c r="S3" s="145" t="s">
        <v>91</v>
      </c>
      <c r="T3" s="145" t="s">
        <v>64</v>
      </c>
      <c r="U3" s="145" t="s">
        <v>66</v>
      </c>
      <c r="V3" s="145" t="s">
        <v>65</v>
      </c>
      <c r="W3" s="482"/>
    </row>
    <row r="4" spans="1:23" ht="18" customHeight="1">
      <c r="A4" s="30"/>
      <c r="B4" s="162" t="s">
        <v>108</v>
      </c>
      <c r="C4" s="101" t="s">
        <v>181</v>
      </c>
      <c r="D4" s="8" t="s">
        <v>68</v>
      </c>
      <c r="E4" s="3" t="s">
        <v>69</v>
      </c>
      <c r="F4" s="19">
        <v>6</v>
      </c>
      <c r="G4" s="10">
        <v>380</v>
      </c>
      <c r="H4" s="7">
        <v>63490</v>
      </c>
      <c r="I4" s="108">
        <f t="shared" ref="I4:I9" si="0">G4*H4</f>
        <v>24126200</v>
      </c>
      <c r="J4" s="108">
        <f>I4*0.1</f>
        <v>2412620</v>
      </c>
      <c r="K4" s="7">
        <v>0</v>
      </c>
      <c r="L4" s="7">
        <f>I4+J4-K4</f>
        <v>26538820</v>
      </c>
      <c r="M4" s="158" t="s">
        <v>97</v>
      </c>
      <c r="N4" s="5" t="s">
        <v>20</v>
      </c>
      <c r="O4" s="123">
        <f>P4/F4/6</f>
        <v>1939.9722222222224</v>
      </c>
      <c r="P4" s="122">
        <f t="shared" ref="P4:P9" si="1">L4/G4</f>
        <v>69839</v>
      </c>
      <c r="Q4" s="120"/>
      <c r="R4" s="138" t="s">
        <v>89</v>
      </c>
      <c r="S4" s="484">
        <v>1800</v>
      </c>
      <c r="T4" s="130">
        <f>(O4-S4)*G4*F4*6</f>
        <v>1914820.0000000026</v>
      </c>
      <c r="U4" s="131">
        <v>0</v>
      </c>
      <c r="V4" s="132">
        <f>T4-U4</f>
        <v>1914820.0000000026</v>
      </c>
    </row>
    <row r="5" spans="1:23" ht="22.9" customHeight="1">
      <c r="A5" s="30"/>
      <c r="B5" s="162" t="s">
        <v>108</v>
      </c>
      <c r="C5" s="101" t="s">
        <v>181</v>
      </c>
      <c r="D5" s="8" t="s">
        <v>71</v>
      </c>
      <c r="E5" s="3" t="s">
        <v>72</v>
      </c>
      <c r="F5" s="19">
        <v>18</v>
      </c>
      <c r="G5" s="10">
        <v>2309</v>
      </c>
      <c r="H5" s="7">
        <v>47500</v>
      </c>
      <c r="I5" s="113">
        <f t="shared" si="0"/>
        <v>109677500</v>
      </c>
      <c r="J5" s="114">
        <v>0</v>
      </c>
      <c r="K5" s="7">
        <v>0</v>
      </c>
      <c r="L5" s="7">
        <f t="shared" ref="L5:L12" si="2">I5+J5-K5</f>
        <v>109677500</v>
      </c>
      <c r="M5" s="126" t="s">
        <v>98</v>
      </c>
      <c r="N5" s="5" t="s">
        <v>20</v>
      </c>
      <c r="O5" s="122">
        <f>P5/F5</f>
        <v>2638.8888888888887</v>
      </c>
      <c r="P5" s="123">
        <f t="shared" si="1"/>
        <v>47500</v>
      </c>
      <c r="Q5" s="121"/>
      <c r="R5" s="138" t="s">
        <v>90</v>
      </c>
      <c r="S5" s="149">
        <v>38564.424000000006</v>
      </c>
      <c r="T5" s="130">
        <f>(P5-S5)*G5</f>
        <v>20632244.983999986</v>
      </c>
      <c r="U5" s="131">
        <v>863500</v>
      </c>
      <c r="V5" s="132">
        <f t="shared" ref="V5:V12" si="3">T5-U5</f>
        <v>19768744.983999986</v>
      </c>
    </row>
    <row r="6" spans="1:23" ht="18" customHeight="1">
      <c r="A6" s="30"/>
      <c r="B6" s="162" t="s">
        <v>108</v>
      </c>
      <c r="C6" s="101" t="s">
        <v>181</v>
      </c>
      <c r="D6" s="8" t="s">
        <v>74</v>
      </c>
      <c r="E6" s="3" t="s">
        <v>75</v>
      </c>
      <c r="F6" s="19">
        <v>6</v>
      </c>
      <c r="G6" s="10">
        <v>2048</v>
      </c>
      <c r="H6" s="7">
        <v>22046</v>
      </c>
      <c r="I6" s="108">
        <f t="shared" si="0"/>
        <v>45150208</v>
      </c>
      <c r="J6" s="108">
        <f t="shared" ref="J6:J11" si="4">I6*0.1</f>
        <v>4515020.7999999998</v>
      </c>
      <c r="K6" s="7">
        <v>0</v>
      </c>
      <c r="L6" s="7">
        <f t="shared" si="2"/>
        <v>49665228.799999997</v>
      </c>
      <c r="M6" s="116" t="s">
        <v>96</v>
      </c>
      <c r="N6" s="5" t="s">
        <v>20</v>
      </c>
      <c r="O6" s="123">
        <f>L6/G6/F6</f>
        <v>4041.7666666666664</v>
      </c>
      <c r="P6" s="122">
        <f t="shared" si="1"/>
        <v>24250.6</v>
      </c>
      <c r="Q6" s="120"/>
      <c r="R6" s="138" t="s">
        <v>89</v>
      </c>
      <c r="S6" s="149">
        <v>22500</v>
      </c>
      <c r="T6" s="130">
        <f>(P6-S6)*G6</f>
        <v>3585228.799999997</v>
      </c>
      <c r="U6" s="131">
        <v>0</v>
      </c>
      <c r="V6" s="132">
        <f t="shared" si="3"/>
        <v>3585228.799999997</v>
      </c>
    </row>
    <row r="7" spans="1:23" ht="18" customHeight="1">
      <c r="A7" s="30"/>
      <c r="B7" s="162" t="s">
        <v>108</v>
      </c>
      <c r="C7" s="101" t="s">
        <v>181</v>
      </c>
      <c r="D7" s="8" t="s">
        <v>76</v>
      </c>
      <c r="E7" s="3" t="s">
        <v>75</v>
      </c>
      <c r="F7" s="19">
        <v>6</v>
      </c>
      <c r="G7" s="10">
        <v>952</v>
      </c>
      <c r="H7" s="7">
        <v>22046</v>
      </c>
      <c r="I7" s="108">
        <f t="shared" si="0"/>
        <v>20987792</v>
      </c>
      <c r="J7" s="108">
        <f t="shared" si="4"/>
        <v>2098779.2000000002</v>
      </c>
      <c r="K7" s="7">
        <v>0</v>
      </c>
      <c r="L7" s="7">
        <f t="shared" si="2"/>
        <v>23086571.199999999</v>
      </c>
      <c r="M7" s="116" t="s">
        <v>96</v>
      </c>
      <c r="N7" s="5" t="s">
        <v>20</v>
      </c>
      <c r="O7" s="123">
        <f>L7/G7/F7</f>
        <v>4041.7666666666664</v>
      </c>
      <c r="P7" s="122">
        <f t="shared" si="1"/>
        <v>24250.6</v>
      </c>
      <c r="Q7" s="120"/>
      <c r="R7" s="138" t="s">
        <v>89</v>
      </c>
      <c r="S7" s="149">
        <v>22500</v>
      </c>
      <c r="T7" s="130">
        <f>(P7-S7)*G7</f>
        <v>1666571.1999999986</v>
      </c>
      <c r="U7" s="131">
        <v>0</v>
      </c>
      <c r="V7" s="132">
        <f t="shared" si="3"/>
        <v>1666571.1999999986</v>
      </c>
    </row>
    <row r="8" spans="1:23" ht="18" customHeight="1">
      <c r="A8" s="30"/>
      <c r="B8" s="162" t="s">
        <v>108</v>
      </c>
      <c r="C8" s="101" t="s">
        <v>181</v>
      </c>
      <c r="D8" s="8" t="s">
        <v>77</v>
      </c>
      <c r="E8" s="3" t="s">
        <v>78</v>
      </c>
      <c r="F8" s="19">
        <v>10</v>
      </c>
      <c r="G8" s="10">
        <v>500</v>
      </c>
      <c r="H8" s="7">
        <v>32728</v>
      </c>
      <c r="I8" s="108">
        <f t="shared" si="0"/>
        <v>16364000</v>
      </c>
      <c r="J8" s="108">
        <f t="shared" si="4"/>
        <v>1636400</v>
      </c>
      <c r="K8" s="7">
        <v>0</v>
      </c>
      <c r="L8" s="7">
        <f t="shared" si="2"/>
        <v>18000400</v>
      </c>
      <c r="M8" s="158" t="s">
        <v>97</v>
      </c>
      <c r="N8" s="5" t="s">
        <v>20</v>
      </c>
      <c r="O8" s="122">
        <f>L8/G8/F8</f>
        <v>3600.0800000000004</v>
      </c>
      <c r="P8" s="123">
        <f t="shared" si="1"/>
        <v>36000.800000000003</v>
      </c>
      <c r="Q8" s="121"/>
      <c r="R8" s="138" t="s">
        <v>89</v>
      </c>
      <c r="S8" s="149">
        <v>34000</v>
      </c>
      <c r="T8" s="130">
        <f>(P8-S8)*G8</f>
        <v>1000400.0000000014</v>
      </c>
      <c r="U8" s="131">
        <v>0</v>
      </c>
      <c r="V8" s="132">
        <f t="shared" si="3"/>
        <v>1000400.0000000014</v>
      </c>
    </row>
    <row r="9" spans="1:23" ht="18" customHeight="1">
      <c r="A9" s="30"/>
      <c r="B9" s="162" t="s">
        <v>108</v>
      </c>
      <c r="C9" s="101" t="s">
        <v>181</v>
      </c>
      <c r="D9" s="8" t="s">
        <v>79</v>
      </c>
      <c r="E9" s="3" t="s">
        <v>80</v>
      </c>
      <c r="F9" s="19">
        <v>4</v>
      </c>
      <c r="G9" s="10">
        <v>270</v>
      </c>
      <c r="H9" s="7">
        <v>28182</v>
      </c>
      <c r="I9" s="108">
        <f t="shared" si="0"/>
        <v>7609140</v>
      </c>
      <c r="J9" s="108">
        <f t="shared" si="4"/>
        <v>760914</v>
      </c>
      <c r="K9" s="7">
        <v>0</v>
      </c>
      <c r="L9" s="7">
        <f t="shared" si="2"/>
        <v>8370054</v>
      </c>
      <c r="M9" s="158" t="s">
        <v>97</v>
      </c>
      <c r="N9" s="5" t="s">
        <v>21</v>
      </c>
      <c r="O9" s="122">
        <f>L9/G9/F9</f>
        <v>7750.05</v>
      </c>
      <c r="P9" s="123">
        <f t="shared" si="1"/>
        <v>31000.2</v>
      </c>
      <c r="Q9" s="120"/>
      <c r="R9" s="138" t="s">
        <v>89</v>
      </c>
      <c r="S9" s="484">
        <v>29200</v>
      </c>
      <c r="T9" s="120">
        <f>(P9-S9)*G9</f>
        <v>486054.00000000017</v>
      </c>
      <c r="U9" s="131">
        <v>0</v>
      </c>
      <c r="V9" s="132">
        <f t="shared" si="3"/>
        <v>486054.00000000017</v>
      </c>
    </row>
    <row r="10" spans="1:23" s="9" customFormat="1" ht="18" customHeight="1">
      <c r="A10" s="30"/>
      <c r="B10" s="162" t="s">
        <v>108</v>
      </c>
      <c r="C10" s="101" t="s">
        <v>181</v>
      </c>
      <c r="D10" s="109" t="s">
        <v>70</v>
      </c>
      <c r="E10" s="153" t="s">
        <v>93</v>
      </c>
      <c r="F10" s="110">
        <v>0</v>
      </c>
      <c r="G10" s="111">
        <v>4560</v>
      </c>
      <c r="H10" s="112">
        <v>0.36</v>
      </c>
      <c r="I10" s="113">
        <v>69248294.980000004</v>
      </c>
      <c r="J10" s="113">
        <f t="shared" si="4"/>
        <v>6924829.4980000006</v>
      </c>
      <c r="K10" s="113">
        <v>7095547.0779999988</v>
      </c>
      <c r="L10" s="113">
        <f>I10+J10-K10</f>
        <v>69077577.400000006</v>
      </c>
      <c r="M10" s="116" t="s">
        <v>99</v>
      </c>
      <c r="N10" s="5" t="s">
        <v>20</v>
      </c>
      <c r="O10" s="136">
        <v>0.36</v>
      </c>
      <c r="P10" s="127">
        <v>0.36</v>
      </c>
      <c r="Q10" s="120"/>
      <c r="R10" s="139" t="s">
        <v>90</v>
      </c>
      <c r="S10" s="150">
        <v>0.33</v>
      </c>
      <c r="T10" s="120">
        <v>5756517.400000006</v>
      </c>
      <c r="U10" s="131">
        <v>0</v>
      </c>
      <c r="V10" s="132">
        <f t="shared" si="3"/>
        <v>5756517.400000006</v>
      </c>
      <c r="W10" s="482"/>
    </row>
    <row r="11" spans="1:23" s="9" customFormat="1" ht="18" customHeight="1">
      <c r="A11" s="30"/>
      <c r="B11" s="162" t="s">
        <v>108</v>
      </c>
      <c r="C11" s="101" t="s">
        <v>181</v>
      </c>
      <c r="D11" s="109" t="s">
        <v>73</v>
      </c>
      <c r="E11" s="153" t="s">
        <v>94</v>
      </c>
      <c r="F11" s="110">
        <v>0</v>
      </c>
      <c r="G11" s="111">
        <v>3120</v>
      </c>
      <c r="H11" s="115">
        <v>0.36</v>
      </c>
      <c r="I11" s="113">
        <v>47905982.159999996</v>
      </c>
      <c r="J11" s="113">
        <f t="shared" si="4"/>
        <v>4790598.216</v>
      </c>
      <c r="K11" s="113">
        <v>4908701.3759999964</v>
      </c>
      <c r="L11" s="113">
        <f>I11+J11-K11</f>
        <v>47787879</v>
      </c>
      <c r="M11" s="116" t="s">
        <v>99</v>
      </c>
      <c r="N11" s="5" t="s">
        <v>20</v>
      </c>
      <c r="O11" s="136">
        <v>0.36</v>
      </c>
      <c r="P11" s="127">
        <v>0.36</v>
      </c>
      <c r="Q11" s="120"/>
      <c r="R11" s="139" t="s">
        <v>90</v>
      </c>
      <c r="S11" s="150">
        <v>0.33</v>
      </c>
      <c r="T11" s="120">
        <v>3982358.7840000018</v>
      </c>
      <c r="U11" s="131">
        <v>0</v>
      </c>
      <c r="V11" s="132">
        <f t="shared" si="3"/>
        <v>3982358.7840000018</v>
      </c>
      <c r="W11" s="482"/>
    </row>
    <row r="12" spans="1:23" ht="18" customHeight="1">
      <c r="A12" s="30"/>
      <c r="B12" s="162" t="s">
        <v>108</v>
      </c>
      <c r="C12" s="101" t="s">
        <v>181</v>
      </c>
      <c r="D12" s="109" t="s">
        <v>81</v>
      </c>
      <c r="E12" s="153" t="s">
        <v>95</v>
      </c>
      <c r="F12" s="110">
        <v>0</v>
      </c>
      <c r="G12" s="111">
        <v>3825</v>
      </c>
      <c r="H12" s="115">
        <v>0.36</v>
      </c>
      <c r="I12" s="107">
        <v>55893350.448000006</v>
      </c>
      <c r="J12" s="107">
        <v>5589335.0447999984</v>
      </c>
      <c r="K12" s="107">
        <v>8050687.7327999938</v>
      </c>
      <c r="L12" s="113">
        <f t="shared" si="2"/>
        <v>53431997.760000013</v>
      </c>
      <c r="M12" s="116" t="s">
        <v>99</v>
      </c>
      <c r="N12" s="5" t="s">
        <v>20</v>
      </c>
      <c r="O12" s="136">
        <v>0.36</v>
      </c>
      <c r="P12" s="127">
        <v>0.36</v>
      </c>
      <c r="Q12" s="120"/>
      <c r="R12" s="139" t="s">
        <v>90</v>
      </c>
      <c r="S12" s="150">
        <v>0.33</v>
      </c>
      <c r="T12" s="120">
        <v>4452737.7600000128</v>
      </c>
      <c r="U12" s="131">
        <v>0</v>
      </c>
      <c r="V12" s="132">
        <f t="shared" si="3"/>
        <v>4452737.7600000128</v>
      </c>
    </row>
    <row r="13" spans="1:23" ht="18" customHeight="1">
      <c r="A13" s="30"/>
      <c r="B13" s="162" t="s">
        <v>108</v>
      </c>
      <c r="C13" s="31"/>
      <c r="D13" s="12"/>
      <c r="E13" s="13"/>
      <c r="F13" s="20"/>
      <c r="G13" s="14"/>
      <c r="H13" s="15" t="s">
        <v>5</v>
      </c>
      <c r="I13" s="16">
        <f>SUM(I4:I12)-I5</f>
        <v>287284967.588</v>
      </c>
      <c r="J13" s="16">
        <f t="shared" ref="J13:J21" si="5">I13*0.1</f>
        <v>28728496.7588</v>
      </c>
      <c r="K13" s="23">
        <f>SUM(K4:K12)</f>
        <v>20054936.186799988</v>
      </c>
      <c r="L13" s="22">
        <f t="shared" ref="L13:L21" si="6">I13+J13-K13</f>
        <v>295958528.15999997</v>
      </c>
      <c r="M13" s="27" t="s">
        <v>10</v>
      </c>
      <c r="N13" s="117"/>
      <c r="O13" s="117"/>
      <c r="P13" s="117"/>
      <c r="Q13" s="152"/>
      <c r="R13" s="137"/>
      <c r="S13" s="133"/>
      <c r="T13" s="134">
        <f>SUM(T4:T12)</f>
        <v>43476932.928000003</v>
      </c>
      <c r="U13" s="154">
        <f>SUM(U4:U12)</f>
        <v>863500</v>
      </c>
      <c r="V13" s="135">
        <f>SUM(V4:V12)</f>
        <v>42613432.928000003</v>
      </c>
      <c r="W13" s="483" t="s">
        <v>775</v>
      </c>
    </row>
    <row r="14" spans="1:23" ht="18" customHeight="1">
      <c r="A14" s="30"/>
      <c r="B14" s="162" t="s">
        <v>108</v>
      </c>
      <c r="C14" s="31"/>
      <c r="D14" s="12"/>
      <c r="E14" s="13"/>
      <c r="F14" s="20"/>
      <c r="G14" s="14"/>
      <c r="H14" s="14"/>
      <c r="I14" s="21">
        <v>109677500</v>
      </c>
      <c r="J14" s="17">
        <v>0</v>
      </c>
      <c r="K14" s="18">
        <v>0</v>
      </c>
      <c r="L14" s="22">
        <f t="shared" si="6"/>
        <v>109677500</v>
      </c>
      <c r="M14" s="28" t="s">
        <v>8</v>
      </c>
      <c r="N14" s="117"/>
      <c r="O14" s="117"/>
      <c r="P14" s="117"/>
      <c r="Q14" s="152"/>
      <c r="R14" s="137"/>
      <c r="S14" s="129"/>
      <c r="T14" s="117"/>
      <c r="U14" s="117"/>
      <c r="V14" s="117"/>
    </row>
    <row r="15" spans="1:23" ht="18" customHeight="1">
      <c r="A15" s="30"/>
      <c r="B15" s="162" t="s">
        <v>108</v>
      </c>
      <c r="C15" s="101" t="s">
        <v>182</v>
      </c>
      <c r="D15" s="4" t="s">
        <v>6</v>
      </c>
      <c r="E15" s="3" t="s">
        <v>11</v>
      </c>
      <c r="F15" s="19">
        <v>36</v>
      </c>
      <c r="G15" s="10">
        <v>1080</v>
      </c>
      <c r="H15" s="1">
        <v>6381</v>
      </c>
      <c r="I15" s="1">
        <f>G15*H15</f>
        <v>6891480</v>
      </c>
      <c r="J15" s="1">
        <f t="shared" si="5"/>
        <v>689148</v>
      </c>
      <c r="K15" s="1">
        <v>0</v>
      </c>
      <c r="L15" s="7">
        <f t="shared" si="6"/>
        <v>7580628</v>
      </c>
      <c r="M15" s="116" t="s">
        <v>63</v>
      </c>
      <c r="N15" s="5" t="s">
        <v>20</v>
      </c>
      <c r="O15" s="123">
        <f>P15/F15</f>
        <v>194.97500000000002</v>
      </c>
      <c r="P15" s="128">
        <f t="shared" ref="P15:P21" si="7">L15/G15</f>
        <v>7019.1</v>
      </c>
      <c r="Q15" s="130"/>
      <c r="R15" s="138" t="s">
        <v>90</v>
      </c>
      <c r="S15" s="149">
        <v>165.11</v>
      </c>
      <c r="T15" s="130">
        <f>(O15-S15)*G15*F15</f>
        <v>1161151.2000000004</v>
      </c>
      <c r="U15" s="131">
        <v>0</v>
      </c>
      <c r="V15" s="132">
        <f>T15-U15</f>
        <v>1161151.2000000004</v>
      </c>
    </row>
    <row r="16" spans="1:23" ht="18" customHeight="1">
      <c r="A16" s="30"/>
      <c r="B16" s="162" t="s">
        <v>108</v>
      </c>
      <c r="C16" s="101" t="s">
        <v>182</v>
      </c>
      <c r="D16" s="4" t="s">
        <v>12</v>
      </c>
      <c r="E16" s="3" t="s">
        <v>13</v>
      </c>
      <c r="F16" s="19">
        <v>6</v>
      </c>
      <c r="G16" s="10">
        <v>2016</v>
      </c>
      <c r="H16" s="1">
        <v>11891</v>
      </c>
      <c r="I16" s="1">
        <f>G16*H16</f>
        <v>23972256</v>
      </c>
      <c r="J16" s="1">
        <f t="shared" si="5"/>
        <v>2397225.6</v>
      </c>
      <c r="K16" s="1">
        <v>0</v>
      </c>
      <c r="L16" s="1">
        <f t="shared" si="6"/>
        <v>26369481.600000001</v>
      </c>
      <c r="M16" s="116" t="s">
        <v>63</v>
      </c>
      <c r="N16" s="5" t="s">
        <v>20</v>
      </c>
      <c r="O16" s="123">
        <f>P16/F16/4</f>
        <v>545.00416666666672</v>
      </c>
      <c r="P16" s="128">
        <f t="shared" si="7"/>
        <v>13080.1</v>
      </c>
      <c r="Q16" s="130"/>
      <c r="R16" s="138" t="s">
        <v>90</v>
      </c>
      <c r="S16" s="480">
        <v>458</v>
      </c>
      <c r="T16" s="130">
        <f>(O16-S16)*G16*F16*4</f>
        <v>4209609.6000000024</v>
      </c>
      <c r="U16" s="131">
        <v>0</v>
      </c>
      <c r="V16" s="132">
        <f t="shared" ref="V16:V21" si="8">T16-U16</f>
        <v>4209609.6000000024</v>
      </c>
    </row>
    <row r="17" spans="1:23" ht="18" customHeight="1">
      <c r="A17" s="30"/>
      <c r="B17" s="162" t="s">
        <v>108</v>
      </c>
      <c r="C17" s="31"/>
      <c r="D17" s="12"/>
      <c r="E17" s="13"/>
      <c r="F17" s="20"/>
      <c r="G17" s="14"/>
      <c r="H17" s="15" t="s">
        <v>5</v>
      </c>
      <c r="I17" s="21">
        <f>SUM(I15:I16)</f>
        <v>30863736</v>
      </c>
      <c r="J17" s="21">
        <f>SUM(J15:J16)</f>
        <v>3086373.6</v>
      </c>
      <c r="K17" s="14">
        <f>SUM(K15:K16)</f>
        <v>0</v>
      </c>
      <c r="L17" s="22">
        <f>SUM(L15:L16)</f>
        <v>33950109.600000001</v>
      </c>
      <c r="M17" s="29">
        <f>SUM(M15:M16)</f>
        <v>0</v>
      </c>
      <c r="N17" s="117"/>
      <c r="O17" s="117"/>
      <c r="P17" s="117"/>
      <c r="Q17" s="152"/>
      <c r="R17" s="137"/>
      <c r="S17" s="133"/>
      <c r="T17" s="134">
        <f>SUM(T15:T16)</f>
        <v>5370760.8000000026</v>
      </c>
      <c r="U17" s="154">
        <f>SUM(U15:U16)</f>
        <v>0</v>
      </c>
      <c r="V17" s="135">
        <f>SUM(V15:V16)</f>
        <v>5370760.8000000026</v>
      </c>
      <c r="W17" s="483" t="s">
        <v>775</v>
      </c>
    </row>
    <row r="18" spans="1:23" ht="18" customHeight="1">
      <c r="A18" s="30"/>
      <c r="B18" s="162" t="s">
        <v>108</v>
      </c>
      <c r="C18" s="102" t="s">
        <v>14</v>
      </c>
      <c r="D18" s="4" t="s">
        <v>15</v>
      </c>
      <c r="E18" s="3" t="s">
        <v>16</v>
      </c>
      <c r="F18" s="19">
        <v>6</v>
      </c>
      <c r="G18" s="10">
        <v>2400</v>
      </c>
      <c r="H18" s="1">
        <v>1745</v>
      </c>
      <c r="I18" s="1">
        <f>G18*H18</f>
        <v>4188000</v>
      </c>
      <c r="J18" s="1">
        <f t="shared" si="5"/>
        <v>418800</v>
      </c>
      <c r="K18" s="1">
        <v>0</v>
      </c>
      <c r="L18" s="1">
        <f t="shared" si="6"/>
        <v>4606800</v>
      </c>
      <c r="M18" s="116" t="s">
        <v>63</v>
      </c>
      <c r="N18" s="5" t="s">
        <v>20</v>
      </c>
      <c r="O18" s="122">
        <f>P18/F18</f>
        <v>319.91666666666669</v>
      </c>
      <c r="P18" s="123">
        <f t="shared" si="7"/>
        <v>1919.5</v>
      </c>
      <c r="Q18" s="121"/>
      <c r="R18" s="138" t="s">
        <v>90</v>
      </c>
      <c r="S18" s="480">
        <v>1598.8871999999997</v>
      </c>
      <c r="T18" s="130">
        <f>(P18-S18)*G18</f>
        <v>769470.72000000079</v>
      </c>
      <c r="U18" s="131">
        <v>0</v>
      </c>
      <c r="V18" s="132">
        <f t="shared" si="8"/>
        <v>769470.72000000079</v>
      </c>
    </row>
    <row r="19" spans="1:23" ht="18" customHeight="1">
      <c r="A19" s="30"/>
      <c r="B19" s="162" t="s">
        <v>108</v>
      </c>
      <c r="C19" s="102" t="s">
        <v>14</v>
      </c>
      <c r="D19" s="4" t="s">
        <v>9</v>
      </c>
      <c r="E19" s="3" t="s">
        <v>18</v>
      </c>
      <c r="F19" s="19">
        <v>8</v>
      </c>
      <c r="G19" s="10">
        <v>720</v>
      </c>
      <c r="H19" s="1">
        <v>20772</v>
      </c>
      <c r="I19" s="1">
        <f>G19*H19</f>
        <v>14955840</v>
      </c>
      <c r="J19" s="1">
        <f t="shared" si="5"/>
        <v>1495584</v>
      </c>
      <c r="K19" s="1">
        <v>0</v>
      </c>
      <c r="L19" s="1">
        <f t="shared" si="6"/>
        <v>16451424</v>
      </c>
      <c r="M19" s="126" t="s">
        <v>98</v>
      </c>
      <c r="N19" s="5" t="s">
        <v>20</v>
      </c>
      <c r="O19" s="122">
        <f>P19/F19</f>
        <v>2856.15</v>
      </c>
      <c r="P19" s="123">
        <f t="shared" si="7"/>
        <v>22849.200000000001</v>
      </c>
      <c r="Q19" s="121"/>
      <c r="R19" s="138" t="s">
        <v>89</v>
      </c>
      <c r="S19" s="149">
        <v>22200</v>
      </c>
      <c r="T19" s="130">
        <f>(P19-S19)*G19</f>
        <v>467424.00000000052</v>
      </c>
      <c r="U19" s="131">
        <v>0</v>
      </c>
      <c r="V19" s="132">
        <f t="shared" si="8"/>
        <v>467424.00000000052</v>
      </c>
    </row>
    <row r="20" spans="1:23" s="9" customFormat="1" ht="18" customHeight="1">
      <c r="A20" s="30"/>
      <c r="B20" s="162" t="s">
        <v>108</v>
      </c>
      <c r="C20" s="31"/>
      <c r="D20" s="12"/>
      <c r="E20" s="13"/>
      <c r="F20" s="20"/>
      <c r="G20" s="14"/>
      <c r="H20" s="15" t="s">
        <v>5</v>
      </c>
      <c r="I20" s="21">
        <f>SUM(I18:I19)</f>
        <v>19143840</v>
      </c>
      <c r="J20" s="21">
        <f>SUM(J18:J19)</f>
        <v>1914384</v>
      </c>
      <c r="K20" s="14">
        <f>SUM(K18:K19)</f>
        <v>0</v>
      </c>
      <c r="L20" s="22">
        <f>SUM(L18:L19)</f>
        <v>21058224</v>
      </c>
      <c r="M20" s="29">
        <f>SUM(M18:M19)</f>
        <v>0</v>
      </c>
      <c r="N20" s="117"/>
      <c r="O20" s="117"/>
      <c r="P20" s="117"/>
      <c r="Q20" s="152"/>
      <c r="R20" s="137"/>
      <c r="S20" s="133"/>
      <c r="T20" s="134">
        <f>SUM(T18:T19)</f>
        <v>1236894.7200000014</v>
      </c>
      <c r="U20" s="154">
        <f>SUM(U18:U19)</f>
        <v>0</v>
      </c>
      <c r="V20" s="135">
        <f>SUM(V18:V19)</f>
        <v>1236894.7200000014</v>
      </c>
      <c r="W20" s="483" t="s">
        <v>775</v>
      </c>
    </row>
    <row r="21" spans="1:23" ht="18" customHeight="1">
      <c r="A21" s="30"/>
      <c r="B21" s="162" t="s">
        <v>108</v>
      </c>
      <c r="C21" s="102" t="s">
        <v>19</v>
      </c>
      <c r="D21" s="4" t="s">
        <v>9</v>
      </c>
      <c r="E21" s="3" t="s">
        <v>17</v>
      </c>
      <c r="F21" s="19">
        <v>8</v>
      </c>
      <c r="G21" s="10">
        <v>720</v>
      </c>
      <c r="H21" s="1">
        <v>21000</v>
      </c>
      <c r="I21" s="1">
        <f>G21*H21</f>
        <v>15120000</v>
      </c>
      <c r="J21" s="7">
        <f t="shared" si="5"/>
        <v>1512000</v>
      </c>
      <c r="K21" s="1">
        <v>0</v>
      </c>
      <c r="L21" s="7">
        <f t="shared" si="6"/>
        <v>16632000</v>
      </c>
      <c r="M21" s="126" t="s">
        <v>98</v>
      </c>
      <c r="N21" s="5" t="s">
        <v>20</v>
      </c>
      <c r="O21" s="122">
        <f>P21/F21</f>
        <v>2887.5</v>
      </c>
      <c r="P21" s="123">
        <f t="shared" si="7"/>
        <v>23100</v>
      </c>
      <c r="Q21" s="121"/>
      <c r="R21" s="138" t="s">
        <v>89</v>
      </c>
      <c r="S21" s="149">
        <v>22200</v>
      </c>
      <c r="T21" s="130">
        <f>(P21-S21)*G21</f>
        <v>648000</v>
      </c>
      <c r="U21" s="131">
        <v>0</v>
      </c>
      <c r="V21" s="132">
        <f t="shared" si="8"/>
        <v>648000</v>
      </c>
    </row>
    <row r="22" spans="1:23" s="9" customFormat="1" ht="18" customHeight="1">
      <c r="A22" s="30"/>
      <c r="B22" s="162" t="s">
        <v>108</v>
      </c>
      <c r="C22" s="31"/>
      <c r="D22" s="12"/>
      <c r="E22" s="13"/>
      <c r="F22" s="20"/>
      <c r="G22" s="14"/>
      <c r="H22" s="15" t="s">
        <v>5</v>
      </c>
      <c r="I22" s="21">
        <f>SUM(I21)</f>
        <v>15120000</v>
      </c>
      <c r="J22" s="21">
        <f>SUM(J21)</f>
        <v>1512000</v>
      </c>
      <c r="K22" s="14">
        <f>SUM(K20:K21)</f>
        <v>0</v>
      </c>
      <c r="L22" s="22">
        <f>SUM(L21)</f>
        <v>16632000</v>
      </c>
      <c r="M22" s="29">
        <f>SUM(M20:M21)</f>
        <v>0</v>
      </c>
      <c r="N22" s="117"/>
      <c r="O22" s="117"/>
      <c r="P22" s="117"/>
      <c r="Q22" s="152"/>
      <c r="R22" s="137"/>
      <c r="S22" s="133"/>
      <c r="T22" s="134">
        <f>SUM(T21)</f>
        <v>648000</v>
      </c>
      <c r="U22" s="154">
        <f>SUM(U21)</f>
        <v>0</v>
      </c>
      <c r="V22" s="135">
        <f>SUM(V21)</f>
        <v>648000</v>
      </c>
      <c r="W22" s="483" t="s">
        <v>775</v>
      </c>
    </row>
    <row r="23" spans="1:23" s="9" customFormat="1" ht="18" customHeight="1">
      <c r="A23" s="30"/>
      <c r="B23" s="162" t="s">
        <v>108</v>
      </c>
      <c r="C23" s="477" t="s">
        <v>774</v>
      </c>
      <c r="D23" s="8"/>
      <c r="E23" s="3" t="s">
        <v>11</v>
      </c>
      <c r="F23" s="160">
        <v>36</v>
      </c>
      <c r="G23" s="10">
        <v>756</v>
      </c>
      <c r="H23" s="7"/>
      <c r="I23" s="7">
        <f>G23*H23</f>
        <v>0</v>
      </c>
      <c r="J23" s="7">
        <f>I23*0.1</f>
        <v>0</v>
      </c>
      <c r="K23" s="7">
        <v>0</v>
      </c>
      <c r="L23" s="7">
        <f>I23+J23-K23</f>
        <v>0</v>
      </c>
      <c r="M23" s="116"/>
      <c r="N23" s="5"/>
      <c r="O23" s="123">
        <v>195</v>
      </c>
      <c r="P23" s="128">
        <f>F23*O23</f>
        <v>7020</v>
      </c>
      <c r="Q23" s="130"/>
      <c r="R23" s="138" t="s">
        <v>90</v>
      </c>
      <c r="S23" s="149">
        <v>165.11</v>
      </c>
      <c r="T23" s="130">
        <f>(O23-S23)*G23*F23</f>
        <v>813486.23999999964</v>
      </c>
      <c r="U23" s="131">
        <v>0</v>
      </c>
      <c r="V23" s="132">
        <f>T23-U23</f>
        <v>813486.23999999964</v>
      </c>
      <c r="W23" s="482"/>
    </row>
    <row r="24" spans="1:23" s="9" customFormat="1" ht="18" customHeight="1">
      <c r="A24" s="30"/>
      <c r="B24" s="162" t="s">
        <v>108</v>
      </c>
      <c r="C24" s="477" t="s">
        <v>774</v>
      </c>
      <c r="D24" s="8"/>
      <c r="E24" s="3" t="s">
        <v>328</v>
      </c>
      <c r="F24" s="19">
        <v>36</v>
      </c>
      <c r="G24" s="10">
        <v>540</v>
      </c>
      <c r="H24" s="7"/>
      <c r="I24" s="7"/>
      <c r="J24" s="7"/>
      <c r="K24" s="7"/>
      <c r="L24" s="7"/>
      <c r="M24" s="116"/>
      <c r="N24" s="5"/>
      <c r="O24" s="123">
        <v>195</v>
      </c>
      <c r="P24" s="128">
        <f>F24*O24</f>
        <v>7020</v>
      </c>
      <c r="Q24" s="130"/>
      <c r="R24" s="138" t="s">
        <v>90</v>
      </c>
      <c r="S24" s="149">
        <v>165.11</v>
      </c>
      <c r="T24" s="130">
        <f>(O24-S24)*G24*F24</f>
        <v>581061.59999999974</v>
      </c>
      <c r="U24" s="131">
        <v>0</v>
      </c>
      <c r="V24" s="132">
        <f>T24-U24</f>
        <v>581061.59999999974</v>
      </c>
      <c r="W24" s="482"/>
    </row>
    <row r="25" spans="1:23" s="9" customFormat="1" ht="18" customHeight="1">
      <c r="A25" s="30"/>
      <c r="B25" s="162" t="s">
        <v>108</v>
      </c>
      <c r="C25" s="477" t="s">
        <v>774</v>
      </c>
      <c r="D25" s="8"/>
      <c r="E25" s="3" t="s">
        <v>13</v>
      </c>
      <c r="F25" s="19">
        <v>6</v>
      </c>
      <c r="G25" s="10">
        <v>2016</v>
      </c>
      <c r="H25" s="7"/>
      <c r="I25" s="7"/>
      <c r="J25" s="7"/>
      <c r="K25" s="7"/>
      <c r="L25" s="7"/>
      <c r="M25" s="116"/>
      <c r="N25" s="5"/>
      <c r="O25" s="123">
        <v>560</v>
      </c>
      <c r="P25" s="128"/>
      <c r="Q25" s="130"/>
      <c r="R25" s="138" t="s">
        <v>90</v>
      </c>
      <c r="S25" s="480">
        <v>458</v>
      </c>
      <c r="T25" s="130">
        <f>(O25-S25)*G25*F25*4</f>
        <v>4935168</v>
      </c>
      <c r="U25" s="131">
        <v>0</v>
      </c>
      <c r="V25" s="132">
        <f>T25-U25</f>
        <v>4935168</v>
      </c>
      <c r="W25" s="482"/>
    </row>
    <row r="26" spans="1:23" s="9" customFormat="1" ht="18" customHeight="1">
      <c r="A26" s="30"/>
      <c r="B26" s="162" t="s">
        <v>108</v>
      </c>
      <c r="C26" s="477" t="s">
        <v>774</v>
      </c>
      <c r="D26" s="8"/>
      <c r="E26" s="3" t="s">
        <v>115</v>
      </c>
      <c r="F26" s="19">
        <v>12</v>
      </c>
      <c r="G26" s="10">
        <v>352</v>
      </c>
      <c r="H26" s="7"/>
      <c r="I26" s="7">
        <f>G26*H26</f>
        <v>0</v>
      </c>
      <c r="J26" s="7">
        <f>I26*0.1</f>
        <v>0</v>
      </c>
      <c r="K26" s="7">
        <v>0</v>
      </c>
      <c r="L26" s="7">
        <f>I26+J26-K26</f>
        <v>0</v>
      </c>
      <c r="M26" s="116"/>
      <c r="N26" s="5"/>
      <c r="O26" s="123"/>
      <c r="P26" s="123">
        <v>10600</v>
      </c>
      <c r="Q26" s="130"/>
      <c r="R26" s="138" t="s">
        <v>90</v>
      </c>
      <c r="S26" s="481">
        <v>9143.1023999999979</v>
      </c>
      <c r="T26" s="130">
        <f>(P26-S26)*G26</f>
        <v>512827.95520000072</v>
      </c>
      <c r="U26" s="131">
        <v>0</v>
      </c>
      <c r="V26" s="132">
        <f>T26-U26</f>
        <v>512827.95520000072</v>
      </c>
      <c r="W26" s="482"/>
    </row>
    <row r="27" spans="1:23" s="9" customFormat="1" ht="18" customHeight="1">
      <c r="A27" s="30"/>
      <c r="B27" s="162"/>
      <c r="C27" s="477" t="s">
        <v>774</v>
      </c>
      <c r="D27" s="8"/>
      <c r="E27" s="3" t="s">
        <v>116</v>
      </c>
      <c r="F27" s="19">
        <v>8</v>
      </c>
      <c r="G27" s="10">
        <v>385</v>
      </c>
      <c r="H27" s="7"/>
      <c r="I27" s="7"/>
      <c r="J27" s="7"/>
      <c r="K27" s="7"/>
      <c r="L27" s="7"/>
      <c r="M27" s="116"/>
      <c r="N27" s="5"/>
      <c r="O27" s="123"/>
      <c r="P27" s="123">
        <v>20800</v>
      </c>
      <c r="Q27" s="130"/>
      <c r="R27" s="138" t="s">
        <v>180</v>
      </c>
      <c r="S27" s="480">
        <v>19143.345454545455</v>
      </c>
      <c r="T27" s="130">
        <f>(P27-S27)*G27</f>
        <v>637811.99999999977</v>
      </c>
      <c r="U27" s="131">
        <v>0</v>
      </c>
      <c r="V27" s="132">
        <f>T27-U27</f>
        <v>637811.99999999977</v>
      </c>
      <c r="W27" s="482"/>
    </row>
    <row r="28" spans="1:23" s="9" customFormat="1" ht="18" customHeight="1">
      <c r="A28" s="30"/>
      <c r="B28" s="162" t="s">
        <v>108</v>
      </c>
      <c r="C28" s="31"/>
      <c r="D28" s="12"/>
      <c r="E28" s="13"/>
      <c r="F28" s="20"/>
      <c r="G28" s="14">
        <v>0</v>
      </c>
      <c r="H28" s="15"/>
      <c r="I28" s="21">
        <f>SUM(I23:I26)</f>
        <v>0</v>
      </c>
      <c r="J28" s="21">
        <f>SUM(J23:J26)</f>
        <v>0</v>
      </c>
      <c r="K28" s="14">
        <f>SUM(K23:K26)</f>
        <v>0</v>
      </c>
      <c r="L28" s="22">
        <f>SUM(L23:L26)</f>
        <v>0</v>
      </c>
      <c r="M28" s="29"/>
      <c r="N28" s="117"/>
      <c r="O28" s="117"/>
      <c r="P28" s="117"/>
      <c r="Q28" s="152"/>
      <c r="R28" s="137"/>
      <c r="S28" s="133"/>
      <c r="T28" s="134">
        <f>SUM(T23:T26)</f>
        <v>6842543.7952000005</v>
      </c>
      <c r="U28" s="154">
        <f>SUM(U23:U26)</f>
        <v>0</v>
      </c>
      <c r="V28" s="135">
        <f>SUM(V23:V26)</f>
        <v>6842543.7952000005</v>
      </c>
      <c r="W28" s="483" t="s">
        <v>775</v>
      </c>
    </row>
    <row r="29" spans="1:23" s="9" customFormat="1" ht="18" customHeight="1">
      <c r="A29" s="30"/>
      <c r="B29" s="162" t="s">
        <v>108</v>
      </c>
      <c r="C29" s="101" t="s">
        <v>101</v>
      </c>
      <c r="D29" s="8"/>
      <c r="E29" s="3" t="s">
        <v>117</v>
      </c>
      <c r="F29" s="19">
        <v>24</v>
      </c>
      <c r="G29" s="10">
        <v>520</v>
      </c>
      <c r="H29" s="7"/>
      <c r="I29" s="7">
        <f>G29*H29</f>
        <v>0</v>
      </c>
      <c r="J29" s="7">
        <f>I29*0.1</f>
        <v>0</v>
      </c>
      <c r="K29" s="7">
        <v>0</v>
      </c>
      <c r="L29" s="7">
        <f>I29+J29-K29</f>
        <v>0</v>
      </c>
      <c r="M29" s="116"/>
      <c r="N29" s="5"/>
      <c r="O29" s="123">
        <v>515</v>
      </c>
      <c r="P29" s="128">
        <f>L29/G29</f>
        <v>0</v>
      </c>
      <c r="Q29" s="130"/>
      <c r="R29" s="138" t="s">
        <v>90</v>
      </c>
      <c r="S29" s="479">
        <v>497.65600000000006</v>
      </c>
      <c r="T29" s="130">
        <f>(O29-S29)*G29*F29</f>
        <v>216453.11999999924</v>
      </c>
      <c r="U29" s="131">
        <v>0</v>
      </c>
      <c r="V29" s="132">
        <f>T29-U29</f>
        <v>216453.11999999924</v>
      </c>
      <c r="W29" s="482"/>
    </row>
    <row r="30" spans="1:23" s="9" customFormat="1" ht="18" customHeight="1">
      <c r="A30" s="30"/>
      <c r="B30" s="162" t="s">
        <v>108</v>
      </c>
      <c r="C30" s="101" t="s">
        <v>101</v>
      </c>
      <c r="D30" s="8"/>
      <c r="E30" s="3" t="s">
        <v>13</v>
      </c>
      <c r="F30" s="19">
        <v>6</v>
      </c>
      <c r="G30" s="10">
        <v>2016</v>
      </c>
      <c r="H30" s="7"/>
      <c r="I30" s="7">
        <f>G30*H30</f>
        <v>0</v>
      </c>
      <c r="J30" s="7">
        <f>I30*0.1</f>
        <v>0</v>
      </c>
      <c r="K30" s="7">
        <v>0</v>
      </c>
      <c r="L30" s="7">
        <f>I30+J30-K30</f>
        <v>0</v>
      </c>
      <c r="M30" s="116"/>
      <c r="N30" s="5"/>
      <c r="O30" s="123">
        <v>550</v>
      </c>
      <c r="P30" s="128">
        <f>L30/G30</f>
        <v>0</v>
      </c>
      <c r="Q30" s="130"/>
      <c r="R30" s="138" t="s">
        <v>90</v>
      </c>
      <c r="S30" s="480">
        <v>458</v>
      </c>
      <c r="T30" s="130">
        <f>(O30-S30)*G30*F30*4</f>
        <v>4451328</v>
      </c>
      <c r="U30" s="131">
        <v>230000</v>
      </c>
      <c r="V30" s="132">
        <f>T30-U30</f>
        <v>4221328</v>
      </c>
      <c r="W30" s="482"/>
    </row>
    <row r="31" spans="1:23" s="9" customFormat="1" ht="18" customHeight="1">
      <c r="A31" s="30"/>
      <c r="B31" s="162" t="s">
        <v>108</v>
      </c>
      <c r="C31" s="31"/>
      <c r="D31" s="12"/>
      <c r="E31" s="13"/>
      <c r="F31" s="20"/>
      <c r="G31" s="14"/>
      <c r="H31" s="15"/>
      <c r="I31" s="21">
        <f>SUM(I29:I30)</f>
        <v>0</v>
      </c>
      <c r="J31" s="21">
        <f>SUM(J29:J30)</f>
        <v>0</v>
      </c>
      <c r="K31" s="14">
        <f>SUM(K29:K30)</f>
        <v>0</v>
      </c>
      <c r="L31" s="22">
        <f>SUM(L29:L30)</f>
        <v>0</v>
      </c>
      <c r="M31" s="29"/>
      <c r="N31" s="117"/>
      <c r="O31" s="117"/>
      <c r="P31" s="117"/>
      <c r="Q31" s="152"/>
      <c r="R31" s="137"/>
      <c r="S31" s="133"/>
      <c r="T31" s="134">
        <f>SUM(T29:T30)</f>
        <v>4667781.1199999992</v>
      </c>
      <c r="U31" s="154">
        <f>SUM(U29:U30)</f>
        <v>230000</v>
      </c>
      <c r="V31" s="135">
        <f>SUM(V29:V30)</f>
        <v>4437781.1199999992</v>
      </c>
      <c r="W31" s="483" t="s">
        <v>775</v>
      </c>
    </row>
    <row r="32" spans="1:23" s="9" customFormat="1" ht="18" customHeight="1">
      <c r="A32" s="30"/>
      <c r="B32" s="162" t="s">
        <v>108</v>
      </c>
      <c r="C32" s="102" t="s">
        <v>105</v>
      </c>
      <c r="D32" s="8"/>
      <c r="E32" s="3" t="s">
        <v>13</v>
      </c>
      <c r="F32" s="19">
        <v>6</v>
      </c>
      <c r="G32" s="10">
        <v>1008</v>
      </c>
      <c r="H32" s="7"/>
      <c r="I32" s="7">
        <f>G32*H32</f>
        <v>0</v>
      </c>
      <c r="J32" s="7">
        <f>I32*0.1</f>
        <v>0</v>
      </c>
      <c r="K32" s="7">
        <v>0</v>
      </c>
      <c r="L32" s="7">
        <f>I32+J32-K32</f>
        <v>0</v>
      </c>
      <c r="M32" s="116" t="s">
        <v>63</v>
      </c>
      <c r="N32" s="5"/>
      <c r="O32" s="123">
        <v>530</v>
      </c>
      <c r="P32" s="128">
        <f>L32/G32</f>
        <v>0</v>
      </c>
      <c r="Q32" s="130"/>
      <c r="R32" s="138" t="s">
        <v>90</v>
      </c>
      <c r="S32" s="480">
        <v>458</v>
      </c>
      <c r="T32" s="130">
        <f>(O32-S32)*G32*F32*4</f>
        <v>1741824</v>
      </c>
      <c r="U32" s="131">
        <v>0</v>
      </c>
      <c r="V32" s="132">
        <f>T32-U32</f>
        <v>1741824</v>
      </c>
      <c r="W32" s="482"/>
    </row>
    <row r="33" spans="1:23" s="9" customFormat="1" ht="18" customHeight="1">
      <c r="A33" s="30"/>
      <c r="B33" s="162"/>
      <c r="C33" s="102" t="s">
        <v>105</v>
      </c>
      <c r="D33" s="8"/>
      <c r="E33" s="3" t="s">
        <v>116</v>
      </c>
      <c r="F33" s="19">
        <v>8</v>
      </c>
      <c r="G33" s="10">
        <v>550</v>
      </c>
      <c r="H33" s="7"/>
      <c r="I33" s="7"/>
      <c r="J33" s="7"/>
      <c r="K33" s="7"/>
      <c r="L33" s="7"/>
      <c r="M33" s="116"/>
      <c r="N33" s="5"/>
      <c r="O33" s="123"/>
      <c r="P33" s="123">
        <v>20700</v>
      </c>
      <c r="Q33" s="130"/>
      <c r="R33" s="138" t="s">
        <v>180</v>
      </c>
      <c r="S33" s="480">
        <v>19143.345454545455</v>
      </c>
      <c r="T33" s="130">
        <f>(P33-S33)*G33</f>
        <v>856159.99999999965</v>
      </c>
      <c r="U33" s="131">
        <v>0</v>
      </c>
      <c r="V33" s="132">
        <f>T33-U33</f>
        <v>856159.99999999965</v>
      </c>
      <c r="W33" s="482"/>
    </row>
    <row r="34" spans="1:23" s="9" customFormat="1" ht="18" customHeight="1">
      <c r="A34" s="30"/>
      <c r="B34" s="162" t="s">
        <v>108</v>
      </c>
      <c r="C34" s="31"/>
      <c r="D34" s="12"/>
      <c r="E34" s="13"/>
      <c r="F34" s="20"/>
      <c r="G34" s="14"/>
      <c r="H34" s="15"/>
      <c r="I34" s="21">
        <f>SUM(I32:I32)</f>
        <v>0</v>
      </c>
      <c r="J34" s="21">
        <f>SUM(J32:J32)</f>
        <v>0</v>
      </c>
      <c r="K34" s="14">
        <f>SUM(K32:K32)</f>
        <v>0</v>
      </c>
      <c r="L34" s="22">
        <f>SUM(L32:L32)</f>
        <v>0</v>
      </c>
      <c r="M34" s="29"/>
      <c r="N34" s="117"/>
      <c r="O34" s="117"/>
      <c r="P34" s="117"/>
      <c r="Q34" s="152"/>
      <c r="R34" s="137"/>
      <c r="S34" s="133"/>
      <c r="T34" s="134">
        <f>SUM(T32:T32)</f>
        <v>1741824</v>
      </c>
      <c r="U34" s="154">
        <f>SUM(U32:U32)</f>
        <v>0</v>
      </c>
      <c r="V34" s="135">
        <f>SUM(V32:V32)</f>
        <v>1741824</v>
      </c>
      <c r="W34" s="483" t="s">
        <v>775</v>
      </c>
    </row>
    <row r="35" spans="1:23" s="9" customFormat="1" ht="18" customHeight="1">
      <c r="A35" s="30"/>
      <c r="B35" s="162" t="s">
        <v>108</v>
      </c>
      <c r="C35" s="101" t="s">
        <v>103</v>
      </c>
      <c r="D35" s="8"/>
      <c r="E35" s="3"/>
      <c r="F35" s="19"/>
      <c r="G35" s="10">
        <v>0</v>
      </c>
      <c r="H35" s="7"/>
      <c r="I35" s="7">
        <f>G35*H35</f>
        <v>0</v>
      </c>
      <c r="J35" s="7">
        <f>I35*0.1</f>
        <v>0</v>
      </c>
      <c r="K35" s="7">
        <v>0</v>
      </c>
      <c r="L35" s="7">
        <f>I35+J35-K35</f>
        <v>0</v>
      </c>
      <c r="M35" s="116"/>
      <c r="N35" s="5"/>
      <c r="O35" s="123" t="e">
        <f>P35/F35</f>
        <v>#DIV/0!</v>
      </c>
      <c r="P35" s="128" t="e">
        <f>L35/G35</f>
        <v>#DIV/0!</v>
      </c>
      <c r="Q35" s="130"/>
      <c r="R35" s="138" t="s">
        <v>90</v>
      </c>
      <c r="S35" s="149">
        <v>165.11</v>
      </c>
      <c r="T35" s="130" t="e">
        <f>(O35-S35)*G35*F35</f>
        <v>#DIV/0!</v>
      </c>
      <c r="U35" s="131">
        <v>0</v>
      </c>
      <c r="V35" s="132">
        <v>0</v>
      </c>
      <c r="W35" s="482"/>
    </row>
    <row r="36" spans="1:23" s="9" customFormat="1" ht="18" customHeight="1">
      <c r="A36" s="30"/>
      <c r="B36" s="162" t="s">
        <v>108</v>
      </c>
      <c r="C36" s="101" t="s">
        <v>103</v>
      </c>
      <c r="D36" s="8"/>
      <c r="E36" s="3"/>
      <c r="F36" s="19"/>
      <c r="G36" s="10">
        <v>0</v>
      </c>
      <c r="H36" s="7"/>
      <c r="I36" s="7">
        <f>G36*H36</f>
        <v>0</v>
      </c>
      <c r="J36" s="7">
        <f>I36*0.1</f>
        <v>0</v>
      </c>
      <c r="K36" s="7">
        <v>0</v>
      </c>
      <c r="L36" s="7">
        <f>I36+J36-K36</f>
        <v>0</v>
      </c>
      <c r="M36" s="116"/>
      <c r="N36" s="5"/>
      <c r="O36" s="123" t="e">
        <f>P36/F36/4</f>
        <v>#DIV/0!</v>
      </c>
      <c r="P36" s="128" t="e">
        <f>L36/G36</f>
        <v>#DIV/0!</v>
      </c>
      <c r="Q36" s="130"/>
      <c r="R36" s="138" t="s">
        <v>90</v>
      </c>
      <c r="S36" s="149">
        <v>458</v>
      </c>
      <c r="T36" s="130" t="e">
        <f>(O36-S36)*G36*F36*4</f>
        <v>#DIV/0!</v>
      </c>
      <c r="U36" s="131">
        <v>0</v>
      </c>
      <c r="V36" s="132">
        <v>0</v>
      </c>
      <c r="W36" s="482"/>
    </row>
    <row r="37" spans="1:23" s="9" customFormat="1" ht="18" customHeight="1">
      <c r="A37" s="30"/>
      <c r="B37" s="162" t="s">
        <v>108</v>
      </c>
      <c r="C37" s="31"/>
      <c r="D37" s="12"/>
      <c r="E37" s="13"/>
      <c r="F37" s="20"/>
      <c r="G37" s="14"/>
      <c r="H37" s="15"/>
      <c r="I37" s="21">
        <f>SUM(I35:I36)</f>
        <v>0</v>
      </c>
      <c r="J37" s="21">
        <f>SUM(J35:J36)</f>
        <v>0</v>
      </c>
      <c r="K37" s="14">
        <f>SUM(K35:K36)</f>
        <v>0</v>
      </c>
      <c r="L37" s="22">
        <f>SUM(L35:L36)</f>
        <v>0</v>
      </c>
      <c r="M37" s="29"/>
      <c r="N37" s="117"/>
      <c r="O37" s="117"/>
      <c r="P37" s="117"/>
      <c r="Q37" s="152"/>
      <c r="R37" s="137"/>
      <c r="S37" s="133"/>
      <c r="T37" s="134" t="e">
        <f>SUM(T35:T36)</f>
        <v>#DIV/0!</v>
      </c>
      <c r="U37" s="154">
        <f>SUM(U35:U36)</f>
        <v>0</v>
      </c>
      <c r="V37" s="135">
        <v>0</v>
      </c>
      <c r="W37" s="483" t="s">
        <v>775</v>
      </c>
    </row>
    <row r="38" spans="1:23" s="9" customFormat="1" ht="18" customHeight="1">
      <c r="A38" s="30"/>
      <c r="B38" s="162" t="s">
        <v>108</v>
      </c>
      <c r="C38" s="101" t="s">
        <v>104</v>
      </c>
      <c r="D38" s="8"/>
      <c r="E38" s="3" t="s">
        <v>47</v>
      </c>
      <c r="F38" s="19">
        <v>24</v>
      </c>
      <c r="G38" s="10">
        <v>580</v>
      </c>
      <c r="H38" s="7"/>
      <c r="I38" s="7">
        <f>G38*H38</f>
        <v>0</v>
      </c>
      <c r="J38" s="7">
        <f>I38*0.1</f>
        <v>0</v>
      </c>
      <c r="K38" s="7">
        <v>0</v>
      </c>
      <c r="L38" s="7">
        <f>I38+J38-K38</f>
        <v>0</v>
      </c>
      <c r="M38" s="116"/>
      <c r="N38" s="5"/>
      <c r="O38" s="123">
        <v>500</v>
      </c>
      <c r="P38" s="128">
        <f>L38/G38</f>
        <v>0</v>
      </c>
      <c r="Q38" s="130"/>
      <c r="R38" s="138" t="s">
        <v>90</v>
      </c>
      <c r="S38" s="479">
        <v>497.65600000000006</v>
      </c>
      <c r="T38" s="130">
        <f>(O38-S38)*G38*F38</f>
        <v>32628.479999999126</v>
      </c>
      <c r="U38" s="131">
        <v>0</v>
      </c>
      <c r="V38" s="132">
        <f>T38-U38</f>
        <v>32628.479999999126</v>
      </c>
      <c r="W38" s="482"/>
    </row>
    <row r="39" spans="1:23" s="9" customFormat="1" ht="18" customHeight="1">
      <c r="A39" s="30"/>
      <c r="B39" s="162" t="s">
        <v>108</v>
      </c>
      <c r="C39" s="101" t="s">
        <v>104</v>
      </c>
      <c r="D39" s="8"/>
      <c r="E39" s="3" t="s">
        <v>118</v>
      </c>
      <c r="F39" s="19">
        <v>6</v>
      </c>
      <c r="G39" s="10">
        <v>1008</v>
      </c>
      <c r="H39" s="7"/>
      <c r="I39" s="7">
        <f>G39*H39</f>
        <v>0</v>
      </c>
      <c r="J39" s="7">
        <f>I39*0.1</f>
        <v>0</v>
      </c>
      <c r="K39" s="7">
        <v>0</v>
      </c>
      <c r="L39" s="7">
        <f>I39+J39-K39</f>
        <v>0</v>
      </c>
      <c r="M39" s="116"/>
      <c r="N39" s="5"/>
      <c r="O39" s="478">
        <v>500</v>
      </c>
      <c r="P39" s="128">
        <f>L39/G39</f>
        <v>0</v>
      </c>
      <c r="Q39" s="130"/>
      <c r="R39" s="138" t="s">
        <v>90</v>
      </c>
      <c r="S39" s="480">
        <v>458</v>
      </c>
      <c r="T39" s="130">
        <f>(O39-S39)*G39*F39*4</f>
        <v>1016064</v>
      </c>
      <c r="U39" s="131">
        <v>0</v>
      </c>
      <c r="V39" s="132">
        <f>T39-U39</f>
        <v>1016064</v>
      </c>
      <c r="W39" s="482"/>
    </row>
    <row r="40" spans="1:23" s="9" customFormat="1" ht="18" customHeight="1">
      <c r="A40" s="30"/>
      <c r="B40" s="162" t="s">
        <v>108</v>
      </c>
      <c r="C40" s="101" t="s">
        <v>104</v>
      </c>
      <c r="D40" s="8"/>
      <c r="E40" s="3" t="s">
        <v>114</v>
      </c>
      <c r="F40" s="19">
        <v>8</v>
      </c>
      <c r="G40" s="10">
        <v>550</v>
      </c>
      <c r="H40" s="7"/>
      <c r="I40" s="7">
        <f>G40*H40</f>
        <v>0</v>
      </c>
      <c r="J40" s="7">
        <f>I40*0.1</f>
        <v>0</v>
      </c>
      <c r="K40" s="7"/>
      <c r="L40" s="7"/>
      <c r="M40" s="116"/>
      <c r="N40" s="5"/>
      <c r="O40" s="123"/>
      <c r="P40" s="123">
        <v>17000</v>
      </c>
      <c r="Q40" s="130"/>
      <c r="R40" s="138" t="s">
        <v>180</v>
      </c>
      <c r="S40" s="149">
        <v>15901</v>
      </c>
      <c r="T40" s="130">
        <f>(P40-S40)*G40</f>
        <v>604450</v>
      </c>
      <c r="U40" s="131">
        <v>0</v>
      </c>
      <c r="V40" s="132">
        <f>T40-U40</f>
        <v>604450</v>
      </c>
      <c r="W40" s="482"/>
    </row>
    <row r="41" spans="1:23" s="9" customFormat="1" ht="18" customHeight="1">
      <c r="A41" s="30"/>
      <c r="B41" s="162" t="s">
        <v>108</v>
      </c>
      <c r="C41" s="101" t="s">
        <v>104</v>
      </c>
      <c r="D41" s="8"/>
      <c r="E41" s="3" t="s">
        <v>115</v>
      </c>
      <c r="F41" s="19">
        <v>12</v>
      </c>
      <c r="G41" s="10">
        <v>352</v>
      </c>
      <c r="H41" s="7"/>
      <c r="I41" s="7">
        <f>G41*H41</f>
        <v>0</v>
      </c>
      <c r="J41" s="7">
        <f>I41*0.1</f>
        <v>0</v>
      </c>
      <c r="K41" s="7"/>
      <c r="L41" s="7"/>
      <c r="M41" s="116"/>
      <c r="N41" s="5"/>
      <c r="O41" s="123"/>
      <c r="P41" s="123">
        <v>9900</v>
      </c>
      <c r="Q41" s="130"/>
      <c r="R41" s="138" t="s">
        <v>90</v>
      </c>
      <c r="S41" s="481">
        <v>9143.1023999999979</v>
      </c>
      <c r="T41" s="130">
        <f>(P41-S41)*G41</f>
        <v>266427.95520000072</v>
      </c>
      <c r="U41" s="131">
        <v>0</v>
      </c>
      <c r="V41" s="132">
        <f>T41-U41</f>
        <v>266427.95520000072</v>
      </c>
      <c r="W41" s="482"/>
    </row>
    <row r="42" spans="1:23" s="9" customFormat="1" ht="18" customHeight="1">
      <c r="A42" s="30"/>
      <c r="B42" s="162" t="s">
        <v>108</v>
      </c>
      <c r="C42" s="101" t="s">
        <v>104</v>
      </c>
      <c r="D42" s="8"/>
      <c r="E42" s="3" t="s">
        <v>116</v>
      </c>
      <c r="F42" s="19">
        <v>8</v>
      </c>
      <c r="G42" s="10">
        <v>550</v>
      </c>
      <c r="H42" s="7"/>
      <c r="I42" s="7">
        <f>G42*H42</f>
        <v>0</v>
      </c>
      <c r="J42" s="7">
        <f>I42*0.1</f>
        <v>0</v>
      </c>
      <c r="K42" s="7"/>
      <c r="L42" s="7"/>
      <c r="M42" s="116"/>
      <c r="N42" s="5"/>
      <c r="O42" s="123"/>
      <c r="P42" s="123">
        <v>20300</v>
      </c>
      <c r="Q42" s="130"/>
      <c r="R42" s="138" t="s">
        <v>180</v>
      </c>
      <c r="S42" s="480">
        <v>19143.345454545455</v>
      </c>
      <c r="T42" s="130">
        <f>(P42-S42)*G42</f>
        <v>636159.99999999965</v>
      </c>
      <c r="U42" s="131">
        <v>0</v>
      </c>
      <c r="V42" s="132">
        <f>T42-U42</f>
        <v>636159.99999999965</v>
      </c>
      <c r="W42" s="482"/>
    </row>
    <row r="43" spans="1:23" s="9" customFormat="1" ht="18" customHeight="1">
      <c r="A43" s="30"/>
      <c r="B43" s="162" t="s">
        <v>108</v>
      </c>
      <c r="C43" s="101" t="s">
        <v>104</v>
      </c>
      <c r="D43" s="8"/>
      <c r="E43" s="3"/>
      <c r="F43" s="19"/>
      <c r="G43" s="10"/>
      <c r="H43" s="7"/>
      <c r="I43" s="7"/>
      <c r="J43" s="7"/>
      <c r="K43" s="7"/>
      <c r="L43" s="7"/>
      <c r="M43" s="116"/>
      <c r="N43" s="5"/>
      <c r="O43" s="123"/>
      <c r="P43" s="128"/>
      <c r="Q43" s="130"/>
      <c r="R43" s="138"/>
      <c r="S43" s="149"/>
      <c r="T43" s="130"/>
      <c r="U43" s="131"/>
      <c r="V43" s="132"/>
      <c r="W43" s="482"/>
    </row>
    <row r="44" spans="1:23" s="9" customFormat="1" ht="18" customHeight="1">
      <c r="A44" s="30"/>
      <c r="B44" s="162" t="s">
        <v>108</v>
      </c>
      <c r="C44" s="31"/>
      <c r="D44" s="12"/>
      <c r="E44" s="13"/>
      <c r="F44" s="20"/>
      <c r="G44" s="14"/>
      <c r="H44" s="15"/>
      <c r="I44" s="21">
        <f>SUM(I42:I43)</f>
        <v>0</v>
      </c>
      <c r="J44" s="21">
        <f>SUM(J42:J43)</f>
        <v>0</v>
      </c>
      <c r="K44" s="14">
        <f>SUM(K42:K43)</f>
        <v>0</v>
      </c>
      <c r="L44" s="22">
        <f>SUM(L42:L43)</f>
        <v>0</v>
      </c>
      <c r="M44" s="29"/>
      <c r="N44" s="117"/>
      <c r="O44" s="117"/>
      <c r="P44" s="117"/>
      <c r="Q44" s="152"/>
      <c r="R44" s="137"/>
      <c r="S44" s="133"/>
      <c r="T44" s="134">
        <f>SUM(T42:T43)</f>
        <v>636159.99999999965</v>
      </c>
      <c r="U44" s="154">
        <f>SUM(U42:U43)</f>
        <v>0</v>
      </c>
      <c r="V44" s="135">
        <f>SUM(V42:V43)</f>
        <v>636159.99999999965</v>
      </c>
      <c r="W44" s="483" t="s">
        <v>775</v>
      </c>
    </row>
    <row r="45" spans="1:23" s="9" customFormat="1" ht="18" customHeight="1">
      <c r="A45" s="30"/>
      <c r="B45" s="162" t="s">
        <v>108</v>
      </c>
      <c r="C45" s="101" t="s">
        <v>172</v>
      </c>
      <c r="D45" s="8"/>
      <c r="E45" s="3" t="s">
        <v>116</v>
      </c>
      <c r="F45" s="19">
        <v>8</v>
      </c>
      <c r="G45" s="10">
        <v>550</v>
      </c>
      <c r="H45" s="7"/>
      <c r="I45" s="7">
        <f>G45*H45</f>
        <v>0</v>
      </c>
      <c r="J45" s="7">
        <f>I45*0.1</f>
        <v>0</v>
      </c>
      <c r="K45" s="7"/>
      <c r="L45" s="7"/>
      <c r="M45" s="116"/>
      <c r="N45" s="5"/>
      <c r="O45" s="123"/>
      <c r="P45" s="123">
        <v>20300</v>
      </c>
      <c r="Q45" s="130"/>
      <c r="R45" s="138" t="s">
        <v>180</v>
      </c>
      <c r="S45" s="480">
        <v>19143.345454545455</v>
      </c>
      <c r="T45" s="130">
        <f>(P45-S45)*G45</f>
        <v>636159.99999999965</v>
      </c>
      <c r="U45" s="131">
        <v>0</v>
      </c>
      <c r="V45" s="132">
        <f>T45-U45</f>
        <v>636159.99999999965</v>
      </c>
      <c r="W45" s="482"/>
    </row>
    <row r="46" spans="1:23" s="9" customFormat="1" ht="18" customHeight="1">
      <c r="A46" s="30"/>
      <c r="B46" s="162"/>
      <c r="C46" s="101" t="s">
        <v>172</v>
      </c>
      <c r="D46" s="8"/>
      <c r="E46" s="3"/>
      <c r="F46" s="19"/>
      <c r="G46" s="10"/>
      <c r="H46" s="7"/>
      <c r="I46" s="7">
        <f>SUBTOTAL(9,I4:I9)+I19+I21</f>
        <v>253990680</v>
      </c>
      <c r="J46" s="7">
        <f>SUBTOTAL(9,J4:J9)+J19+J21</f>
        <v>14431318</v>
      </c>
      <c r="K46" s="7"/>
      <c r="L46" s="7"/>
      <c r="M46" s="116"/>
      <c r="N46" s="5"/>
      <c r="O46" s="123"/>
      <c r="P46" s="128"/>
      <c r="Q46" s="130"/>
      <c r="R46" s="138"/>
      <c r="S46" s="149"/>
      <c r="T46" s="130"/>
      <c r="U46" s="131"/>
      <c r="V46" s="132"/>
      <c r="W46" s="482"/>
    </row>
    <row r="47" spans="1:23" s="9" customFormat="1" ht="18" customHeight="1">
      <c r="A47" s="30"/>
      <c r="B47" s="162" t="s">
        <v>108</v>
      </c>
      <c r="C47" s="31"/>
      <c r="D47" s="12"/>
      <c r="E47" s="13"/>
      <c r="F47" s="20"/>
      <c r="G47" s="14"/>
      <c r="H47" s="15"/>
      <c r="I47" s="21">
        <f>SUM(I45:I46)</f>
        <v>253990680</v>
      </c>
      <c r="J47" s="21">
        <f>SUM(J45:J46)</f>
        <v>14431318</v>
      </c>
      <c r="K47" s="14">
        <f>SUM(K45:K46)</f>
        <v>0</v>
      </c>
      <c r="L47" s="22">
        <f>SUM(L45:L46)</f>
        <v>0</v>
      </c>
      <c r="M47" s="29"/>
      <c r="N47" s="117"/>
      <c r="O47" s="117"/>
      <c r="P47" s="117"/>
      <c r="Q47" s="152"/>
      <c r="R47" s="137"/>
      <c r="S47" s="133"/>
      <c r="T47" s="134">
        <f>SUM(T45:T46)</f>
        <v>636159.99999999965</v>
      </c>
      <c r="U47" s="154">
        <f>SUM(U45:U46)</f>
        <v>0</v>
      </c>
      <c r="V47" s="135">
        <f>SUM(V45:V46)</f>
        <v>636159.99999999965</v>
      </c>
      <c r="W47" s="483" t="s">
        <v>775</v>
      </c>
    </row>
    <row r="48" spans="1:23" s="9" customFormat="1" ht="18" customHeight="1">
      <c r="A48" s="30"/>
      <c r="B48" s="162" t="s">
        <v>108</v>
      </c>
      <c r="C48" s="101" t="s">
        <v>173</v>
      </c>
      <c r="D48" s="8"/>
      <c r="E48" s="3" t="s">
        <v>116</v>
      </c>
      <c r="F48" s="19">
        <v>8</v>
      </c>
      <c r="G48" s="10">
        <v>550</v>
      </c>
      <c r="H48" s="7"/>
      <c r="I48" s="7">
        <f>G48*H48</f>
        <v>0</v>
      </c>
      <c r="J48" s="7">
        <f>I48*0.1</f>
        <v>0</v>
      </c>
      <c r="K48" s="7"/>
      <c r="L48" s="7"/>
      <c r="M48" s="116"/>
      <c r="N48" s="5"/>
      <c r="O48" s="123"/>
      <c r="P48" s="123">
        <v>20700</v>
      </c>
      <c r="Q48" s="130"/>
      <c r="R48" s="138" t="s">
        <v>180</v>
      </c>
      <c r="S48" s="480">
        <v>19143.345454545455</v>
      </c>
      <c r="T48" s="130">
        <f>(P48-S48)*G48</f>
        <v>856159.99999999965</v>
      </c>
      <c r="U48" s="131">
        <v>0</v>
      </c>
      <c r="V48" s="132">
        <f>T48-U48</f>
        <v>856159.99999999965</v>
      </c>
      <c r="W48" s="482"/>
    </row>
    <row r="49" spans="1:23" s="9" customFormat="1" ht="18" customHeight="1">
      <c r="A49" s="30"/>
      <c r="B49" s="162"/>
      <c r="C49" s="101" t="s">
        <v>173</v>
      </c>
      <c r="D49" s="8"/>
      <c r="E49" s="3"/>
      <c r="F49" s="19"/>
      <c r="G49" s="10"/>
      <c r="H49" s="7"/>
      <c r="I49" s="7">
        <f>I46+J46</f>
        <v>268421998</v>
      </c>
      <c r="J49" s="7">
        <f>SUBTOTAL(9,I46:J46)</f>
        <v>0</v>
      </c>
      <c r="K49" s="7"/>
      <c r="L49" s="7"/>
      <c r="M49" s="116"/>
      <c r="N49" s="5"/>
      <c r="O49" s="123"/>
      <c r="P49" s="128"/>
      <c r="Q49" s="130"/>
      <c r="R49" s="138"/>
      <c r="S49" s="149"/>
      <c r="T49" s="130"/>
      <c r="U49" s="131"/>
      <c r="V49" s="132"/>
      <c r="W49" s="482"/>
    </row>
    <row r="50" spans="1:23" s="9" customFormat="1" ht="18" customHeight="1">
      <c r="A50" s="30"/>
      <c r="B50" s="162"/>
      <c r="C50" s="101" t="s">
        <v>173</v>
      </c>
      <c r="D50" s="8"/>
      <c r="E50" s="3"/>
      <c r="F50" s="19"/>
      <c r="G50" s="10"/>
      <c r="H50" s="7"/>
      <c r="I50" s="7"/>
      <c r="J50" s="7"/>
      <c r="K50" s="7"/>
      <c r="L50" s="7"/>
      <c r="M50" s="116"/>
      <c r="N50" s="5"/>
      <c r="O50" s="123"/>
      <c r="P50" s="128"/>
      <c r="Q50" s="130"/>
      <c r="R50" s="138"/>
      <c r="S50" s="149"/>
      <c r="T50" s="130"/>
      <c r="U50" s="131"/>
      <c r="V50" s="132"/>
      <c r="W50" s="482"/>
    </row>
    <row r="51" spans="1:23" s="9" customFormat="1" ht="18" customHeight="1">
      <c r="A51" s="30"/>
      <c r="B51" s="162" t="s">
        <v>108</v>
      </c>
      <c r="C51" s="31"/>
      <c r="D51" s="12"/>
      <c r="E51" s="13"/>
      <c r="F51" s="20"/>
      <c r="G51" s="14"/>
      <c r="H51" s="15"/>
      <c r="I51" s="21">
        <f>SUM(I38:I39)</f>
        <v>0</v>
      </c>
      <c r="J51" s="21">
        <f>SUM(J38:J39)</f>
        <v>0</v>
      </c>
      <c r="K51" s="14">
        <f>SUM(K38:K39)</f>
        <v>0</v>
      </c>
      <c r="L51" s="22">
        <f>SUM(L38:L39)</f>
        <v>0</v>
      </c>
      <c r="M51" s="29"/>
      <c r="N51" s="117"/>
      <c r="O51" s="117"/>
      <c r="P51" s="117"/>
      <c r="Q51" s="152"/>
      <c r="R51" s="137"/>
      <c r="S51" s="133"/>
      <c r="T51" s="134">
        <f>SUM(T38:T39)</f>
        <v>1048692.4799999991</v>
      </c>
      <c r="U51" s="154">
        <f>SUM(U38:U39)</f>
        <v>0</v>
      </c>
      <c r="V51" s="135">
        <f>SUM(V38:V39)</f>
        <v>1048692.4799999991</v>
      </c>
      <c r="W51" s="483" t="s">
        <v>775</v>
      </c>
    </row>
    <row r="52" spans="1:23" s="9" customFormat="1" ht="18" customHeight="1">
      <c r="A52" s="30"/>
      <c r="B52" s="162" t="s">
        <v>108</v>
      </c>
      <c r="C52" s="101" t="s">
        <v>102</v>
      </c>
      <c r="D52" s="8"/>
      <c r="E52" s="3" t="s">
        <v>11</v>
      </c>
      <c r="F52" s="19">
        <v>36</v>
      </c>
      <c r="G52" s="10">
        <v>108</v>
      </c>
      <c r="H52" s="7"/>
      <c r="I52" s="7">
        <f>G52*H52</f>
        <v>0</v>
      </c>
      <c r="J52" s="7">
        <f>I52*0.1</f>
        <v>0</v>
      </c>
      <c r="K52" s="7">
        <v>0</v>
      </c>
      <c r="L52" s="7">
        <f>I52+J52-K52</f>
        <v>0</v>
      </c>
      <c r="M52" s="116"/>
      <c r="N52" s="5"/>
      <c r="O52" s="478">
        <v>200</v>
      </c>
      <c r="P52" s="128">
        <f>F52*O52</f>
        <v>7200</v>
      </c>
      <c r="Q52" s="130"/>
      <c r="R52" s="138" t="s">
        <v>90</v>
      </c>
      <c r="S52" s="149">
        <v>165.11</v>
      </c>
      <c r="T52" s="130">
        <f>(O52-S52)*G52*F52</f>
        <v>135652.31999999995</v>
      </c>
      <c r="U52" s="131">
        <v>0</v>
      </c>
      <c r="V52" s="132">
        <f t="shared" ref="V52:V60" si="9">T52-U52</f>
        <v>135652.31999999995</v>
      </c>
      <c r="W52" s="482"/>
    </row>
    <row r="53" spans="1:23" s="9" customFormat="1" ht="18" customHeight="1">
      <c r="A53" s="30"/>
      <c r="B53" s="162" t="s">
        <v>108</v>
      </c>
      <c r="C53" s="101" t="s">
        <v>102</v>
      </c>
      <c r="D53" s="8"/>
      <c r="E53" s="3" t="s">
        <v>328</v>
      </c>
      <c r="F53" s="19">
        <v>36</v>
      </c>
      <c r="G53" s="10">
        <v>324</v>
      </c>
      <c r="H53" s="7"/>
      <c r="I53" s="7"/>
      <c r="J53" s="7"/>
      <c r="K53" s="7"/>
      <c r="L53" s="7"/>
      <c r="M53" s="116"/>
      <c r="N53" s="5"/>
      <c r="O53" s="177">
        <v>200</v>
      </c>
      <c r="P53" s="128">
        <f>F53*O53</f>
        <v>7200</v>
      </c>
      <c r="Q53" s="130"/>
      <c r="R53" s="138" t="s">
        <v>90</v>
      </c>
      <c r="S53" s="149">
        <v>165.11</v>
      </c>
      <c r="T53" s="130">
        <f>(O53-S53)*G53*F53</f>
        <v>406956.95999999985</v>
      </c>
      <c r="U53" s="131">
        <v>0</v>
      </c>
      <c r="V53" s="132">
        <f t="shared" si="9"/>
        <v>406956.95999999985</v>
      </c>
      <c r="W53" s="482"/>
    </row>
    <row r="54" spans="1:23" s="9" customFormat="1" ht="18" customHeight="1">
      <c r="A54" s="30"/>
      <c r="B54" s="162" t="s">
        <v>108</v>
      </c>
      <c r="C54" s="101" t="s">
        <v>102</v>
      </c>
      <c r="D54" s="8"/>
      <c r="E54" s="3" t="s">
        <v>772</v>
      </c>
      <c r="F54" s="19">
        <v>24</v>
      </c>
      <c r="G54" s="10">
        <v>220</v>
      </c>
      <c r="H54" s="7"/>
      <c r="I54" s="7"/>
      <c r="J54" s="7"/>
      <c r="K54" s="7"/>
      <c r="L54" s="7"/>
      <c r="M54" s="116"/>
      <c r="N54" s="5"/>
      <c r="O54" s="123">
        <v>515</v>
      </c>
      <c r="P54" s="128">
        <f>L54/G54</f>
        <v>0</v>
      </c>
      <c r="Q54" s="130"/>
      <c r="R54" s="138" t="s">
        <v>90</v>
      </c>
      <c r="S54" s="479">
        <v>497.65600000000006</v>
      </c>
      <c r="T54" s="130">
        <f>(O54-S54)*G54*F54</f>
        <v>91576.319999999672</v>
      </c>
      <c r="U54" s="131">
        <v>0</v>
      </c>
      <c r="V54" s="132">
        <f t="shared" si="9"/>
        <v>91576.319999999672</v>
      </c>
      <c r="W54" s="482"/>
    </row>
    <row r="55" spans="1:23" s="9" customFormat="1" ht="18" customHeight="1">
      <c r="A55" s="30"/>
      <c r="B55" s="162" t="s">
        <v>108</v>
      </c>
      <c r="C55" s="488" t="s">
        <v>781</v>
      </c>
      <c r="D55" s="8"/>
      <c r="E55" s="3" t="s">
        <v>118</v>
      </c>
      <c r="F55" s="19">
        <v>6</v>
      </c>
      <c r="G55" s="489">
        <v>1008</v>
      </c>
      <c r="H55" s="7"/>
      <c r="I55" s="7"/>
      <c r="J55" s="7"/>
      <c r="K55" s="7"/>
      <c r="L55" s="7"/>
      <c r="M55" s="116"/>
      <c r="N55" s="5"/>
      <c r="O55" s="123">
        <v>530</v>
      </c>
      <c r="P55" s="128"/>
      <c r="Q55" s="130"/>
      <c r="R55" s="138" t="s">
        <v>90</v>
      </c>
      <c r="S55" s="480">
        <v>458</v>
      </c>
      <c r="T55" s="130">
        <f>(O55-S55)*G55*F55*4</f>
        <v>1741824</v>
      </c>
      <c r="U55" s="131">
        <v>0</v>
      </c>
      <c r="V55" s="132">
        <f t="shared" si="9"/>
        <v>1741824</v>
      </c>
      <c r="W55" s="482"/>
    </row>
    <row r="56" spans="1:23" s="9" customFormat="1" ht="18" customHeight="1">
      <c r="A56" s="30"/>
      <c r="B56" s="162" t="s">
        <v>108</v>
      </c>
      <c r="C56" s="101" t="s">
        <v>782</v>
      </c>
      <c r="D56" s="8"/>
      <c r="E56" s="3" t="s">
        <v>118</v>
      </c>
      <c r="F56" s="19">
        <v>6</v>
      </c>
      <c r="G56" s="10">
        <v>3024</v>
      </c>
      <c r="H56" s="7"/>
      <c r="I56" s="7"/>
      <c r="J56" s="7"/>
      <c r="K56" s="7"/>
      <c r="L56" s="7"/>
      <c r="M56" s="116"/>
      <c r="N56" s="5"/>
      <c r="O56" s="123">
        <v>530</v>
      </c>
      <c r="P56" s="128"/>
      <c r="Q56" s="130"/>
      <c r="R56" s="138"/>
      <c r="S56" s="480">
        <v>459</v>
      </c>
      <c r="T56" s="130">
        <f>(O56-S56)*G56*F56*4</f>
        <v>5152896</v>
      </c>
      <c r="U56" s="131">
        <v>1</v>
      </c>
      <c r="V56" s="132">
        <f t="shared" si="9"/>
        <v>5152895</v>
      </c>
      <c r="W56" s="482"/>
    </row>
    <row r="57" spans="1:23" s="9" customFormat="1" ht="18" customHeight="1">
      <c r="A57" s="30"/>
      <c r="B57" s="162" t="s">
        <v>108</v>
      </c>
      <c r="C57" s="101" t="s">
        <v>102</v>
      </c>
      <c r="D57" s="8"/>
      <c r="E57" s="3" t="s">
        <v>114</v>
      </c>
      <c r="F57" s="19">
        <v>8</v>
      </c>
      <c r="G57" s="10">
        <v>550</v>
      </c>
      <c r="H57" s="7"/>
      <c r="I57" s="7"/>
      <c r="J57" s="7"/>
      <c r="K57" s="7"/>
      <c r="L57" s="7"/>
      <c r="M57" s="116"/>
      <c r="N57" s="5"/>
      <c r="O57" s="123"/>
      <c r="P57" s="123">
        <v>17200</v>
      </c>
      <c r="Q57" s="130"/>
      <c r="R57" s="138" t="s">
        <v>180</v>
      </c>
      <c r="S57" s="149">
        <v>15901</v>
      </c>
      <c r="T57" s="130">
        <f>(P57-S57)*G57</f>
        <v>714450</v>
      </c>
      <c r="U57" s="131">
        <v>0</v>
      </c>
      <c r="V57" s="132">
        <f t="shared" si="9"/>
        <v>714450</v>
      </c>
      <c r="W57" s="482"/>
    </row>
    <row r="58" spans="1:23" s="9" customFormat="1" ht="18" customHeight="1">
      <c r="A58" s="30"/>
      <c r="B58" s="162" t="s">
        <v>108</v>
      </c>
      <c r="C58" s="101" t="s">
        <v>102</v>
      </c>
      <c r="D58" s="8" t="s">
        <v>178</v>
      </c>
      <c r="E58" s="3" t="s">
        <v>115</v>
      </c>
      <c r="F58" s="19">
        <v>12</v>
      </c>
      <c r="G58" s="10">
        <v>352</v>
      </c>
      <c r="H58" s="7"/>
      <c r="I58" s="7"/>
      <c r="J58" s="7"/>
      <c r="K58" s="7"/>
      <c r="L58" s="7"/>
      <c r="M58" s="116"/>
      <c r="N58" s="5"/>
      <c r="O58" s="123"/>
      <c r="P58" s="123">
        <v>10000</v>
      </c>
      <c r="Q58" s="130"/>
      <c r="R58" s="138" t="s">
        <v>90</v>
      </c>
      <c r="S58" s="481">
        <v>9143.1023999999979</v>
      </c>
      <c r="T58" s="130">
        <f>(P58-S58)*G58</f>
        <v>301627.95520000072</v>
      </c>
      <c r="U58" s="131">
        <v>0</v>
      </c>
      <c r="V58" s="132">
        <f t="shared" si="9"/>
        <v>301627.95520000072</v>
      </c>
      <c r="W58" s="482"/>
    </row>
    <row r="59" spans="1:23" s="9" customFormat="1" ht="18" customHeight="1">
      <c r="A59" s="30"/>
      <c r="B59" s="162" t="s">
        <v>108</v>
      </c>
      <c r="C59" s="101" t="s">
        <v>102</v>
      </c>
      <c r="D59" s="8" t="s">
        <v>179</v>
      </c>
      <c r="E59" s="3" t="s">
        <v>115</v>
      </c>
      <c r="F59" s="19">
        <v>12</v>
      </c>
      <c r="G59" s="10">
        <v>352</v>
      </c>
      <c r="H59" s="7"/>
      <c r="I59" s="7"/>
      <c r="J59" s="7"/>
      <c r="K59" s="7"/>
      <c r="L59" s="7"/>
      <c r="M59" s="116"/>
      <c r="N59" s="5"/>
      <c r="O59" s="123"/>
      <c r="P59" s="123">
        <v>10000</v>
      </c>
      <c r="Q59" s="130"/>
      <c r="R59" s="138" t="s">
        <v>90</v>
      </c>
      <c r="S59" s="481">
        <v>9143.1023999999979</v>
      </c>
      <c r="T59" s="130">
        <f>(P59-S59)*G59</f>
        <v>301627.95520000072</v>
      </c>
      <c r="U59" s="131">
        <v>0</v>
      </c>
      <c r="V59" s="132">
        <f t="shared" si="9"/>
        <v>301627.95520000072</v>
      </c>
      <c r="W59" s="482"/>
    </row>
    <row r="60" spans="1:23" s="9" customFormat="1" ht="18" customHeight="1">
      <c r="A60" s="30"/>
      <c r="B60" s="162" t="s">
        <v>108</v>
      </c>
      <c r="C60" s="101" t="s">
        <v>102</v>
      </c>
      <c r="D60" s="8"/>
      <c r="E60" s="3" t="s">
        <v>116</v>
      </c>
      <c r="F60" s="19">
        <v>8</v>
      </c>
      <c r="G60" s="10">
        <v>550</v>
      </c>
      <c r="H60" s="7"/>
      <c r="I60" s="7"/>
      <c r="J60" s="7"/>
      <c r="K60" s="7"/>
      <c r="L60" s="7"/>
      <c r="M60" s="116"/>
      <c r="N60" s="5"/>
      <c r="O60" s="123"/>
      <c r="P60" s="123">
        <v>20500</v>
      </c>
      <c r="Q60" s="130"/>
      <c r="R60" s="138" t="s">
        <v>180</v>
      </c>
      <c r="S60" s="480">
        <v>19143.345454545455</v>
      </c>
      <c r="T60" s="130">
        <f>(P60-S60)*G60</f>
        <v>746159.99999999965</v>
      </c>
      <c r="U60" s="131">
        <v>0</v>
      </c>
      <c r="V60" s="132">
        <f t="shared" si="9"/>
        <v>746159.99999999965</v>
      </c>
      <c r="W60" s="482"/>
    </row>
    <row r="61" spans="1:23" s="9" customFormat="1" ht="18" customHeight="1">
      <c r="A61" s="30"/>
      <c r="B61" s="162" t="s">
        <v>108</v>
      </c>
      <c r="C61" s="101" t="s">
        <v>102</v>
      </c>
      <c r="D61" s="8"/>
      <c r="E61" s="3" t="s">
        <v>111</v>
      </c>
      <c r="F61" s="19">
        <v>0</v>
      </c>
      <c r="G61" s="10"/>
      <c r="H61" s="7"/>
      <c r="I61" s="7"/>
      <c r="J61" s="7"/>
      <c r="K61" s="7"/>
      <c r="L61" s="7"/>
      <c r="M61" s="116"/>
      <c r="N61" s="5"/>
      <c r="O61" s="136">
        <v>0.37</v>
      </c>
      <c r="P61" s="392">
        <v>0.36</v>
      </c>
      <c r="Q61" s="130"/>
      <c r="R61" s="138"/>
      <c r="S61" s="391">
        <v>0.33</v>
      </c>
      <c r="T61" s="130"/>
      <c r="U61" s="131">
        <v>0</v>
      </c>
      <c r="V61" s="490">
        <v>291432</v>
      </c>
      <c r="W61" s="482"/>
    </row>
    <row r="62" spans="1:23" s="9" customFormat="1" ht="18" customHeight="1">
      <c r="A62" s="30"/>
      <c r="B62" s="162" t="s">
        <v>108</v>
      </c>
      <c r="C62" s="101" t="s">
        <v>102</v>
      </c>
      <c r="D62" s="8"/>
      <c r="E62" s="3" t="s">
        <v>112</v>
      </c>
      <c r="F62" s="19">
        <v>8</v>
      </c>
      <c r="G62" s="10">
        <v>400</v>
      </c>
      <c r="H62" s="7"/>
      <c r="I62" s="7">
        <f>G62*H62</f>
        <v>0</v>
      </c>
      <c r="J62" s="7">
        <f>I62*0.1</f>
        <v>0</v>
      </c>
      <c r="K62" s="7">
        <v>0</v>
      </c>
      <c r="L62" s="7">
        <f>I62+J62-K62</f>
        <v>0</v>
      </c>
      <c r="M62" s="116" t="s">
        <v>63</v>
      </c>
      <c r="N62" s="5" t="s">
        <v>20</v>
      </c>
      <c r="O62" s="123">
        <v>2950</v>
      </c>
      <c r="P62" s="128">
        <f>L62/G62</f>
        <v>0</v>
      </c>
      <c r="Q62" s="130"/>
      <c r="R62" s="138" t="s">
        <v>90</v>
      </c>
      <c r="S62" s="149">
        <v>1980</v>
      </c>
      <c r="T62" s="130">
        <f>(O62-S62)*G62*F62</f>
        <v>3104000</v>
      </c>
      <c r="U62" s="131">
        <v>0</v>
      </c>
      <c r="V62" s="132">
        <f>T62-U62</f>
        <v>3104000</v>
      </c>
      <c r="W62" s="482"/>
    </row>
    <row r="63" spans="1:23" s="9" customFormat="1" ht="18" customHeight="1">
      <c r="A63" s="30"/>
      <c r="B63" s="162" t="s">
        <v>108</v>
      </c>
      <c r="C63" s="31"/>
      <c r="D63" s="12"/>
      <c r="E63" s="13"/>
      <c r="F63" s="20"/>
      <c r="G63" s="14"/>
      <c r="H63" s="15"/>
      <c r="I63" s="21">
        <f>SUM(I52:I62)</f>
        <v>0</v>
      </c>
      <c r="J63" s="21">
        <f>SUM(J52:J62)</f>
        <v>0</v>
      </c>
      <c r="K63" s="14">
        <f>SUM(K52:K62)</f>
        <v>0</v>
      </c>
      <c r="L63" s="22">
        <f>SUM(L52:L62)</f>
        <v>0</v>
      </c>
      <c r="M63" s="29">
        <f>SUM(M52:M62)</f>
        <v>0</v>
      </c>
      <c r="N63" s="117"/>
      <c r="O63" s="117"/>
      <c r="P63" s="117"/>
      <c r="Q63" s="152"/>
      <c r="R63" s="137"/>
      <c r="S63" s="133"/>
      <c r="T63" s="134">
        <f>SUM(T52:T62)</f>
        <v>12696771.510400003</v>
      </c>
      <c r="U63" s="154">
        <f>SUM(U52:U62)</f>
        <v>1</v>
      </c>
      <c r="V63" s="135">
        <f>SUM(V52:V62)</f>
        <v>12988202.510400003</v>
      </c>
      <c r="W63" s="483" t="s">
        <v>775</v>
      </c>
    </row>
    <row r="64" spans="1:23" s="9" customFormat="1" ht="18" customHeight="1">
      <c r="B64" s="487" t="s">
        <v>109</v>
      </c>
      <c r="C64" s="102" t="s">
        <v>61</v>
      </c>
      <c r="D64" s="8" t="s">
        <v>6</v>
      </c>
      <c r="E64" s="3" t="s">
        <v>13</v>
      </c>
      <c r="F64" s="19">
        <v>6</v>
      </c>
      <c r="G64" s="10">
        <v>1008</v>
      </c>
      <c r="H64" s="7">
        <v>11891</v>
      </c>
      <c r="I64" s="7">
        <f>G64*H64</f>
        <v>11986128</v>
      </c>
      <c r="J64" s="7">
        <f>I64*0.1</f>
        <v>1198612.8</v>
      </c>
      <c r="K64" s="7">
        <v>0</v>
      </c>
      <c r="L64" s="7">
        <f>I64+J64-K64</f>
        <v>13184740.800000001</v>
      </c>
      <c r="M64" s="116" t="s">
        <v>63</v>
      </c>
      <c r="N64" s="104" t="s">
        <v>780</v>
      </c>
      <c r="O64" s="124">
        <f>L64/G64/24</f>
        <v>545.00416666666672</v>
      </c>
      <c r="P64" s="122">
        <f>O64*F64*4</f>
        <v>13080.100000000002</v>
      </c>
      <c r="Q64" s="122"/>
      <c r="R64" s="138" t="s">
        <v>90</v>
      </c>
      <c r="S64" s="481">
        <v>458</v>
      </c>
      <c r="T64" s="130">
        <f>(O64-S64)*G64*F64*4</f>
        <v>2104804.8000000012</v>
      </c>
      <c r="U64" s="131">
        <v>0</v>
      </c>
      <c r="V64" s="132">
        <f>T64-U64</f>
        <v>2104804.8000000012</v>
      </c>
      <c r="W64" s="482"/>
    </row>
    <row r="65" spans="1:23" s="9" customFormat="1" ht="18" customHeight="1">
      <c r="B65" s="487" t="s">
        <v>109</v>
      </c>
      <c r="C65" s="11"/>
      <c r="D65" s="12"/>
      <c r="E65" s="13"/>
      <c r="F65" s="13"/>
      <c r="G65" s="14"/>
      <c r="H65" s="15"/>
      <c r="I65" s="16">
        <f>SUM(I64:I64)</f>
        <v>11986128</v>
      </c>
      <c r="J65" s="16">
        <f>SUM(J64:J64)</f>
        <v>1198612.8</v>
      </c>
      <c r="K65" s="14">
        <f>SUM(K64:K64)</f>
        <v>0</v>
      </c>
      <c r="L65" s="14">
        <f>SUM(L64:L64)</f>
        <v>13184740.800000001</v>
      </c>
      <c r="M65" s="117"/>
      <c r="N65" s="117"/>
      <c r="O65" s="117"/>
      <c r="P65" s="117"/>
      <c r="Q65" s="117"/>
      <c r="R65" s="137"/>
      <c r="S65" s="156"/>
      <c r="T65" s="134">
        <f>SUM(T64)</f>
        <v>2104804.8000000012</v>
      </c>
      <c r="U65" s="154">
        <f>SUM(U64:U64)</f>
        <v>0</v>
      </c>
      <c r="V65" s="135">
        <f>SUM(V64)</f>
        <v>2104804.8000000012</v>
      </c>
      <c r="W65" s="483" t="s">
        <v>775</v>
      </c>
    </row>
    <row r="66" spans="1:23" s="9" customFormat="1" ht="18" customHeight="1">
      <c r="A66" s="30"/>
      <c r="B66" s="487" t="s">
        <v>109</v>
      </c>
      <c r="C66" s="102" t="s">
        <v>14</v>
      </c>
      <c r="D66" s="8" t="s">
        <v>6</v>
      </c>
      <c r="E66" s="3" t="s">
        <v>67</v>
      </c>
      <c r="F66" s="19">
        <v>12</v>
      </c>
      <c r="G66" s="10">
        <v>352</v>
      </c>
      <c r="H66" s="7">
        <v>9091</v>
      </c>
      <c r="I66" s="7">
        <f>G66*H66</f>
        <v>3200032</v>
      </c>
      <c r="J66" s="7">
        <f>I66*0.1</f>
        <v>320003.20000000001</v>
      </c>
      <c r="K66" s="7">
        <v>0</v>
      </c>
      <c r="L66" s="7">
        <f>I66+J66-K66</f>
        <v>3520035.2</v>
      </c>
      <c r="M66" s="116" t="s">
        <v>106</v>
      </c>
      <c r="N66" s="104" t="s">
        <v>20</v>
      </c>
      <c r="O66" s="105">
        <f>P66/F66</f>
        <v>833.3416666666667</v>
      </c>
      <c r="P66" s="123">
        <f>L66/G66</f>
        <v>10000.1</v>
      </c>
      <c r="Q66" s="123"/>
      <c r="R66" s="138" t="s">
        <v>90</v>
      </c>
      <c r="S66" s="481">
        <v>9143.1023999999979</v>
      </c>
      <c r="T66" s="130">
        <f>(P66-S66)*G66</f>
        <v>301663.15520000085</v>
      </c>
      <c r="U66" s="131">
        <v>0</v>
      </c>
      <c r="V66" s="132">
        <f>T66-U66</f>
        <v>301663.15520000085</v>
      </c>
      <c r="W66" s="482"/>
    </row>
    <row r="67" spans="1:23" s="9" customFormat="1" ht="18" customHeight="1">
      <c r="A67" s="30"/>
      <c r="B67" s="487" t="s">
        <v>109</v>
      </c>
      <c r="C67" s="102" t="s">
        <v>14</v>
      </c>
      <c r="D67" s="8" t="s">
        <v>59</v>
      </c>
      <c r="E67" s="3" t="s">
        <v>60</v>
      </c>
      <c r="F67" s="19">
        <v>20</v>
      </c>
      <c r="G67" s="10">
        <v>2880</v>
      </c>
      <c r="H67" s="7">
        <v>2818</v>
      </c>
      <c r="I67" s="7">
        <f>G67*H67</f>
        <v>8115840</v>
      </c>
      <c r="J67" s="7">
        <f>I67*0.1</f>
        <v>811584</v>
      </c>
      <c r="K67" s="7">
        <v>0</v>
      </c>
      <c r="L67" s="7">
        <f>I67+J67-K67</f>
        <v>8927424</v>
      </c>
      <c r="M67" s="116" t="s">
        <v>63</v>
      </c>
      <c r="N67" s="5"/>
      <c r="O67" s="105">
        <f>P67/F67</f>
        <v>154.99</v>
      </c>
      <c r="P67" s="123">
        <f>L67/G67</f>
        <v>3099.8</v>
      </c>
      <c r="Q67" s="123"/>
      <c r="R67" s="138" t="s">
        <v>90</v>
      </c>
      <c r="S67" s="155">
        <v>2755.9135999999999</v>
      </c>
      <c r="T67" s="130">
        <f>(P67-S67)*G67</f>
        <v>990392.83200000087</v>
      </c>
      <c r="U67" s="131">
        <v>0</v>
      </c>
      <c r="V67" s="132">
        <f>T67-U67</f>
        <v>990392.83200000087</v>
      </c>
      <c r="W67" s="482"/>
    </row>
    <row r="68" spans="1:23" s="9" customFormat="1" ht="18" customHeight="1">
      <c r="A68" s="30"/>
      <c r="B68" s="487" t="s">
        <v>109</v>
      </c>
      <c r="C68" s="102" t="s">
        <v>14</v>
      </c>
      <c r="D68" s="8" t="s">
        <v>786</v>
      </c>
      <c r="E68" s="3" t="s">
        <v>75</v>
      </c>
      <c r="F68" s="19">
        <v>6</v>
      </c>
      <c r="G68" s="10">
        <v>640</v>
      </c>
      <c r="H68" s="7"/>
      <c r="I68" s="7"/>
      <c r="J68" s="7"/>
      <c r="K68" s="7"/>
      <c r="L68" s="7"/>
      <c r="M68" s="116" t="s">
        <v>787</v>
      </c>
      <c r="N68" s="5"/>
      <c r="O68" s="105">
        <f>P68/F68</f>
        <v>3999.4166666666665</v>
      </c>
      <c r="P68" s="491">
        <v>23996.5</v>
      </c>
      <c r="Q68" s="123"/>
      <c r="R68" s="138"/>
      <c r="S68" s="155">
        <v>21000</v>
      </c>
      <c r="T68" s="130">
        <f>(P68-S68)*G68</f>
        <v>1917760</v>
      </c>
      <c r="U68" s="492">
        <v>200000</v>
      </c>
      <c r="V68" s="132">
        <f>T68-U68</f>
        <v>1717760</v>
      </c>
      <c r="W68" s="482"/>
    </row>
    <row r="69" spans="1:23" s="9" customFormat="1" ht="18" customHeight="1">
      <c r="B69" s="487" t="s">
        <v>109</v>
      </c>
      <c r="C69" s="11"/>
      <c r="D69" s="12"/>
      <c r="E69" s="13"/>
      <c r="F69" s="13"/>
      <c r="G69" s="14"/>
      <c r="H69" s="15" t="s">
        <v>5</v>
      </c>
      <c r="I69" s="16">
        <f>SUM(I67:I67)</f>
        <v>8115840</v>
      </c>
      <c r="J69" s="16">
        <f>SUM(J67:J67)</f>
        <v>811584</v>
      </c>
      <c r="K69" s="14">
        <f>SUM(K67:K67)</f>
        <v>0</v>
      </c>
      <c r="L69" s="14">
        <f>SUM(L67:L67)</f>
        <v>8927424</v>
      </c>
      <c r="M69" s="117"/>
      <c r="N69" s="117"/>
      <c r="O69" s="117"/>
      <c r="P69" s="117"/>
      <c r="Q69" s="117"/>
      <c r="R69" s="137"/>
      <c r="S69" s="156"/>
      <c r="T69" s="134">
        <f>SUM(T66:T68)</f>
        <v>3209815.9872000017</v>
      </c>
      <c r="U69" s="154">
        <f>SUM(U66:U68)</f>
        <v>200000</v>
      </c>
      <c r="V69" s="135">
        <f>SUM(V66:V68)</f>
        <v>3009815.9872000017</v>
      </c>
      <c r="W69" s="482" t="s">
        <v>775</v>
      </c>
    </row>
    <row r="70" spans="1:23" s="9" customFormat="1" ht="18" customHeight="1">
      <c r="A70" s="30"/>
      <c r="B70" s="487" t="s">
        <v>109</v>
      </c>
      <c r="C70" s="101" t="s">
        <v>181</v>
      </c>
      <c r="D70" s="8" t="s">
        <v>73</v>
      </c>
      <c r="E70" s="3" t="s">
        <v>18</v>
      </c>
      <c r="F70" s="19">
        <v>8</v>
      </c>
      <c r="G70" s="10">
        <v>960</v>
      </c>
      <c r="H70" s="7"/>
      <c r="I70" s="108"/>
      <c r="J70" s="108"/>
      <c r="K70" s="7"/>
      <c r="L70" s="7"/>
      <c r="M70" s="116" t="s">
        <v>783</v>
      </c>
      <c r="N70" s="5"/>
      <c r="O70" s="128">
        <f>P70/F70</f>
        <v>2899.875</v>
      </c>
      <c r="P70" s="123">
        <v>23199</v>
      </c>
      <c r="Q70" s="120"/>
      <c r="R70" s="138" t="s">
        <v>89</v>
      </c>
      <c r="S70" s="484">
        <v>2775</v>
      </c>
      <c r="T70" s="130">
        <f>(O70-S70)*G70*F70</f>
        <v>959040</v>
      </c>
      <c r="U70" s="131">
        <v>0</v>
      </c>
      <c r="V70" s="132">
        <f>T70-U70</f>
        <v>959040</v>
      </c>
      <c r="W70" s="482"/>
    </row>
    <row r="71" spans="1:23" s="9" customFormat="1" ht="18" customHeight="1">
      <c r="A71" s="30"/>
      <c r="B71" s="487" t="s">
        <v>109</v>
      </c>
      <c r="C71" s="101" t="s">
        <v>181</v>
      </c>
      <c r="D71" s="8" t="s">
        <v>778</v>
      </c>
      <c r="E71" s="3" t="s">
        <v>785</v>
      </c>
      <c r="F71" s="19">
        <v>20</v>
      </c>
      <c r="G71" s="10">
        <v>600</v>
      </c>
      <c r="H71" s="7"/>
      <c r="I71" s="113"/>
      <c r="J71" s="114"/>
      <c r="K71" s="7"/>
      <c r="L71" s="7"/>
      <c r="M71" s="116" t="s">
        <v>783</v>
      </c>
      <c r="N71" s="5"/>
      <c r="O71" s="123">
        <v>1570</v>
      </c>
      <c r="P71" s="128">
        <f>F71*O71</f>
        <v>31400</v>
      </c>
      <c r="Q71" s="121"/>
      <c r="R71" s="138" t="s">
        <v>779</v>
      </c>
      <c r="S71" s="149">
        <v>1400</v>
      </c>
      <c r="T71" s="130">
        <f>(O71-S71)*F71*G71</f>
        <v>2040000</v>
      </c>
      <c r="U71" s="131">
        <v>0</v>
      </c>
      <c r="V71" s="132">
        <f t="shared" ref="V71:V78" si="10">T71-U71</f>
        <v>2040000</v>
      </c>
      <c r="W71" s="482"/>
    </row>
    <row r="72" spans="1:23" s="9" customFormat="1" ht="18" customHeight="1">
      <c r="A72" s="30"/>
      <c r="B72" s="487" t="s">
        <v>109</v>
      </c>
      <c r="C72" s="101" t="s">
        <v>181</v>
      </c>
      <c r="D72" s="8"/>
      <c r="E72" s="3" t="s">
        <v>807</v>
      </c>
      <c r="F72" s="19">
        <v>20</v>
      </c>
      <c r="G72" s="10">
        <v>1000</v>
      </c>
      <c r="H72" s="7"/>
      <c r="I72" s="108"/>
      <c r="J72" s="108"/>
      <c r="K72" s="7"/>
      <c r="L72" s="7"/>
      <c r="M72" s="116"/>
      <c r="N72" s="5"/>
      <c r="O72" s="123"/>
      <c r="P72" s="122"/>
      <c r="Q72" s="120"/>
      <c r="R72" s="138"/>
      <c r="S72" s="149"/>
      <c r="T72" s="130">
        <f>(P72-S72)*G72</f>
        <v>0</v>
      </c>
      <c r="U72" s="131">
        <v>0</v>
      </c>
      <c r="V72" s="132">
        <f t="shared" si="10"/>
        <v>0</v>
      </c>
      <c r="W72" s="482"/>
    </row>
    <row r="73" spans="1:23" s="9" customFormat="1" ht="18" customHeight="1">
      <c r="A73" s="30"/>
      <c r="B73" s="487" t="s">
        <v>109</v>
      </c>
      <c r="C73" s="101" t="s">
        <v>181</v>
      </c>
      <c r="D73" s="8"/>
      <c r="E73" s="3" t="s">
        <v>808</v>
      </c>
      <c r="F73" s="19">
        <v>16</v>
      </c>
      <c r="G73" s="10">
        <v>1000</v>
      </c>
      <c r="H73" s="7"/>
      <c r="I73" s="108"/>
      <c r="J73" s="108"/>
      <c r="K73" s="7"/>
      <c r="L73" s="7"/>
      <c r="M73" s="116"/>
      <c r="N73" s="5"/>
      <c r="O73" s="123"/>
      <c r="P73" s="122"/>
      <c r="Q73" s="120"/>
      <c r="R73" s="138"/>
      <c r="S73" s="149"/>
      <c r="T73" s="130">
        <f>(P73-S73)*G73</f>
        <v>0</v>
      </c>
      <c r="U73" s="131">
        <v>0</v>
      </c>
      <c r="V73" s="132">
        <f t="shared" si="10"/>
        <v>0</v>
      </c>
      <c r="W73" s="482"/>
    </row>
    <row r="74" spans="1:23" s="9" customFormat="1" ht="18" customHeight="1">
      <c r="A74" s="30"/>
      <c r="B74" s="487" t="s">
        <v>109</v>
      </c>
      <c r="C74" s="101" t="s">
        <v>181</v>
      </c>
      <c r="D74" s="8" t="s">
        <v>806</v>
      </c>
      <c r="E74" s="3" t="s">
        <v>805</v>
      </c>
      <c r="F74" s="19">
        <v>6</v>
      </c>
      <c r="G74" s="10">
        <v>500</v>
      </c>
      <c r="H74" s="7"/>
      <c r="I74" s="108"/>
      <c r="J74" s="108"/>
      <c r="K74" s="7"/>
      <c r="L74" s="7"/>
      <c r="M74" s="158"/>
      <c r="N74" s="5"/>
      <c r="O74" s="122"/>
      <c r="P74" s="123"/>
      <c r="Q74" s="120"/>
      <c r="R74" s="138"/>
      <c r="S74" s="484"/>
      <c r="T74" s="120">
        <f>(P74-S74)*G74</f>
        <v>0</v>
      </c>
      <c r="U74" s="131">
        <v>0</v>
      </c>
      <c r="V74" s="132">
        <f t="shared" si="10"/>
        <v>0</v>
      </c>
      <c r="W74" s="482"/>
    </row>
    <row r="75" spans="1:23" s="9" customFormat="1" ht="18" customHeight="1">
      <c r="A75" s="30"/>
      <c r="B75" s="487" t="s">
        <v>109</v>
      </c>
      <c r="C75" s="101" t="s">
        <v>181</v>
      </c>
      <c r="D75" s="8" t="s">
        <v>79</v>
      </c>
      <c r="E75" s="3" t="s">
        <v>814</v>
      </c>
      <c r="F75" s="19">
        <v>8</v>
      </c>
      <c r="G75" s="10">
        <v>840</v>
      </c>
      <c r="H75" s="7"/>
      <c r="I75" s="108"/>
      <c r="J75" s="108"/>
      <c r="K75" s="7"/>
      <c r="L75" s="7"/>
      <c r="M75" s="158"/>
      <c r="N75" s="5"/>
      <c r="O75" s="122"/>
      <c r="P75" s="123"/>
      <c r="Q75" s="120"/>
      <c r="R75" s="138"/>
      <c r="S75" s="484"/>
      <c r="T75" s="120"/>
      <c r="U75" s="131"/>
      <c r="V75" s="132"/>
      <c r="W75" s="482"/>
    </row>
    <row r="76" spans="1:23" s="9" customFormat="1" ht="17.45" customHeight="1">
      <c r="A76" s="30"/>
      <c r="B76" s="487" t="s">
        <v>109</v>
      </c>
      <c r="C76" s="101" t="s">
        <v>181</v>
      </c>
      <c r="D76" s="8" t="s">
        <v>809</v>
      </c>
      <c r="E76" s="3" t="s">
        <v>805</v>
      </c>
      <c r="F76" s="19">
        <v>6</v>
      </c>
      <c r="G76" s="10">
        <v>1000</v>
      </c>
      <c r="H76" s="112"/>
      <c r="I76" s="113"/>
      <c r="J76" s="113"/>
      <c r="K76" s="113"/>
      <c r="L76" s="113"/>
      <c r="M76" s="116"/>
      <c r="N76" s="5"/>
      <c r="O76" s="136"/>
      <c r="P76" s="127"/>
      <c r="Q76" s="120"/>
      <c r="R76" s="139"/>
      <c r="S76" s="150"/>
      <c r="T76" s="120"/>
      <c r="U76" s="131">
        <v>0</v>
      </c>
      <c r="V76" s="132">
        <f t="shared" si="10"/>
        <v>0</v>
      </c>
      <c r="W76" s="482"/>
    </row>
    <row r="77" spans="1:23" s="9" customFormat="1" ht="18" customHeight="1">
      <c r="A77" s="30"/>
      <c r="B77" s="487" t="s">
        <v>109</v>
      </c>
      <c r="C77" s="101" t="s">
        <v>181</v>
      </c>
      <c r="D77" s="109" t="s">
        <v>809</v>
      </c>
      <c r="E77" s="153" t="s">
        <v>810</v>
      </c>
      <c r="F77" s="110">
        <v>48</v>
      </c>
      <c r="G77" s="111">
        <v>1120</v>
      </c>
      <c r="H77" s="115"/>
      <c r="I77" s="113"/>
      <c r="J77" s="113"/>
      <c r="K77" s="113"/>
      <c r="L77" s="113"/>
      <c r="M77" s="116"/>
      <c r="N77" s="5"/>
      <c r="O77" s="128">
        <f>P77/F77</f>
        <v>191.25</v>
      </c>
      <c r="P77" s="123">
        <v>9180</v>
      </c>
      <c r="Q77" s="120"/>
      <c r="R77" s="139"/>
      <c r="S77" s="150"/>
      <c r="T77" s="120"/>
      <c r="U77" s="131">
        <v>0</v>
      </c>
      <c r="V77" s="132">
        <f t="shared" si="10"/>
        <v>0</v>
      </c>
      <c r="W77" s="482"/>
    </row>
    <row r="78" spans="1:23" s="9" customFormat="1" ht="18" customHeight="1">
      <c r="A78" s="30"/>
      <c r="B78" s="487" t="s">
        <v>109</v>
      </c>
      <c r="C78" s="101" t="s">
        <v>181</v>
      </c>
      <c r="D78" s="109"/>
      <c r="E78" s="153"/>
      <c r="F78" s="110"/>
      <c r="G78" s="111"/>
      <c r="H78" s="115"/>
      <c r="I78" s="107"/>
      <c r="J78" s="107"/>
      <c r="K78" s="107"/>
      <c r="L78" s="113"/>
      <c r="M78" s="116"/>
      <c r="N78" s="5"/>
      <c r="O78" s="136"/>
      <c r="P78" s="123">
        <v>9500</v>
      </c>
      <c r="Q78" s="120"/>
      <c r="R78" s="139" t="s">
        <v>890</v>
      </c>
      <c r="S78" s="150"/>
      <c r="T78" s="120"/>
      <c r="U78" s="131">
        <v>0</v>
      </c>
      <c r="V78" s="132">
        <f t="shared" si="10"/>
        <v>0</v>
      </c>
      <c r="W78" s="482"/>
    </row>
    <row r="79" spans="1:23" s="9" customFormat="1" ht="18" customHeight="1">
      <c r="A79" s="30"/>
      <c r="B79" s="487"/>
      <c r="C79" s="101"/>
      <c r="D79" s="109"/>
      <c r="E79" s="153"/>
      <c r="F79" s="110"/>
      <c r="G79" s="111"/>
      <c r="H79" s="115"/>
      <c r="I79" s="107"/>
      <c r="J79" s="107"/>
      <c r="K79" s="107"/>
      <c r="L79" s="113"/>
      <c r="M79" s="116"/>
      <c r="N79" s="5"/>
      <c r="O79" s="136"/>
      <c r="P79" s="127"/>
      <c r="Q79" s="120"/>
      <c r="R79" s="139" t="s">
        <v>891</v>
      </c>
      <c r="S79" s="150"/>
      <c r="T79" s="120"/>
      <c r="U79" s="131"/>
      <c r="V79" s="132"/>
      <c r="W79" s="482"/>
    </row>
    <row r="80" spans="1:23" s="9" customFormat="1" ht="18" customHeight="1">
      <c r="A80" s="30"/>
      <c r="B80" s="487"/>
      <c r="C80" s="101"/>
      <c r="D80" s="109"/>
      <c r="E80" s="153"/>
      <c r="F80" s="110"/>
      <c r="G80" s="111"/>
      <c r="H80" s="115"/>
      <c r="I80" s="107"/>
      <c r="J80" s="107"/>
      <c r="K80" s="107"/>
      <c r="L80" s="113"/>
      <c r="M80" s="116"/>
      <c r="N80" s="5"/>
      <c r="O80" s="136"/>
      <c r="P80" s="127"/>
      <c r="Q80" s="120"/>
      <c r="R80" s="139"/>
      <c r="S80" s="150"/>
      <c r="T80" s="120"/>
      <c r="U80" s="131"/>
      <c r="V80" s="132"/>
      <c r="W80" s="482"/>
    </row>
    <row r="81" spans="1:23" s="9" customFormat="1" ht="18" customHeight="1">
      <c r="A81" s="30"/>
      <c r="B81" s="487" t="s">
        <v>109</v>
      </c>
      <c r="C81" s="31"/>
      <c r="D81" s="12"/>
      <c r="E81" s="13"/>
      <c r="F81" s="20"/>
      <c r="G81" s="14"/>
      <c r="H81" s="15" t="s">
        <v>5</v>
      </c>
      <c r="I81" s="16">
        <f>SUM(I70:I78)-I71</f>
        <v>0</v>
      </c>
      <c r="J81" s="16">
        <f>I81*0.1</f>
        <v>0</v>
      </c>
      <c r="K81" s="23">
        <f>SUM(K70:K78)</f>
        <v>0</v>
      </c>
      <c r="L81" s="22">
        <f>I81+J81-K81</f>
        <v>0</v>
      </c>
      <c r="M81" s="27" t="s">
        <v>10</v>
      </c>
      <c r="N81" s="117"/>
      <c r="O81" s="117"/>
      <c r="P81" s="117"/>
      <c r="Q81" s="152"/>
      <c r="R81" s="137"/>
      <c r="S81" s="133"/>
      <c r="T81" s="134">
        <f>SUM(T70:T78)</f>
        <v>2999040</v>
      </c>
      <c r="U81" s="154">
        <f>SUM(U70:U78)</f>
        <v>0</v>
      </c>
      <c r="V81" s="135">
        <f>SUM(V70:V78)</f>
        <v>2999040</v>
      </c>
      <c r="W81" s="483" t="s">
        <v>775</v>
      </c>
    </row>
    <row r="82" spans="1:23" s="9" customFormat="1">
      <c r="B82" s="487" t="s">
        <v>109</v>
      </c>
      <c r="C82" s="102" t="s">
        <v>811</v>
      </c>
      <c r="D82" s="2"/>
      <c r="E82" s="3" t="s">
        <v>812</v>
      </c>
      <c r="F82" s="19">
        <v>3</v>
      </c>
      <c r="G82" s="10">
        <v>100</v>
      </c>
      <c r="H82" s="7"/>
      <c r="I82" s="7"/>
      <c r="J82" s="7"/>
      <c r="K82" s="7"/>
      <c r="L82" s="7"/>
      <c r="M82" s="6"/>
      <c r="N82" s="5"/>
      <c r="O82" s="128">
        <f>P82/F82</f>
        <v>5500</v>
      </c>
      <c r="P82" s="123">
        <v>16500</v>
      </c>
      <c r="Q82" s="119"/>
      <c r="R82" s="146"/>
      <c r="S82" s="157"/>
      <c r="T82" s="120"/>
      <c r="U82" s="131"/>
      <c r="V82" s="121"/>
      <c r="W82" s="482"/>
    </row>
    <row r="83" spans="1:23" s="9" customFormat="1">
      <c r="B83" s="487" t="s">
        <v>109</v>
      </c>
      <c r="C83" s="102" t="s">
        <v>811</v>
      </c>
      <c r="D83" s="2"/>
      <c r="E83" s="3" t="s">
        <v>813</v>
      </c>
      <c r="F83" s="19">
        <v>3</v>
      </c>
      <c r="G83" s="111">
        <v>100</v>
      </c>
      <c r="H83" s="7"/>
      <c r="I83" s="7"/>
      <c r="J83" s="7"/>
      <c r="K83" s="7"/>
      <c r="L83" s="7"/>
      <c r="M83" s="6"/>
      <c r="N83" s="5"/>
      <c r="O83" s="128">
        <f>P83/F83</f>
        <v>5335</v>
      </c>
      <c r="P83" s="123">
        <v>16005</v>
      </c>
      <c r="Q83" s="119"/>
      <c r="R83" s="146"/>
      <c r="S83" s="157"/>
      <c r="T83" s="120"/>
      <c r="U83" s="131"/>
      <c r="V83" s="121"/>
      <c r="W83" s="482"/>
    </row>
    <row r="84" spans="1:23" s="9" customFormat="1" ht="18" customHeight="1">
      <c r="B84" s="487" t="s">
        <v>109</v>
      </c>
      <c r="C84" s="11"/>
      <c r="D84" s="12"/>
      <c r="E84" s="13"/>
      <c r="F84" s="13"/>
      <c r="G84" s="14"/>
      <c r="H84" s="15" t="s">
        <v>5</v>
      </c>
      <c r="I84" s="16">
        <f>SUM(I82:I82)</f>
        <v>0</v>
      </c>
      <c r="J84" s="16">
        <f>SUM(J82:J82)</f>
        <v>0</v>
      </c>
      <c r="K84" s="14">
        <f>SUM(K82:K82)</f>
        <v>0</v>
      </c>
      <c r="L84" s="14">
        <f>SUM(L82:L82)</f>
        <v>0</v>
      </c>
      <c r="M84" s="117"/>
      <c r="N84" s="117"/>
      <c r="O84" s="117"/>
      <c r="P84" s="117"/>
      <c r="Q84" s="117"/>
      <c r="R84" s="137"/>
      <c r="S84" s="156"/>
      <c r="T84" s="134">
        <f>SUM(T82:T83)</f>
        <v>0</v>
      </c>
      <c r="U84" s="154">
        <f>SUM(U82:U83)</f>
        <v>0</v>
      </c>
      <c r="V84" s="135">
        <f>SUM(V82:V83)</f>
        <v>0</v>
      </c>
      <c r="W84" s="482" t="s">
        <v>775</v>
      </c>
    </row>
    <row r="85" spans="1:23" s="9" customFormat="1">
      <c r="C85" s="2"/>
      <c r="D85" s="2"/>
      <c r="E85" s="3"/>
      <c r="F85" s="3"/>
      <c r="G85" s="7"/>
      <c r="H85" s="7"/>
      <c r="I85" s="7"/>
      <c r="J85" s="7"/>
      <c r="K85" s="7"/>
      <c r="L85" s="7"/>
      <c r="M85" s="6"/>
      <c r="N85" s="5"/>
      <c r="O85" s="103"/>
      <c r="P85" s="119"/>
      <c r="Q85" s="119"/>
      <c r="R85" s="146"/>
      <c r="S85" s="157"/>
      <c r="T85" s="120"/>
      <c r="U85" s="131"/>
      <c r="V85" s="121"/>
      <c r="W85" s="482"/>
    </row>
    <row r="86" spans="1:23">
      <c r="E86" s="3"/>
      <c r="F86" s="3"/>
      <c r="G86" s="1"/>
      <c r="H86" s="1"/>
      <c r="I86" s="1"/>
      <c r="J86" s="1"/>
      <c r="K86" s="1"/>
      <c r="L86" s="1"/>
      <c r="M86" s="6"/>
      <c r="P86" s="119"/>
      <c r="Q86" s="119"/>
      <c r="R86" s="146"/>
      <c r="S86" s="157"/>
      <c r="U86" s="125"/>
    </row>
    <row r="87" spans="1:23">
      <c r="E87" s="485" t="s">
        <v>206</v>
      </c>
      <c r="F87" s="3"/>
      <c r="G87" s="1"/>
      <c r="H87" s="1"/>
      <c r="I87" s="1"/>
      <c r="J87" s="1"/>
      <c r="K87" s="1"/>
      <c r="L87" s="1"/>
      <c r="M87" s="6"/>
      <c r="P87" s="119"/>
      <c r="Q87" s="119"/>
      <c r="R87" s="146"/>
      <c r="S87" s="157"/>
      <c r="U87" s="125"/>
    </row>
    <row r="88" spans="1:23">
      <c r="E88" s="3" t="s">
        <v>110</v>
      </c>
      <c r="F88" s="3"/>
      <c r="G88" s="163">
        <v>13104</v>
      </c>
      <c r="H88" s="1"/>
      <c r="I88" s="1"/>
      <c r="J88" s="1"/>
      <c r="K88" s="1"/>
      <c r="L88" s="1"/>
      <c r="P88" s="119"/>
      <c r="Q88" s="119"/>
      <c r="R88" s="146"/>
      <c r="U88" s="125"/>
    </row>
    <row r="89" spans="1:23">
      <c r="E89" s="3" t="s">
        <v>113</v>
      </c>
      <c r="F89" s="3"/>
      <c r="G89" s="1">
        <v>2309</v>
      </c>
      <c r="H89" s="1"/>
      <c r="I89" s="1"/>
      <c r="J89" s="1"/>
      <c r="K89" s="1"/>
      <c r="L89" s="1"/>
      <c r="R89" s="147"/>
      <c r="U89" s="125"/>
    </row>
    <row r="90" spans="1:23">
      <c r="E90" s="3" t="s">
        <v>328</v>
      </c>
      <c r="F90" s="3"/>
      <c r="G90" s="1">
        <v>864</v>
      </c>
      <c r="H90" s="1"/>
      <c r="I90" s="1"/>
      <c r="J90" s="1"/>
      <c r="K90" s="1"/>
      <c r="L90" s="1"/>
      <c r="R90" s="148"/>
      <c r="U90" s="125"/>
    </row>
    <row r="91" spans="1:23">
      <c r="E91" s="3" t="s">
        <v>773</v>
      </c>
      <c r="F91" s="3"/>
      <c r="G91" s="1">
        <v>1944</v>
      </c>
      <c r="H91" s="1"/>
      <c r="I91" s="1"/>
      <c r="J91" s="1"/>
      <c r="K91" s="1"/>
      <c r="L91" s="1"/>
      <c r="R91" s="148"/>
      <c r="U91" s="125"/>
    </row>
    <row r="92" spans="1:23">
      <c r="E92" s="3" t="s">
        <v>114</v>
      </c>
      <c r="F92" s="3"/>
      <c r="G92" s="163">
        <v>1100</v>
      </c>
      <c r="H92" s="1"/>
      <c r="I92" s="1"/>
      <c r="J92" s="1"/>
      <c r="K92" s="1"/>
      <c r="L92" s="1"/>
      <c r="U92" s="125"/>
    </row>
    <row r="93" spans="1:23">
      <c r="E93" s="3" t="s">
        <v>47</v>
      </c>
      <c r="F93" s="3"/>
      <c r="G93" s="1">
        <v>1320</v>
      </c>
      <c r="H93" s="1"/>
      <c r="I93" s="1"/>
      <c r="J93" s="1"/>
      <c r="K93" s="1"/>
      <c r="L93" s="1"/>
      <c r="U93" s="125"/>
    </row>
    <row r="94" spans="1:23">
      <c r="E94" s="3" t="s">
        <v>115</v>
      </c>
      <c r="F94" s="3"/>
      <c r="G94" s="1">
        <v>2112</v>
      </c>
      <c r="H94" s="1"/>
      <c r="I94" s="1"/>
      <c r="J94" s="1"/>
      <c r="K94" s="1"/>
      <c r="L94" s="1"/>
      <c r="S94" s="103">
        <f>S66/F66</f>
        <v>761.92519999999979</v>
      </c>
      <c r="U94" s="125"/>
    </row>
    <row r="95" spans="1:23">
      <c r="E95" s="3" t="s">
        <v>116</v>
      </c>
      <c r="F95" s="3"/>
      <c r="G95" s="163">
        <v>3135</v>
      </c>
      <c r="H95" s="1"/>
      <c r="I95" s="1"/>
      <c r="J95" s="1"/>
      <c r="K95" s="1"/>
      <c r="L95" s="1"/>
      <c r="S95" s="103">
        <f>S60/F60</f>
        <v>2392.9181818181819</v>
      </c>
    </row>
    <row r="96" spans="1:23">
      <c r="E96" s="3" t="s">
        <v>45</v>
      </c>
      <c r="F96" s="3"/>
      <c r="G96" s="1">
        <v>2400</v>
      </c>
      <c r="H96" s="1"/>
      <c r="I96" s="1"/>
      <c r="J96" s="1"/>
      <c r="K96" s="1"/>
      <c r="L96" s="1"/>
    </row>
    <row r="97" spans="5:22">
      <c r="E97" s="3"/>
      <c r="F97" s="3"/>
      <c r="G97" s="1">
        <f>SUM(G88:G96)</f>
        <v>28288</v>
      </c>
      <c r="H97" s="1"/>
      <c r="I97" s="1"/>
      <c r="J97" s="1"/>
      <c r="K97" s="1"/>
      <c r="L97" s="1"/>
    </row>
    <row r="98" spans="5:22">
      <c r="E98" s="3"/>
      <c r="F98" s="3"/>
      <c r="G98" s="1">
        <f>G97-G86</f>
        <v>28288</v>
      </c>
      <c r="H98" s="1"/>
      <c r="I98" s="1"/>
      <c r="J98" s="1"/>
      <c r="K98" s="1"/>
      <c r="L98" s="1"/>
    </row>
    <row r="99" spans="5:22">
      <c r="E99" s="3"/>
      <c r="F99" s="3"/>
      <c r="G99" s="1"/>
      <c r="H99" s="1"/>
      <c r="I99" s="1"/>
      <c r="J99" s="1"/>
      <c r="K99" s="1"/>
      <c r="L99" s="1"/>
      <c r="V99" s="118">
        <f>SUBTOTAL(9,V15:V89)</f>
        <v>90622370.380800024</v>
      </c>
    </row>
    <row r="100" spans="5:22">
      <c r="E100" s="3"/>
      <c r="F100" s="3"/>
      <c r="G100" s="1"/>
      <c r="H100" s="1"/>
      <c r="I100" s="1"/>
      <c r="J100" s="1"/>
      <c r="K100" s="1"/>
      <c r="L100" s="1"/>
    </row>
    <row r="101" spans="5:22">
      <c r="E101" s="164" t="s">
        <v>119</v>
      </c>
      <c r="F101" s="3"/>
      <c r="G101" s="1"/>
      <c r="H101" s="1"/>
      <c r="I101" s="1"/>
      <c r="J101" s="1"/>
      <c r="K101" s="1"/>
      <c r="L101" s="1"/>
    </row>
    <row r="102" spans="5:22">
      <c r="E102" s="165" t="s">
        <v>120</v>
      </c>
      <c r="F102" s="3"/>
      <c r="G102" s="1"/>
      <c r="H102" s="1"/>
      <c r="I102" s="1"/>
      <c r="J102" s="1"/>
      <c r="K102" s="1"/>
      <c r="L102" s="1"/>
    </row>
    <row r="103" spans="5:22">
      <c r="E103" s="3"/>
      <c r="F103" s="3"/>
      <c r="G103" s="1"/>
      <c r="H103" s="1"/>
      <c r="I103" s="176" t="s">
        <v>140</v>
      </c>
      <c r="J103" s="6"/>
      <c r="K103" s="6"/>
      <c r="L103" s="6"/>
      <c r="M103" s="166"/>
      <c r="N103" s="167" t="s">
        <v>121</v>
      </c>
      <c r="O103" s="167"/>
      <c r="P103" s="168"/>
    </row>
    <row r="104" spans="5:22">
      <c r="E104" s="3"/>
      <c r="F104" s="3"/>
      <c r="G104" s="1"/>
      <c r="H104" s="1"/>
      <c r="I104" s="6" t="s">
        <v>122</v>
      </c>
      <c r="J104" s="6" t="s">
        <v>123</v>
      </c>
      <c r="K104" s="169" t="s">
        <v>124</v>
      </c>
      <c r="L104" s="6">
        <v>530</v>
      </c>
      <c r="M104" s="166"/>
      <c r="N104" s="170" t="s">
        <v>102</v>
      </c>
      <c r="O104" s="167" t="s">
        <v>125</v>
      </c>
      <c r="P104" s="171" t="s">
        <v>126</v>
      </c>
    </row>
    <row r="105" spans="5:22">
      <c r="E105" s="3"/>
      <c r="F105" s="3"/>
      <c r="G105" s="1"/>
      <c r="H105" s="1"/>
      <c r="I105" s="6" t="s">
        <v>124</v>
      </c>
      <c r="J105" s="6" t="s">
        <v>124</v>
      </c>
      <c r="K105" s="6"/>
      <c r="L105" s="6">
        <v>550</v>
      </c>
      <c r="M105" s="166"/>
      <c r="N105" s="170" t="s">
        <v>127</v>
      </c>
      <c r="O105" s="167" t="s">
        <v>128</v>
      </c>
      <c r="P105" s="171" t="s">
        <v>129</v>
      </c>
    </row>
    <row r="106" spans="5:22" ht="19.5">
      <c r="E106" s="3"/>
      <c r="F106" s="3"/>
      <c r="G106" s="1"/>
      <c r="H106" s="1"/>
      <c r="I106" s="6" t="s">
        <v>130</v>
      </c>
      <c r="J106" s="6" t="s">
        <v>130</v>
      </c>
      <c r="K106" s="172" t="s">
        <v>131</v>
      </c>
      <c r="L106" s="6">
        <v>545</v>
      </c>
      <c r="M106" s="166"/>
      <c r="N106" s="170" t="s">
        <v>132</v>
      </c>
      <c r="O106" s="167" t="s">
        <v>128</v>
      </c>
      <c r="P106" s="171" t="s">
        <v>129</v>
      </c>
    </row>
    <row r="107" spans="5:22">
      <c r="E107" s="3"/>
      <c r="F107" s="3"/>
      <c r="G107" s="1"/>
      <c r="H107" s="1"/>
      <c r="I107" s="6" t="s">
        <v>133</v>
      </c>
      <c r="J107" s="6" t="s">
        <v>133</v>
      </c>
      <c r="K107" s="6"/>
      <c r="L107" s="6">
        <v>560</v>
      </c>
      <c r="M107" s="166"/>
      <c r="N107" s="170" t="s">
        <v>134</v>
      </c>
      <c r="O107" s="167" t="s">
        <v>135</v>
      </c>
      <c r="P107" s="171" t="s">
        <v>136</v>
      </c>
    </row>
    <row r="108" spans="5:22">
      <c r="E108" s="3"/>
      <c r="F108" s="3"/>
      <c r="G108" s="1"/>
      <c r="H108" s="1"/>
      <c r="I108" s="6" t="s">
        <v>137</v>
      </c>
      <c r="J108" s="6"/>
      <c r="K108" s="6"/>
      <c r="L108" s="6">
        <v>500</v>
      </c>
      <c r="M108" s="166"/>
      <c r="N108" s="173" t="s">
        <v>5</v>
      </c>
      <c r="O108" s="174" t="s">
        <v>138</v>
      </c>
      <c r="P108" s="175" t="s">
        <v>139</v>
      </c>
    </row>
    <row r="109" spans="5:22">
      <c r="E109" s="3"/>
      <c r="F109" s="3"/>
      <c r="G109" s="1"/>
      <c r="H109" s="1"/>
      <c r="I109" s="1"/>
      <c r="J109" s="1"/>
      <c r="K109" s="1"/>
      <c r="L109" s="1"/>
    </row>
    <row r="110" spans="5:22">
      <c r="E110" s="3"/>
      <c r="F110" s="3"/>
      <c r="G110" s="1"/>
      <c r="H110" s="1"/>
      <c r="I110" s="7" t="s">
        <v>205</v>
      </c>
      <c r="J110" s="1"/>
      <c r="K110" s="1"/>
      <c r="L110" s="1"/>
    </row>
    <row r="111" spans="5:22">
      <c r="E111" s="3"/>
      <c r="F111" s="3"/>
      <c r="G111" s="1"/>
      <c r="H111" s="1"/>
      <c r="I111" s="7" t="s">
        <v>203</v>
      </c>
      <c r="J111" s="1">
        <v>20500</v>
      </c>
      <c r="K111" s="1"/>
      <c r="L111" s="1"/>
    </row>
    <row r="112" spans="5:22">
      <c r="E112" s="3"/>
      <c r="F112" s="3"/>
      <c r="G112" s="1"/>
      <c r="H112" s="1"/>
      <c r="I112" s="7" t="s">
        <v>204</v>
      </c>
      <c r="J112" s="1">
        <v>21000</v>
      </c>
      <c r="K112" s="1"/>
      <c r="L112" s="1"/>
    </row>
    <row r="113" spans="5:12">
      <c r="E113" s="3"/>
      <c r="F113" s="3"/>
      <c r="G113" s="1"/>
      <c r="H113" s="1"/>
      <c r="I113" s="1"/>
      <c r="J113" s="1"/>
      <c r="K113" s="1"/>
      <c r="L113" s="1"/>
    </row>
    <row r="114" spans="5:12">
      <c r="E114" s="3"/>
      <c r="F114" s="3"/>
      <c r="G114" s="1"/>
      <c r="H114" s="1"/>
      <c r="I114" s="1"/>
      <c r="J114" s="1"/>
      <c r="K114" s="1"/>
      <c r="L114" s="1"/>
    </row>
    <row r="115" spans="5:12">
      <c r="E115" s="3"/>
      <c r="F115" s="3"/>
      <c r="G115" s="1"/>
      <c r="H115" s="1"/>
      <c r="I115" s="1"/>
      <c r="J115" s="1"/>
      <c r="K115" s="1"/>
      <c r="L115" s="1"/>
    </row>
    <row r="116" spans="5:12">
      <c r="E116" s="3"/>
      <c r="F116" s="3"/>
      <c r="G116" s="1"/>
      <c r="H116" s="1"/>
      <c r="I116" s="1"/>
      <c r="J116" s="1"/>
      <c r="K116" s="1"/>
      <c r="L116" s="1"/>
    </row>
    <row r="117" spans="5:12">
      <c r="E117" s="3"/>
      <c r="F117" s="3"/>
      <c r="G117" s="1"/>
      <c r="H117" s="1"/>
      <c r="I117" s="1"/>
      <c r="J117" s="1"/>
      <c r="K117" s="1"/>
      <c r="L117" s="1"/>
    </row>
    <row r="118" spans="5:12">
      <c r="E118" s="3"/>
      <c r="F118" s="3"/>
      <c r="G118" s="1"/>
      <c r="H118" s="1"/>
      <c r="I118" s="1"/>
      <c r="J118" s="1"/>
      <c r="K118" s="1"/>
      <c r="L118" s="1"/>
    </row>
    <row r="119" spans="5:12">
      <c r="E119" s="3"/>
      <c r="F119" s="3"/>
      <c r="G119" s="1"/>
      <c r="H119" s="1"/>
      <c r="I119" s="1"/>
      <c r="J119" s="1"/>
      <c r="K119" s="1"/>
      <c r="L119" s="1"/>
    </row>
    <row r="120" spans="5:12">
      <c r="E120" s="3"/>
      <c r="F120" s="3"/>
      <c r="G120" s="1"/>
      <c r="H120" s="1"/>
      <c r="I120" s="1"/>
      <c r="J120" s="1"/>
      <c r="K120" s="1"/>
      <c r="L120" s="1"/>
    </row>
    <row r="121" spans="5:12">
      <c r="E121" s="3"/>
      <c r="F121" s="3"/>
      <c r="G121" s="1"/>
      <c r="H121" s="1"/>
      <c r="I121" s="1"/>
      <c r="J121" s="1"/>
      <c r="K121" s="1"/>
      <c r="L121" s="1"/>
    </row>
    <row r="122" spans="5:12">
      <c r="E122" s="3"/>
      <c r="F122" s="3"/>
      <c r="G122" s="1"/>
      <c r="H122" s="1"/>
      <c r="I122" s="1"/>
      <c r="J122" s="1"/>
      <c r="K122" s="1"/>
      <c r="L122" s="1"/>
    </row>
    <row r="123" spans="5:12">
      <c r="E123" s="3"/>
      <c r="F123" s="3"/>
      <c r="G123" s="1"/>
      <c r="H123" s="1"/>
      <c r="I123" s="1"/>
      <c r="J123" s="1"/>
      <c r="K123" s="1"/>
      <c r="L123" s="1"/>
    </row>
    <row r="124" spans="5:12">
      <c r="E124" s="3"/>
      <c r="F124" s="3"/>
      <c r="G124" s="1"/>
      <c r="H124" s="1"/>
      <c r="I124" s="1"/>
      <c r="J124" s="1"/>
      <c r="K124" s="1"/>
      <c r="L124" s="1"/>
    </row>
    <row r="125" spans="5:12">
      <c r="E125" s="3"/>
      <c r="F125" s="3"/>
      <c r="G125" s="1"/>
      <c r="H125" s="1"/>
      <c r="I125" s="1"/>
      <c r="J125" s="1"/>
      <c r="K125" s="1"/>
      <c r="L125" s="1"/>
    </row>
    <row r="126" spans="5:12">
      <c r="E126" s="3"/>
      <c r="F126" s="3"/>
      <c r="G126" s="1"/>
      <c r="H126" s="1"/>
      <c r="I126" s="1"/>
      <c r="J126" s="1"/>
      <c r="K126" s="1"/>
      <c r="L126" s="1"/>
    </row>
    <row r="127" spans="5:12">
      <c r="E127" s="3"/>
      <c r="F127" s="3"/>
      <c r="G127" s="1"/>
      <c r="H127" s="1"/>
      <c r="I127" s="1"/>
      <c r="J127" s="1"/>
      <c r="K127" s="1"/>
      <c r="L127" s="1"/>
    </row>
    <row r="128" spans="5:12">
      <c r="E128" s="3"/>
      <c r="F128" s="3"/>
      <c r="G128" s="1"/>
      <c r="H128" s="1"/>
      <c r="I128" s="1"/>
      <c r="J128" s="1"/>
      <c r="K128" s="1"/>
      <c r="L128" s="1"/>
    </row>
    <row r="129" spans="5:12">
      <c r="E129" s="3"/>
      <c r="F129" s="3"/>
      <c r="G129" s="1"/>
      <c r="H129" s="1"/>
      <c r="I129" s="1"/>
      <c r="J129" s="1"/>
      <c r="K129" s="1"/>
      <c r="L129" s="1"/>
    </row>
    <row r="130" spans="5:12">
      <c r="E130" s="3"/>
      <c r="F130" s="3"/>
      <c r="G130" s="1"/>
      <c r="H130" s="1"/>
      <c r="I130" s="1"/>
      <c r="J130" s="1"/>
      <c r="K130" s="1"/>
      <c r="L130" s="1"/>
    </row>
    <row r="131" spans="5:12">
      <c r="E131" s="3"/>
      <c r="F131" s="3"/>
      <c r="G131" s="1"/>
      <c r="H131" s="1"/>
      <c r="I131" s="1"/>
      <c r="J131" s="1"/>
      <c r="K131" s="1"/>
      <c r="L131" s="1"/>
    </row>
    <row r="132" spans="5:12">
      <c r="E132" s="3"/>
      <c r="F132" s="3"/>
      <c r="G132" s="1"/>
      <c r="H132" s="1"/>
      <c r="I132" s="1"/>
      <c r="J132" s="1"/>
      <c r="K132" s="1"/>
      <c r="L132" s="1"/>
    </row>
    <row r="133" spans="5:12">
      <c r="E133" s="3"/>
      <c r="F133" s="3"/>
      <c r="G133" s="1"/>
      <c r="H133" s="1"/>
      <c r="I133" s="1"/>
      <c r="J133" s="1"/>
      <c r="K133" s="1"/>
      <c r="L133" s="1"/>
    </row>
    <row r="134" spans="5:12">
      <c r="E134" s="3"/>
      <c r="F134" s="3"/>
      <c r="G134" s="1"/>
      <c r="H134" s="1"/>
      <c r="I134" s="1"/>
      <c r="J134" s="1"/>
      <c r="K134" s="1"/>
      <c r="L134" s="1"/>
    </row>
    <row r="135" spans="5:12">
      <c r="E135" s="3"/>
      <c r="F135" s="3"/>
      <c r="G135" s="1"/>
      <c r="H135" s="1"/>
      <c r="I135" s="1"/>
      <c r="J135" s="1"/>
      <c r="K135" s="1"/>
      <c r="L135" s="1"/>
    </row>
    <row r="136" spans="5:12">
      <c r="E136" s="3"/>
      <c r="F136" s="3"/>
      <c r="G136" s="1"/>
      <c r="H136" s="1"/>
      <c r="I136" s="1"/>
      <c r="J136" s="1"/>
      <c r="K136" s="1"/>
      <c r="L136" s="1"/>
    </row>
    <row r="137" spans="5:12">
      <c r="E137" s="3"/>
      <c r="F137" s="3"/>
      <c r="G137" s="1"/>
      <c r="H137" s="1"/>
      <c r="I137" s="1"/>
      <c r="J137" s="1"/>
      <c r="K137" s="1"/>
      <c r="L137" s="1"/>
    </row>
    <row r="138" spans="5:12">
      <c r="E138" s="3"/>
      <c r="F138" s="3"/>
      <c r="G138" s="1"/>
      <c r="H138" s="1"/>
      <c r="I138" s="1"/>
      <c r="J138" s="1"/>
      <c r="K138" s="1"/>
      <c r="L138" s="1"/>
    </row>
    <row r="139" spans="5:12">
      <c r="E139" s="3"/>
      <c r="F139" s="3"/>
      <c r="G139" s="1"/>
      <c r="H139" s="1"/>
      <c r="I139" s="1"/>
      <c r="J139" s="1"/>
      <c r="K139" s="1"/>
      <c r="L139" s="1"/>
    </row>
    <row r="140" spans="5:12">
      <c r="E140" s="3"/>
      <c r="F140" s="3"/>
      <c r="G140" s="1"/>
      <c r="H140" s="1"/>
      <c r="I140" s="1"/>
      <c r="J140" s="1"/>
      <c r="K140" s="1"/>
      <c r="L140" s="1"/>
    </row>
    <row r="141" spans="5:12">
      <c r="E141" s="3"/>
      <c r="F141" s="3"/>
      <c r="G141" s="1"/>
      <c r="H141" s="1"/>
      <c r="I141" s="1"/>
      <c r="J141" s="1"/>
      <c r="K141" s="1"/>
      <c r="L141" s="1"/>
    </row>
    <row r="142" spans="5:12">
      <c r="E142" s="3"/>
      <c r="F142" s="3"/>
      <c r="G142" s="1"/>
      <c r="H142" s="1"/>
      <c r="I142" s="1"/>
      <c r="J142" s="1"/>
      <c r="K142" s="1"/>
      <c r="L142" s="1"/>
    </row>
    <row r="143" spans="5:12">
      <c r="G143" s="1"/>
      <c r="H143" s="1"/>
      <c r="I143" s="1"/>
      <c r="J143" s="1"/>
      <c r="K143" s="1"/>
      <c r="L143" s="1"/>
    </row>
    <row r="144" spans="5:12">
      <c r="G144" s="1"/>
      <c r="H144" s="1"/>
      <c r="I144" s="1"/>
      <c r="J144" s="1"/>
      <c r="K144" s="1"/>
      <c r="L144" s="1"/>
    </row>
    <row r="145" spans="7:12">
      <c r="G145" s="1"/>
      <c r="H145" s="1"/>
      <c r="I145" s="1"/>
      <c r="J145" s="1"/>
      <c r="K145" s="1"/>
      <c r="L145" s="1"/>
    </row>
    <row r="146" spans="7:12">
      <c r="G146" s="1"/>
      <c r="H146" s="1"/>
      <c r="I146" s="1"/>
      <c r="J146" s="1"/>
      <c r="K146" s="1"/>
      <c r="L146" s="1"/>
    </row>
    <row r="147" spans="7:12">
      <c r="G147" s="1"/>
      <c r="H147" s="1"/>
      <c r="I147" s="1"/>
      <c r="J147" s="1"/>
      <c r="K147" s="1"/>
      <c r="L147" s="1"/>
    </row>
    <row r="148" spans="7:12">
      <c r="G148" s="1"/>
      <c r="H148" s="1"/>
      <c r="I148" s="1"/>
      <c r="J148" s="1"/>
      <c r="K148" s="1"/>
      <c r="L148" s="1"/>
    </row>
    <row r="149" spans="7:12">
      <c r="G149" s="1"/>
      <c r="H149" s="1"/>
      <c r="I149" s="1"/>
      <c r="J149" s="1"/>
      <c r="K149" s="1"/>
      <c r="L149" s="1"/>
    </row>
    <row r="150" spans="7:12">
      <c r="G150" s="1"/>
      <c r="H150" s="1"/>
      <c r="I150" s="1"/>
      <c r="J150" s="1"/>
      <c r="K150" s="1"/>
      <c r="L150" s="1"/>
    </row>
    <row r="151" spans="7:12">
      <c r="G151" s="1"/>
      <c r="H151" s="1"/>
      <c r="I151" s="1"/>
      <c r="J151" s="1"/>
      <c r="K151" s="1"/>
      <c r="L151" s="1"/>
    </row>
    <row r="152" spans="7:12">
      <c r="G152" s="1"/>
      <c r="H152" s="1"/>
      <c r="I152" s="1"/>
      <c r="J152" s="1"/>
      <c r="K152" s="1"/>
      <c r="L152" s="1"/>
    </row>
    <row r="153" spans="7:12">
      <c r="G153" s="1"/>
      <c r="H153" s="1"/>
      <c r="I153" s="1"/>
      <c r="J153" s="1"/>
      <c r="K153" s="1"/>
      <c r="L153" s="1"/>
    </row>
    <row r="154" spans="7:12">
      <c r="G154" s="1"/>
      <c r="H154" s="1"/>
      <c r="I154" s="1"/>
      <c r="J154" s="1"/>
      <c r="K154" s="1"/>
      <c r="L154" s="1"/>
    </row>
    <row r="155" spans="7:12">
      <c r="G155" s="1"/>
      <c r="H155" s="1"/>
      <c r="I155" s="1"/>
      <c r="J155" s="1"/>
      <c r="K155" s="1"/>
      <c r="L155" s="1"/>
    </row>
    <row r="156" spans="7:12">
      <c r="G156" s="1"/>
      <c r="H156" s="1"/>
      <c r="I156" s="1"/>
      <c r="J156" s="1"/>
      <c r="K156" s="1"/>
      <c r="L156" s="1"/>
    </row>
    <row r="157" spans="7:12">
      <c r="G157" s="1"/>
      <c r="H157" s="1"/>
      <c r="I157" s="1"/>
      <c r="J157" s="1"/>
      <c r="K157" s="1"/>
      <c r="L157" s="1"/>
    </row>
    <row r="158" spans="7:12">
      <c r="G158" s="1"/>
      <c r="H158" s="1"/>
      <c r="I158" s="1"/>
      <c r="J158" s="1"/>
      <c r="K158" s="1"/>
      <c r="L158" s="1"/>
    </row>
    <row r="159" spans="7:12">
      <c r="G159" s="1"/>
      <c r="H159" s="1"/>
      <c r="I159" s="1"/>
      <c r="J159" s="1"/>
      <c r="K159" s="1"/>
      <c r="L159" s="1"/>
    </row>
    <row r="160" spans="7:12">
      <c r="G160" s="1"/>
      <c r="H160" s="1"/>
      <c r="I160" s="1"/>
      <c r="J160" s="1"/>
      <c r="K160" s="1"/>
      <c r="L160" s="1"/>
    </row>
    <row r="161" spans="7:12">
      <c r="G161" s="1"/>
      <c r="H161" s="1"/>
      <c r="I161" s="1"/>
      <c r="J161" s="1"/>
      <c r="K161" s="1"/>
      <c r="L161" s="1"/>
    </row>
    <row r="162" spans="7:12">
      <c r="G162" s="1"/>
      <c r="H162" s="1"/>
      <c r="I162" s="1"/>
      <c r="J162" s="1"/>
      <c r="K162" s="1"/>
      <c r="L162" s="1"/>
    </row>
    <row r="163" spans="7:12">
      <c r="G163" s="1"/>
      <c r="H163" s="1"/>
      <c r="I163" s="1"/>
      <c r="J163" s="1"/>
      <c r="K163" s="1"/>
      <c r="L163" s="1"/>
    </row>
    <row r="164" spans="7:12">
      <c r="G164" s="1"/>
      <c r="H164" s="1"/>
      <c r="I164" s="1"/>
      <c r="J164" s="1"/>
      <c r="K164" s="1"/>
      <c r="L164" s="1"/>
    </row>
    <row r="165" spans="7:12">
      <c r="G165" s="1"/>
      <c r="H165" s="1"/>
      <c r="I165" s="1"/>
      <c r="J165" s="1"/>
      <c r="K165" s="1"/>
      <c r="L165" s="1"/>
    </row>
    <row r="166" spans="7:12">
      <c r="G166" s="1"/>
      <c r="H166" s="1"/>
      <c r="I166" s="1"/>
      <c r="J166" s="1"/>
      <c r="K166" s="1"/>
      <c r="L166" s="1"/>
    </row>
    <row r="167" spans="7:12">
      <c r="G167" s="1"/>
      <c r="H167" s="1"/>
      <c r="I167" s="1"/>
      <c r="J167" s="1"/>
      <c r="K167" s="1"/>
      <c r="L167" s="1"/>
    </row>
    <row r="168" spans="7:12">
      <c r="G168" s="1"/>
      <c r="H168" s="1"/>
      <c r="I168" s="1"/>
      <c r="J168" s="1"/>
      <c r="K168" s="1"/>
      <c r="L168" s="1"/>
    </row>
    <row r="169" spans="7:12">
      <c r="G169" s="1"/>
      <c r="H169" s="1"/>
      <c r="I169" s="1"/>
      <c r="J169" s="1"/>
      <c r="K169" s="1"/>
      <c r="L169" s="1"/>
    </row>
    <row r="170" spans="7:12">
      <c r="G170" s="1"/>
      <c r="H170" s="1"/>
      <c r="I170" s="1"/>
      <c r="J170" s="1"/>
      <c r="K170" s="1"/>
      <c r="L170" s="1"/>
    </row>
    <row r="171" spans="7:12">
      <c r="G171" s="1"/>
      <c r="H171" s="1"/>
      <c r="I171" s="1"/>
      <c r="J171" s="1"/>
      <c r="K171" s="1"/>
      <c r="L171" s="1"/>
    </row>
    <row r="172" spans="7:12">
      <c r="G172" s="1"/>
      <c r="H172" s="1"/>
      <c r="I172" s="1"/>
      <c r="J172" s="1"/>
      <c r="K172" s="1"/>
      <c r="L172" s="1"/>
    </row>
    <row r="173" spans="7:12">
      <c r="G173" s="1"/>
      <c r="H173" s="1"/>
      <c r="I173" s="1"/>
      <c r="J173" s="1"/>
      <c r="K173" s="1"/>
      <c r="L173" s="1"/>
    </row>
    <row r="174" spans="7:12">
      <c r="G174" s="1"/>
      <c r="H174" s="1"/>
      <c r="I174" s="1"/>
      <c r="J174" s="1"/>
      <c r="K174" s="1"/>
      <c r="L174" s="1"/>
    </row>
    <row r="175" spans="7:12">
      <c r="G175" s="1"/>
      <c r="H175" s="1"/>
      <c r="I175" s="1"/>
      <c r="J175" s="1"/>
      <c r="K175" s="1"/>
      <c r="L175" s="1"/>
    </row>
    <row r="176" spans="7:12">
      <c r="G176" s="1"/>
      <c r="H176" s="1"/>
      <c r="I176" s="1"/>
      <c r="J176" s="1"/>
      <c r="K176" s="1"/>
      <c r="L176" s="1"/>
    </row>
    <row r="177" spans="7:12">
      <c r="G177" s="1"/>
      <c r="H177" s="1"/>
      <c r="I177" s="1"/>
      <c r="J177" s="1"/>
      <c r="K177" s="1"/>
      <c r="L177" s="1"/>
    </row>
    <row r="178" spans="7:12">
      <c r="G178" s="1"/>
      <c r="H178" s="1"/>
      <c r="I178" s="1"/>
      <c r="J178" s="1"/>
      <c r="K178" s="1"/>
      <c r="L178" s="1"/>
    </row>
    <row r="179" spans="7:12">
      <c r="G179" s="1"/>
      <c r="H179" s="1"/>
      <c r="I179" s="1"/>
      <c r="J179" s="1"/>
      <c r="K179" s="1"/>
      <c r="L179" s="1"/>
    </row>
    <row r="180" spans="7:12">
      <c r="G180" s="1"/>
      <c r="H180" s="1"/>
      <c r="I180" s="1"/>
      <c r="J180" s="1"/>
      <c r="K180" s="1"/>
      <c r="L180" s="1"/>
    </row>
    <row r="181" spans="7:12">
      <c r="G181" s="1"/>
      <c r="H181" s="1"/>
      <c r="I181" s="1"/>
      <c r="J181" s="1"/>
      <c r="K181" s="1"/>
      <c r="L181" s="1"/>
    </row>
    <row r="182" spans="7:12">
      <c r="G182" s="1"/>
      <c r="H182" s="1"/>
      <c r="I182" s="1"/>
      <c r="J182" s="1"/>
      <c r="K182" s="1"/>
      <c r="L182" s="1"/>
    </row>
    <row r="183" spans="7:12">
      <c r="G183" s="1"/>
      <c r="H183" s="1"/>
      <c r="I183" s="1"/>
      <c r="J183" s="1"/>
      <c r="K183" s="1"/>
      <c r="L183" s="1"/>
    </row>
    <row r="184" spans="7:12">
      <c r="G184" s="1"/>
      <c r="H184" s="1"/>
      <c r="I184" s="1"/>
      <c r="J184" s="1"/>
      <c r="K184" s="1"/>
      <c r="L184" s="1"/>
    </row>
    <row r="185" spans="7:12">
      <c r="G185" s="1"/>
      <c r="H185" s="1"/>
      <c r="I185" s="1"/>
      <c r="J185" s="1"/>
      <c r="K185" s="1"/>
      <c r="L185" s="1"/>
    </row>
    <row r="186" spans="7:12">
      <c r="G186" s="1"/>
      <c r="H186" s="1"/>
      <c r="I186" s="1"/>
      <c r="J186" s="1"/>
      <c r="K186" s="1"/>
      <c r="L186" s="1"/>
    </row>
    <row r="187" spans="7:12">
      <c r="G187" s="1"/>
      <c r="H187" s="1"/>
      <c r="I187" s="1"/>
      <c r="J187" s="1"/>
      <c r="K187" s="1"/>
      <c r="L187" s="1"/>
    </row>
    <row r="188" spans="7:12">
      <c r="G188" s="1"/>
      <c r="H188" s="1"/>
      <c r="I188" s="1"/>
      <c r="J188" s="1"/>
      <c r="K188" s="1"/>
      <c r="L188" s="1"/>
    </row>
    <row r="189" spans="7:12">
      <c r="G189" s="1"/>
      <c r="H189" s="1"/>
      <c r="I189" s="1"/>
      <c r="J189" s="1"/>
      <c r="K189" s="1"/>
      <c r="L189" s="1"/>
    </row>
    <row r="190" spans="7:12">
      <c r="G190" s="1"/>
      <c r="H190" s="1"/>
      <c r="I190" s="1"/>
      <c r="J190" s="1"/>
      <c r="K190" s="1"/>
      <c r="L190" s="1"/>
    </row>
    <row r="191" spans="7:12">
      <c r="G191" s="1"/>
      <c r="H191" s="1"/>
      <c r="I191" s="1"/>
      <c r="J191" s="1"/>
      <c r="K191" s="1"/>
      <c r="L191" s="1"/>
    </row>
    <row r="192" spans="7:12">
      <c r="G192" s="1"/>
      <c r="H192" s="1"/>
      <c r="I192" s="1"/>
      <c r="J192" s="1"/>
      <c r="K192" s="1"/>
      <c r="L192" s="1"/>
    </row>
    <row r="193" spans="7:12">
      <c r="G193" s="1"/>
      <c r="H193" s="1"/>
      <c r="I193" s="1"/>
      <c r="J193" s="1"/>
      <c r="K193" s="1"/>
      <c r="L193" s="1"/>
    </row>
    <row r="194" spans="7:12">
      <c r="G194" s="1"/>
      <c r="H194" s="1"/>
      <c r="I194" s="1"/>
      <c r="J194" s="1"/>
      <c r="K194" s="1"/>
      <c r="L194" s="1"/>
    </row>
    <row r="195" spans="7:12">
      <c r="G195" s="1"/>
      <c r="H195" s="1"/>
      <c r="I195" s="1"/>
      <c r="J195" s="1"/>
      <c r="K195" s="1"/>
      <c r="L195" s="1"/>
    </row>
    <row r="196" spans="7:12">
      <c r="G196" s="1"/>
      <c r="H196" s="1"/>
      <c r="I196" s="1"/>
      <c r="J196" s="1"/>
      <c r="K196" s="1"/>
      <c r="L196" s="1"/>
    </row>
    <row r="197" spans="7:12">
      <c r="G197" s="1"/>
      <c r="H197" s="1"/>
      <c r="I197" s="1"/>
      <c r="J197" s="1"/>
      <c r="K197" s="1"/>
      <c r="L197" s="1"/>
    </row>
    <row r="198" spans="7:12">
      <c r="G198" s="1"/>
      <c r="H198" s="1"/>
      <c r="I198" s="1"/>
      <c r="J198" s="1"/>
      <c r="K198" s="1"/>
      <c r="L198" s="1"/>
    </row>
    <row r="199" spans="7:12">
      <c r="G199" s="1"/>
      <c r="H199" s="1"/>
      <c r="I199" s="1"/>
      <c r="J199" s="1"/>
      <c r="K199" s="1"/>
      <c r="L199" s="1"/>
    </row>
    <row r="200" spans="7:12">
      <c r="G200" s="1"/>
      <c r="H200" s="1"/>
      <c r="I200" s="1"/>
      <c r="J200" s="1"/>
      <c r="K200" s="1"/>
      <c r="L200" s="1"/>
    </row>
    <row r="201" spans="7:12">
      <c r="G201" s="1"/>
      <c r="H201" s="1"/>
      <c r="I201" s="1"/>
      <c r="J201" s="1"/>
      <c r="K201" s="1"/>
      <c r="L201" s="1"/>
    </row>
    <row r="202" spans="7:12">
      <c r="G202" s="1"/>
      <c r="H202" s="1"/>
      <c r="I202" s="1"/>
      <c r="J202" s="1"/>
      <c r="K202" s="1"/>
      <c r="L202" s="1"/>
    </row>
    <row r="203" spans="7:12">
      <c r="G203" s="1"/>
      <c r="H203" s="1"/>
      <c r="I203" s="1"/>
      <c r="J203" s="1"/>
      <c r="K203" s="1"/>
      <c r="L203" s="1"/>
    </row>
    <row r="204" spans="7:12">
      <c r="G204" s="1"/>
      <c r="H204" s="1"/>
      <c r="I204" s="1"/>
      <c r="J204" s="1"/>
      <c r="K204" s="1"/>
      <c r="L204" s="1"/>
    </row>
    <row r="205" spans="7:12">
      <c r="G205" s="1"/>
      <c r="H205" s="1"/>
      <c r="I205" s="1"/>
      <c r="J205" s="1"/>
      <c r="K205" s="1"/>
      <c r="L205" s="1"/>
    </row>
    <row r="206" spans="7:12">
      <c r="G206" s="1"/>
      <c r="H206" s="1"/>
      <c r="I206" s="1"/>
      <c r="J206" s="1"/>
      <c r="K206" s="1"/>
      <c r="L206" s="1"/>
    </row>
    <row r="207" spans="7:12">
      <c r="G207" s="1"/>
      <c r="H207" s="1"/>
      <c r="I207" s="1"/>
      <c r="J207" s="1"/>
      <c r="K207" s="1"/>
      <c r="L207" s="1"/>
    </row>
    <row r="208" spans="7:12">
      <c r="G208" s="1"/>
      <c r="H208" s="1"/>
      <c r="I208" s="1"/>
      <c r="J208" s="1"/>
      <c r="K208" s="1"/>
      <c r="L208" s="1"/>
    </row>
    <row r="209" spans="7:12">
      <c r="G209" s="1"/>
      <c r="H209" s="1"/>
      <c r="I209" s="1"/>
      <c r="J209" s="1"/>
      <c r="K209" s="1"/>
      <c r="L209" s="1"/>
    </row>
    <row r="210" spans="7:12">
      <c r="G210" s="1"/>
      <c r="H210" s="1"/>
      <c r="I210" s="1"/>
      <c r="J210" s="1"/>
      <c r="K210" s="1"/>
      <c r="L210" s="1"/>
    </row>
    <row r="211" spans="7:12">
      <c r="G211" s="1"/>
      <c r="H211" s="1"/>
      <c r="I211" s="1"/>
      <c r="J211" s="1"/>
      <c r="K211" s="1"/>
      <c r="L211" s="1"/>
    </row>
    <row r="212" spans="7:12">
      <c r="G212" s="1"/>
      <c r="H212" s="1"/>
      <c r="I212" s="1"/>
      <c r="J212" s="1"/>
      <c r="K212" s="1"/>
      <c r="L212" s="1"/>
    </row>
    <row r="213" spans="7:12">
      <c r="G213" s="1"/>
      <c r="H213" s="1"/>
      <c r="I213" s="1"/>
      <c r="J213" s="1"/>
      <c r="K213" s="1"/>
      <c r="L213" s="1"/>
    </row>
    <row r="214" spans="7:12">
      <c r="G214" s="1"/>
      <c r="H214" s="1"/>
      <c r="I214" s="1"/>
      <c r="J214" s="1"/>
      <c r="K214" s="1"/>
      <c r="L214" s="1"/>
    </row>
    <row r="215" spans="7:12">
      <c r="G215" s="1"/>
      <c r="H215" s="1"/>
      <c r="I215" s="1"/>
      <c r="J215" s="1"/>
      <c r="K215" s="1"/>
      <c r="L215" s="1"/>
    </row>
    <row r="216" spans="7:12">
      <c r="G216" s="1"/>
      <c r="H216" s="1"/>
      <c r="I216" s="1"/>
      <c r="J216" s="1"/>
      <c r="K216" s="1"/>
      <c r="L216" s="1"/>
    </row>
    <row r="217" spans="7:12">
      <c r="G217" s="1"/>
      <c r="H217" s="1"/>
      <c r="I217" s="1"/>
      <c r="J217" s="1"/>
      <c r="K217" s="1"/>
      <c r="L217" s="1"/>
    </row>
    <row r="218" spans="7:12">
      <c r="G218" s="1"/>
      <c r="H218" s="1"/>
      <c r="I218" s="1"/>
      <c r="J218" s="1"/>
      <c r="K218" s="1"/>
      <c r="L218" s="1"/>
    </row>
    <row r="219" spans="7:12">
      <c r="G219" s="1"/>
      <c r="H219" s="1"/>
      <c r="I219" s="1"/>
      <c r="J219" s="1"/>
      <c r="K219" s="1"/>
      <c r="L219" s="1"/>
    </row>
    <row r="220" spans="7:12">
      <c r="G220" s="1"/>
      <c r="H220" s="1"/>
      <c r="I220" s="1"/>
      <c r="J220" s="1"/>
      <c r="K220" s="1"/>
      <c r="L220" s="1"/>
    </row>
    <row r="221" spans="7:12">
      <c r="G221" s="1"/>
      <c r="H221" s="1"/>
      <c r="I221" s="1"/>
      <c r="J221" s="1"/>
      <c r="K221" s="1"/>
      <c r="L221" s="1"/>
    </row>
    <row r="222" spans="7:12">
      <c r="G222" s="1"/>
      <c r="H222" s="1"/>
      <c r="I222" s="1"/>
      <c r="J222" s="1"/>
      <c r="K222" s="1"/>
      <c r="L222" s="1"/>
    </row>
    <row r="223" spans="7:12">
      <c r="G223" s="1"/>
      <c r="H223" s="1"/>
      <c r="I223" s="1"/>
      <c r="J223" s="1"/>
      <c r="K223" s="1"/>
      <c r="L223" s="1"/>
    </row>
    <row r="224" spans="7:12">
      <c r="G224" s="1"/>
      <c r="H224" s="1"/>
      <c r="I224" s="1"/>
      <c r="J224" s="1"/>
      <c r="K224" s="1"/>
      <c r="L224" s="1"/>
    </row>
    <row r="225" spans="7:12">
      <c r="G225" s="1"/>
      <c r="H225" s="1"/>
      <c r="I225" s="1"/>
      <c r="J225" s="1"/>
      <c r="K225" s="1"/>
      <c r="L225" s="1"/>
    </row>
    <row r="226" spans="7:12">
      <c r="G226" s="1"/>
      <c r="H226" s="1"/>
      <c r="I226" s="1"/>
      <c r="J226" s="1"/>
      <c r="K226" s="1"/>
      <c r="L226" s="1"/>
    </row>
    <row r="227" spans="7:12">
      <c r="G227" s="1"/>
      <c r="H227" s="1"/>
      <c r="I227" s="1"/>
      <c r="J227" s="1"/>
      <c r="K227" s="1"/>
      <c r="L227" s="1"/>
    </row>
    <row r="228" spans="7:12">
      <c r="G228" s="1"/>
      <c r="H228" s="1"/>
      <c r="I228" s="1"/>
      <c r="J228" s="1"/>
      <c r="K228" s="1"/>
      <c r="L228" s="1"/>
    </row>
    <row r="229" spans="7:12">
      <c r="G229" s="1"/>
      <c r="H229" s="1"/>
      <c r="I229" s="1"/>
      <c r="J229" s="1"/>
      <c r="K229" s="1"/>
      <c r="L229" s="1"/>
    </row>
    <row r="230" spans="7:12">
      <c r="G230" s="1"/>
      <c r="H230" s="1"/>
      <c r="I230" s="1"/>
      <c r="J230" s="1"/>
      <c r="K230" s="1"/>
      <c r="L230" s="1"/>
    </row>
    <row r="231" spans="7:12">
      <c r="G231" s="1"/>
      <c r="H231" s="1"/>
      <c r="I231" s="1"/>
      <c r="J231" s="1"/>
      <c r="K231" s="1"/>
      <c r="L231" s="1"/>
    </row>
    <row r="232" spans="7:12">
      <c r="G232" s="1"/>
      <c r="H232" s="1"/>
      <c r="I232" s="1"/>
      <c r="J232" s="1"/>
      <c r="K232" s="1"/>
      <c r="L232" s="1"/>
    </row>
    <row r="233" spans="7:12">
      <c r="G233" s="1"/>
      <c r="H233" s="1"/>
      <c r="I233" s="1"/>
      <c r="J233" s="1"/>
      <c r="K233" s="1"/>
      <c r="L233" s="1"/>
    </row>
    <row r="234" spans="7:12">
      <c r="G234" s="1"/>
      <c r="H234" s="1"/>
      <c r="I234" s="1"/>
      <c r="J234" s="1"/>
      <c r="K234" s="1"/>
      <c r="L234" s="1"/>
    </row>
    <row r="235" spans="7:12">
      <c r="G235" s="1"/>
      <c r="H235" s="1"/>
      <c r="I235" s="1"/>
      <c r="J235" s="1"/>
      <c r="K235" s="1"/>
      <c r="L235" s="1"/>
    </row>
    <row r="236" spans="7:12">
      <c r="G236" s="1"/>
      <c r="H236" s="1"/>
      <c r="I236" s="1"/>
      <c r="J236" s="1"/>
      <c r="K236" s="1"/>
      <c r="L236" s="1"/>
    </row>
    <row r="237" spans="7:12">
      <c r="G237" s="1"/>
      <c r="H237" s="1"/>
      <c r="I237" s="1"/>
      <c r="J237" s="1"/>
      <c r="K237" s="1"/>
      <c r="L237" s="1"/>
    </row>
    <row r="238" spans="7:12">
      <c r="G238" s="1"/>
      <c r="H238" s="1"/>
      <c r="I238" s="1"/>
      <c r="J238" s="1"/>
      <c r="K238" s="1"/>
      <c r="L238" s="1"/>
    </row>
    <row r="239" spans="7:12">
      <c r="G239" s="1"/>
      <c r="H239" s="1"/>
      <c r="I239" s="1"/>
      <c r="J239" s="1"/>
      <c r="K239" s="1"/>
      <c r="L239" s="1"/>
    </row>
    <row r="240" spans="7:12">
      <c r="G240" s="1"/>
      <c r="H240" s="1"/>
      <c r="I240" s="1"/>
      <c r="J240" s="1"/>
      <c r="K240" s="1"/>
      <c r="L240" s="1"/>
    </row>
    <row r="241" spans="7:12">
      <c r="G241" s="1"/>
      <c r="H241" s="1"/>
      <c r="I241" s="1"/>
      <c r="J241" s="1"/>
      <c r="K241" s="1"/>
      <c r="L241" s="1"/>
    </row>
    <row r="242" spans="7:12">
      <c r="G242" s="1"/>
      <c r="H242" s="1"/>
      <c r="I242" s="1"/>
      <c r="J242" s="1"/>
      <c r="K242" s="1"/>
      <c r="L242" s="1"/>
    </row>
    <row r="243" spans="7:12">
      <c r="G243" s="1"/>
      <c r="H243" s="1"/>
      <c r="I243" s="1"/>
      <c r="J243" s="1"/>
      <c r="K243" s="1"/>
      <c r="L243" s="1"/>
    </row>
    <row r="244" spans="7:12">
      <c r="G244" s="1"/>
      <c r="H244" s="1"/>
      <c r="I244" s="1"/>
      <c r="J244" s="1"/>
      <c r="K244" s="1"/>
      <c r="L244" s="1"/>
    </row>
    <row r="245" spans="7:12">
      <c r="G245" s="1"/>
      <c r="H245" s="1"/>
      <c r="I245" s="1"/>
      <c r="J245" s="1"/>
      <c r="K245" s="1"/>
      <c r="L245" s="1"/>
    </row>
    <row r="246" spans="7:12">
      <c r="G246" s="1"/>
      <c r="H246" s="1"/>
      <c r="I246" s="1"/>
      <c r="J246" s="1"/>
      <c r="K246" s="1"/>
      <c r="L246" s="1"/>
    </row>
    <row r="247" spans="7:12">
      <c r="G247" s="1"/>
      <c r="H247" s="1"/>
      <c r="I247" s="1"/>
      <c r="J247" s="1"/>
      <c r="K247" s="1"/>
      <c r="L247" s="1"/>
    </row>
    <row r="248" spans="7:12">
      <c r="G248" s="1"/>
      <c r="H248" s="1"/>
      <c r="I248" s="1"/>
      <c r="J248" s="1"/>
      <c r="K248" s="1"/>
      <c r="L248" s="1"/>
    </row>
    <row r="249" spans="7:12">
      <c r="G249" s="1"/>
      <c r="H249" s="1"/>
      <c r="I249" s="1"/>
      <c r="J249" s="1"/>
      <c r="K249" s="1"/>
      <c r="L249" s="1"/>
    </row>
    <row r="250" spans="7:12">
      <c r="G250" s="1"/>
      <c r="H250" s="1"/>
      <c r="I250" s="1"/>
      <c r="J250" s="1"/>
      <c r="K250" s="1"/>
      <c r="L250" s="1"/>
    </row>
    <row r="251" spans="7:12">
      <c r="G251" s="1"/>
      <c r="H251" s="1"/>
      <c r="I251" s="1"/>
      <c r="J251" s="1"/>
      <c r="K251" s="1"/>
      <c r="L251" s="1"/>
    </row>
    <row r="252" spans="7:12">
      <c r="G252" s="1"/>
      <c r="H252" s="1"/>
      <c r="I252" s="1"/>
      <c r="J252" s="1"/>
      <c r="K252" s="1"/>
      <c r="L252" s="1"/>
    </row>
    <row r="253" spans="7:12">
      <c r="G253" s="1"/>
      <c r="H253" s="1"/>
      <c r="I253" s="1"/>
      <c r="J253" s="1"/>
      <c r="K253" s="1"/>
      <c r="L253" s="1"/>
    </row>
    <row r="254" spans="7:12">
      <c r="G254" s="1"/>
      <c r="H254" s="1"/>
      <c r="I254" s="1"/>
      <c r="J254" s="1"/>
      <c r="K254" s="1"/>
      <c r="L254" s="1"/>
    </row>
    <row r="255" spans="7:12">
      <c r="G255" s="1"/>
      <c r="H255" s="1"/>
      <c r="I255" s="1"/>
      <c r="J255" s="1"/>
      <c r="K255" s="1"/>
      <c r="L255" s="1"/>
    </row>
    <row r="256" spans="7:12">
      <c r="G256" s="1"/>
      <c r="H256" s="1"/>
      <c r="I256" s="1"/>
      <c r="J256" s="1"/>
      <c r="K256" s="1"/>
      <c r="L256" s="1"/>
    </row>
    <row r="257" spans="7:12">
      <c r="G257" s="1"/>
      <c r="H257" s="1"/>
      <c r="I257" s="1"/>
      <c r="J257" s="1"/>
      <c r="K257" s="1"/>
      <c r="L257" s="1"/>
    </row>
    <row r="258" spans="7:12">
      <c r="G258" s="1"/>
      <c r="H258" s="1"/>
      <c r="I258" s="1"/>
      <c r="J258" s="1"/>
      <c r="K258" s="1"/>
      <c r="L258" s="1"/>
    </row>
    <row r="259" spans="7:12">
      <c r="G259" s="1"/>
      <c r="H259" s="1"/>
      <c r="I259" s="1"/>
      <c r="J259" s="1"/>
      <c r="K259" s="1"/>
      <c r="L259" s="1"/>
    </row>
    <row r="260" spans="7:12">
      <c r="G260" s="1"/>
      <c r="H260" s="1"/>
      <c r="I260" s="1"/>
      <c r="J260" s="1"/>
      <c r="K260" s="1"/>
      <c r="L260" s="1"/>
    </row>
    <row r="261" spans="7:12">
      <c r="G261" s="1"/>
      <c r="H261" s="1"/>
      <c r="I261" s="1"/>
      <c r="J261" s="1"/>
      <c r="K261" s="1"/>
      <c r="L261" s="1"/>
    </row>
    <row r="262" spans="7:12">
      <c r="G262" s="1"/>
      <c r="H262" s="1"/>
      <c r="I262" s="1"/>
      <c r="J262" s="1"/>
      <c r="K262" s="1"/>
      <c r="L262" s="1"/>
    </row>
    <row r="263" spans="7:12">
      <c r="G263" s="1"/>
      <c r="H263" s="1"/>
      <c r="I263" s="1"/>
      <c r="J263" s="1"/>
      <c r="K263" s="1"/>
      <c r="L263" s="1"/>
    </row>
    <row r="264" spans="7:12">
      <c r="G264" s="1"/>
      <c r="H264" s="1"/>
      <c r="I264" s="1"/>
      <c r="J264" s="1"/>
      <c r="K264" s="1"/>
      <c r="L264" s="1"/>
    </row>
    <row r="265" spans="7:12">
      <c r="G265" s="1"/>
      <c r="H265" s="1"/>
      <c r="I265" s="1"/>
      <c r="J265" s="1"/>
      <c r="K265" s="1"/>
      <c r="L265" s="1"/>
    </row>
    <row r="266" spans="7:12">
      <c r="G266" s="1"/>
      <c r="H266" s="1"/>
      <c r="I266" s="1"/>
      <c r="J266" s="1"/>
      <c r="K266" s="1"/>
      <c r="L266" s="1"/>
    </row>
    <row r="267" spans="7:12">
      <c r="G267" s="1"/>
      <c r="H267" s="1"/>
      <c r="I267" s="1"/>
      <c r="J267" s="1"/>
      <c r="K267" s="1"/>
      <c r="L267" s="1"/>
    </row>
    <row r="268" spans="7:12">
      <c r="G268" s="1"/>
      <c r="H268" s="1"/>
      <c r="I268" s="1"/>
      <c r="J268" s="1"/>
      <c r="K268" s="1"/>
      <c r="L268" s="1"/>
    </row>
    <row r="269" spans="7:12">
      <c r="G269" s="1"/>
      <c r="H269" s="1"/>
      <c r="I269" s="1"/>
      <c r="J269" s="1"/>
      <c r="K269" s="1"/>
      <c r="L269" s="1"/>
    </row>
    <row r="270" spans="7:12">
      <c r="G270" s="1"/>
      <c r="H270" s="1"/>
      <c r="I270" s="1"/>
      <c r="J270" s="1"/>
      <c r="K270" s="1"/>
      <c r="L270" s="1"/>
    </row>
    <row r="271" spans="7:12">
      <c r="G271" s="1"/>
      <c r="H271" s="1"/>
      <c r="I271" s="1"/>
      <c r="J271" s="1"/>
      <c r="K271" s="1"/>
      <c r="L271" s="1"/>
    </row>
    <row r="272" spans="7:12">
      <c r="G272" s="1"/>
      <c r="H272" s="1"/>
      <c r="I272" s="1"/>
      <c r="J272" s="1"/>
      <c r="K272" s="1"/>
      <c r="L272" s="1"/>
    </row>
    <row r="273" spans="7:12">
      <c r="G273" s="1"/>
      <c r="H273" s="1"/>
      <c r="I273" s="1"/>
      <c r="J273" s="1"/>
      <c r="K273" s="1"/>
      <c r="L273" s="1"/>
    </row>
    <row r="274" spans="7:12">
      <c r="G274" s="1"/>
      <c r="H274" s="1"/>
      <c r="I274" s="1"/>
      <c r="J274" s="1"/>
      <c r="K274" s="1"/>
      <c r="L274" s="1"/>
    </row>
    <row r="275" spans="7:12">
      <c r="G275" s="1"/>
      <c r="H275" s="1"/>
      <c r="I275" s="1"/>
      <c r="J275" s="1"/>
      <c r="K275" s="1"/>
      <c r="L275" s="1"/>
    </row>
    <row r="276" spans="7:12">
      <c r="G276" s="1"/>
      <c r="H276" s="1"/>
      <c r="I276" s="1"/>
      <c r="J276" s="1"/>
      <c r="K276" s="1"/>
      <c r="L276" s="1"/>
    </row>
    <row r="277" spans="7:12">
      <c r="G277" s="1"/>
      <c r="H277" s="1"/>
      <c r="I277" s="1"/>
      <c r="J277" s="1"/>
      <c r="K277" s="1"/>
      <c r="L277" s="1"/>
    </row>
    <row r="278" spans="7:12">
      <c r="G278" s="1"/>
      <c r="H278" s="1"/>
      <c r="I278" s="1"/>
      <c r="J278" s="1"/>
      <c r="K278" s="1"/>
      <c r="L278" s="1"/>
    </row>
    <row r="279" spans="7:12">
      <c r="G279" s="1"/>
      <c r="H279" s="1"/>
      <c r="I279" s="1"/>
      <c r="J279" s="1"/>
      <c r="K279" s="1"/>
      <c r="L279" s="1"/>
    </row>
    <row r="280" spans="7:12">
      <c r="G280" s="1"/>
      <c r="H280" s="1"/>
      <c r="I280" s="1"/>
      <c r="J280" s="1"/>
      <c r="K280" s="1"/>
      <c r="L280" s="1"/>
    </row>
    <row r="281" spans="7:12">
      <c r="G281" s="1"/>
      <c r="H281" s="1"/>
      <c r="I281" s="1"/>
      <c r="J281" s="1"/>
      <c r="K281" s="1"/>
      <c r="L281" s="1"/>
    </row>
    <row r="282" spans="7:12">
      <c r="G282" s="1"/>
      <c r="H282" s="1"/>
      <c r="I282" s="1"/>
      <c r="J282" s="1"/>
      <c r="K282" s="1"/>
      <c r="L282" s="1"/>
    </row>
    <row r="283" spans="7:12">
      <c r="G283" s="1"/>
      <c r="H283" s="1"/>
      <c r="I283" s="1"/>
      <c r="J283" s="1"/>
      <c r="K283" s="1"/>
      <c r="L283" s="1"/>
    </row>
    <row r="284" spans="7:12">
      <c r="G284" s="1"/>
      <c r="H284" s="1"/>
      <c r="I284" s="1"/>
      <c r="J284" s="1"/>
      <c r="K284" s="1"/>
      <c r="L284" s="1"/>
    </row>
    <row r="285" spans="7:12">
      <c r="G285" s="1"/>
      <c r="H285" s="1"/>
      <c r="I285" s="1"/>
      <c r="J285" s="1"/>
      <c r="K285" s="1"/>
      <c r="L285" s="1"/>
    </row>
    <row r="286" spans="7:12">
      <c r="G286" s="1"/>
      <c r="H286" s="1"/>
      <c r="I286" s="1"/>
      <c r="J286" s="1"/>
      <c r="K286" s="1"/>
      <c r="L286" s="1"/>
    </row>
    <row r="287" spans="7:12">
      <c r="G287" s="1"/>
      <c r="H287" s="1"/>
      <c r="I287" s="1"/>
      <c r="J287" s="1"/>
      <c r="K287" s="1"/>
      <c r="L287" s="1"/>
    </row>
    <row r="288" spans="7:12">
      <c r="G288" s="1"/>
      <c r="H288" s="1"/>
      <c r="I288" s="1"/>
      <c r="J288" s="1"/>
      <c r="K288" s="1"/>
      <c r="L288" s="1"/>
    </row>
    <row r="289" spans="7:12">
      <c r="G289" s="1"/>
      <c r="H289" s="1"/>
      <c r="I289" s="1"/>
      <c r="J289" s="1"/>
      <c r="K289" s="1"/>
      <c r="L289" s="1"/>
    </row>
    <row r="290" spans="7:12">
      <c r="G290" s="1"/>
      <c r="H290" s="1"/>
      <c r="I290" s="1"/>
      <c r="J290" s="1"/>
      <c r="K290" s="1"/>
      <c r="L290" s="1"/>
    </row>
    <row r="291" spans="7:12">
      <c r="G291" s="1"/>
      <c r="H291" s="1"/>
      <c r="I291" s="1"/>
      <c r="J291" s="1"/>
      <c r="K291" s="1"/>
      <c r="L291" s="1"/>
    </row>
    <row r="292" spans="7:12">
      <c r="G292" s="1"/>
      <c r="H292" s="1"/>
      <c r="I292" s="1"/>
      <c r="J292" s="1"/>
      <c r="K292" s="1"/>
      <c r="L292" s="1"/>
    </row>
    <row r="293" spans="7:12">
      <c r="G293" s="1"/>
      <c r="H293" s="1"/>
      <c r="I293" s="1"/>
      <c r="J293" s="1"/>
      <c r="K293" s="1"/>
      <c r="L293" s="1"/>
    </row>
    <row r="294" spans="7:12">
      <c r="G294" s="1"/>
      <c r="H294" s="1"/>
      <c r="I294" s="1"/>
      <c r="J294" s="1"/>
      <c r="K294" s="1"/>
      <c r="L294" s="1"/>
    </row>
    <row r="295" spans="7:12">
      <c r="G295" s="1"/>
      <c r="H295" s="1"/>
      <c r="I295" s="1"/>
      <c r="J295" s="1"/>
      <c r="K295" s="1"/>
      <c r="L295" s="1"/>
    </row>
    <row r="296" spans="7:12">
      <c r="G296" s="1"/>
      <c r="H296" s="1"/>
      <c r="I296" s="1"/>
      <c r="J296" s="1"/>
      <c r="K296" s="1"/>
      <c r="L296" s="1"/>
    </row>
    <row r="297" spans="7:12">
      <c r="G297" s="1"/>
      <c r="H297" s="1"/>
      <c r="I297" s="1"/>
      <c r="J297" s="1"/>
      <c r="K297" s="1"/>
      <c r="L297" s="1"/>
    </row>
    <row r="298" spans="7:12">
      <c r="G298" s="1"/>
      <c r="H298" s="1"/>
      <c r="I298" s="1"/>
      <c r="J298" s="1"/>
      <c r="K298" s="1"/>
      <c r="L298" s="1"/>
    </row>
    <row r="299" spans="7:12">
      <c r="G299" s="1"/>
      <c r="H299" s="1"/>
      <c r="I299" s="1"/>
      <c r="J299" s="1"/>
      <c r="K299" s="1"/>
      <c r="L299" s="1"/>
    </row>
    <row r="300" spans="7:12">
      <c r="G300" s="1"/>
      <c r="H300" s="1"/>
      <c r="I300" s="1"/>
      <c r="J300" s="1"/>
      <c r="K300" s="1"/>
      <c r="L300" s="1"/>
    </row>
    <row r="301" spans="7:12">
      <c r="G301" s="1"/>
      <c r="H301" s="1"/>
      <c r="I301" s="1"/>
      <c r="J301" s="1"/>
      <c r="K301" s="1"/>
      <c r="L301" s="1"/>
    </row>
    <row r="302" spans="7:12">
      <c r="G302" s="1"/>
      <c r="H302" s="1"/>
      <c r="I302" s="1"/>
      <c r="J302" s="1"/>
      <c r="K302" s="1"/>
      <c r="L302" s="1"/>
    </row>
    <row r="303" spans="7:12">
      <c r="G303" s="1"/>
      <c r="H303" s="1"/>
      <c r="I303" s="1"/>
      <c r="J303" s="1"/>
      <c r="K303" s="1"/>
      <c r="L303" s="1"/>
    </row>
    <row r="304" spans="7:12">
      <c r="G304" s="1"/>
      <c r="H304" s="1"/>
      <c r="I304" s="1"/>
      <c r="J304" s="1"/>
      <c r="K304" s="1"/>
      <c r="L304" s="1"/>
    </row>
    <row r="305" spans="7:12">
      <c r="G305" s="1"/>
      <c r="H305" s="1"/>
      <c r="I305" s="1"/>
      <c r="J305" s="1"/>
      <c r="K305" s="1"/>
      <c r="L305" s="1"/>
    </row>
    <row r="306" spans="7:12">
      <c r="G306" s="1"/>
      <c r="H306" s="1"/>
      <c r="I306" s="1"/>
      <c r="J306" s="1"/>
      <c r="K306" s="1"/>
      <c r="L306" s="1"/>
    </row>
    <row r="307" spans="7:12">
      <c r="G307" s="1"/>
      <c r="H307" s="1"/>
      <c r="I307" s="1"/>
      <c r="J307" s="1"/>
      <c r="K307" s="1"/>
      <c r="L307" s="1"/>
    </row>
    <row r="308" spans="7:12">
      <c r="G308" s="1"/>
      <c r="H308" s="1"/>
      <c r="I308" s="1"/>
      <c r="J308" s="1"/>
      <c r="K308" s="1"/>
      <c r="L308" s="1"/>
    </row>
    <row r="309" spans="7:12">
      <c r="G309" s="1"/>
      <c r="H309" s="1"/>
      <c r="I309" s="1"/>
      <c r="J309" s="1"/>
      <c r="K309" s="1"/>
      <c r="L309" s="1"/>
    </row>
    <row r="310" spans="7:12">
      <c r="G310" s="1"/>
      <c r="H310" s="1"/>
      <c r="I310" s="1"/>
      <c r="J310" s="1"/>
      <c r="K310" s="1"/>
      <c r="L310" s="1"/>
    </row>
    <row r="311" spans="7:12">
      <c r="G311" s="1"/>
      <c r="H311" s="1"/>
      <c r="I311" s="1"/>
      <c r="J311" s="1"/>
      <c r="K311" s="1"/>
      <c r="L311" s="1"/>
    </row>
    <row r="312" spans="7:12">
      <c r="G312" s="1"/>
      <c r="H312" s="1"/>
      <c r="I312" s="1"/>
      <c r="J312" s="1"/>
      <c r="K312" s="1"/>
      <c r="L312" s="1"/>
    </row>
    <row r="313" spans="7:12">
      <c r="G313" s="1"/>
      <c r="H313" s="1"/>
      <c r="I313" s="1"/>
      <c r="J313" s="1"/>
      <c r="K313" s="1"/>
      <c r="L313" s="1"/>
    </row>
    <row r="314" spans="7:12">
      <c r="G314" s="1"/>
      <c r="H314" s="1"/>
      <c r="I314" s="1"/>
      <c r="J314" s="1"/>
      <c r="K314" s="1"/>
      <c r="L314" s="1"/>
    </row>
    <row r="315" spans="7:12">
      <c r="G315" s="1"/>
      <c r="H315" s="1"/>
      <c r="I315" s="1"/>
      <c r="J315" s="1"/>
      <c r="K315" s="1"/>
      <c r="L315" s="1"/>
    </row>
    <row r="316" spans="7:12">
      <c r="G316" s="1"/>
      <c r="H316" s="1"/>
      <c r="I316" s="1"/>
      <c r="J316" s="1"/>
      <c r="K316" s="1"/>
      <c r="L316" s="1"/>
    </row>
    <row r="317" spans="7:12">
      <c r="G317" s="1"/>
      <c r="H317" s="1"/>
      <c r="I317" s="1"/>
      <c r="J317" s="1"/>
      <c r="K317" s="1"/>
      <c r="L317" s="1"/>
    </row>
  </sheetData>
  <autoFilter ref="A3:W98"/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57"/>
  <sheetViews>
    <sheetView zoomScale="70" zoomScaleNormal="70" workbookViewId="0">
      <selection activeCell="AA1" sqref="AA1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968" t="s">
        <v>107</v>
      </c>
      <c r="C3" s="970" t="s">
        <v>815</v>
      </c>
      <c r="D3" s="972" t="s">
        <v>272</v>
      </c>
      <c r="E3" s="974" t="s">
        <v>22</v>
      </c>
      <c r="F3" s="968" t="s">
        <v>3</v>
      </c>
      <c r="G3" s="976" t="s">
        <v>843</v>
      </c>
      <c r="H3" s="976"/>
      <c r="I3" s="548" t="s">
        <v>817</v>
      </c>
      <c r="J3" s="977" t="s">
        <v>946</v>
      </c>
      <c r="K3" s="979" t="s">
        <v>939</v>
      </c>
      <c r="L3" s="981" t="s">
        <v>853</v>
      </c>
      <c r="M3" s="726" t="s">
        <v>5</v>
      </c>
      <c r="N3" s="983" t="s">
        <v>819</v>
      </c>
      <c r="O3" s="983"/>
      <c r="P3" s="632" t="s">
        <v>941</v>
      </c>
      <c r="Q3" s="984" t="s">
        <v>842</v>
      </c>
      <c r="R3" s="984"/>
      <c r="S3" s="984"/>
      <c r="T3" s="967" t="s">
        <v>852</v>
      </c>
      <c r="U3" s="967"/>
      <c r="V3" s="987" t="s">
        <v>857</v>
      </c>
      <c r="W3" s="987" t="s">
        <v>858</v>
      </c>
      <c r="X3" s="989" t="s">
        <v>856</v>
      </c>
      <c r="Y3" s="989"/>
      <c r="Z3" s="990" t="s">
        <v>853</v>
      </c>
      <c r="AA3" s="992" t="s">
        <v>819</v>
      </c>
      <c r="AB3" s="992"/>
      <c r="AC3" s="992" t="s">
        <v>849</v>
      </c>
      <c r="AD3" s="992"/>
      <c r="AE3" s="985" t="s">
        <v>820</v>
      </c>
      <c r="AF3" s="560" t="s">
        <v>851</v>
      </c>
      <c r="AG3" s="985" t="s">
        <v>32</v>
      </c>
      <c r="AH3" s="635" t="s">
        <v>943</v>
      </c>
      <c r="AI3" s="636" t="s">
        <v>915</v>
      </c>
    </row>
    <row r="4" spans="1:35" s="508" customFormat="1" ht="16.5" customHeight="1">
      <c r="B4" s="969"/>
      <c r="C4" s="971"/>
      <c r="D4" s="973"/>
      <c r="E4" s="975"/>
      <c r="F4" s="969"/>
      <c r="G4" s="706" t="s">
        <v>214</v>
      </c>
      <c r="H4" s="706" t="s">
        <v>213</v>
      </c>
      <c r="I4" s="706" t="s">
        <v>213</v>
      </c>
      <c r="J4" s="978"/>
      <c r="K4" s="980"/>
      <c r="L4" s="982"/>
      <c r="M4" s="737" t="s">
        <v>940</v>
      </c>
      <c r="N4" s="735" t="s">
        <v>854</v>
      </c>
      <c r="O4" s="735" t="s">
        <v>855</v>
      </c>
      <c r="P4" s="734" t="s">
        <v>820</v>
      </c>
      <c r="Q4" s="736" t="s">
        <v>64</v>
      </c>
      <c r="R4" s="738" t="s">
        <v>892</v>
      </c>
      <c r="S4" s="736" t="s">
        <v>65</v>
      </c>
      <c r="T4" s="739" t="s">
        <v>825</v>
      </c>
      <c r="U4" s="739" t="s">
        <v>837</v>
      </c>
      <c r="V4" s="988"/>
      <c r="W4" s="988"/>
      <c r="X4" s="740" t="s">
        <v>214</v>
      </c>
      <c r="Y4" s="740" t="s">
        <v>213</v>
      </c>
      <c r="Z4" s="991"/>
      <c r="AA4" s="732" t="s">
        <v>0</v>
      </c>
      <c r="AB4" s="732" t="s">
        <v>1</v>
      </c>
      <c r="AC4" s="732" t="s">
        <v>850</v>
      </c>
      <c r="AD4" s="732" t="s">
        <v>1</v>
      </c>
      <c r="AE4" s="986"/>
      <c r="AF4" s="733">
        <v>0.2</v>
      </c>
      <c r="AG4" s="986"/>
      <c r="AH4" s="613" t="s">
        <v>896</v>
      </c>
      <c r="AI4" s="636" t="s">
        <v>897</v>
      </c>
    </row>
    <row r="5" spans="1:35">
      <c r="A5" s="194"/>
      <c r="B5" s="519">
        <v>4</v>
      </c>
      <c r="C5" s="587">
        <v>3</v>
      </c>
      <c r="D5" s="720" t="s">
        <v>1277</v>
      </c>
      <c r="E5" s="521">
        <v>6</v>
      </c>
      <c r="F5" s="584" t="s">
        <v>1297</v>
      </c>
      <c r="G5" s="638">
        <f>H5/E5</f>
        <v>11640</v>
      </c>
      <c r="H5" s="525">
        <v>69840</v>
      </c>
      <c r="I5" s="575">
        <v>380</v>
      </c>
      <c r="J5" s="592">
        <f>H5*I5</f>
        <v>26539200</v>
      </c>
      <c r="K5" s="567">
        <v>0</v>
      </c>
      <c r="L5" s="779">
        <f>J5-M5</f>
        <v>380</v>
      </c>
      <c r="M5" s="568">
        <f>N5+O5-P5</f>
        <v>26538820</v>
      </c>
      <c r="N5" s="569">
        <v>24126200</v>
      </c>
      <c r="O5" s="569">
        <v>2412620</v>
      </c>
      <c r="P5" s="568">
        <v>0</v>
      </c>
      <c r="Q5" s="617">
        <f>J5-AG5</f>
        <v>26539200</v>
      </c>
      <c r="R5" s="618">
        <f>Q5/J5</f>
        <v>1</v>
      </c>
      <c r="S5" s="523">
        <f>Q5-U5</f>
        <v>26539200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0</v>
      </c>
      <c r="Y5" s="526">
        <f>(AA5+AB5-AC5-AD5-AE5)/I5</f>
        <v>0</v>
      </c>
      <c r="Z5" s="568">
        <f>AH5-Y5</f>
        <v>0</v>
      </c>
      <c r="AA5" s="723"/>
      <c r="AB5" s="723"/>
      <c r="AC5" s="723"/>
      <c r="AD5" s="723"/>
      <c r="AE5" s="723"/>
      <c r="AF5" s="619">
        <f>AE5*$AF$4</f>
        <v>0</v>
      </c>
      <c r="AG5" s="723"/>
      <c r="AH5" s="643">
        <f>AG5/I5</f>
        <v>0</v>
      </c>
      <c r="AI5" s="644"/>
    </row>
    <row r="6" spans="1:35" s="518" customFormat="1">
      <c r="B6" s="519">
        <v>4</v>
      </c>
      <c r="C6" s="750"/>
      <c r="D6" s="745"/>
      <c r="E6" s="745"/>
      <c r="F6" s="746"/>
      <c r="G6" s="751"/>
      <c r="H6" s="751" t="s">
        <v>5</v>
      </c>
      <c r="I6" s="752">
        <f>SUM(I5:I5)</f>
        <v>380</v>
      </c>
      <c r="J6" s="531">
        <f t="shared" ref="J6:AG6" si="0">SUM(J5:J5)</f>
        <v>26539200</v>
      </c>
      <c r="K6" s="532">
        <f t="shared" si="0"/>
        <v>0</v>
      </c>
      <c r="L6" s="531">
        <f t="shared" si="0"/>
        <v>380</v>
      </c>
      <c r="M6" s="531">
        <f t="shared" si="0"/>
        <v>26538820</v>
      </c>
      <c r="N6" s="532">
        <f t="shared" si="0"/>
        <v>24126200</v>
      </c>
      <c r="O6" s="532">
        <f t="shared" si="0"/>
        <v>2412620</v>
      </c>
      <c r="P6" s="532">
        <f t="shared" si="0"/>
        <v>0</v>
      </c>
      <c r="Q6" s="589">
        <f t="shared" si="0"/>
        <v>26539200</v>
      </c>
      <c r="R6" s="790">
        <f t="shared" ref="R6:R59" si="1">Q6/J6</f>
        <v>1</v>
      </c>
      <c r="S6" s="590">
        <f t="shared" si="0"/>
        <v>26539200</v>
      </c>
      <c r="T6" s="710">
        <f t="shared" si="0"/>
        <v>0</v>
      </c>
      <c r="U6" s="711">
        <f t="shared" si="0"/>
        <v>0</v>
      </c>
      <c r="V6" s="531">
        <f t="shared" si="0"/>
        <v>0</v>
      </c>
      <c r="W6" s="710">
        <f t="shared" si="0"/>
        <v>0</v>
      </c>
      <c r="X6" s="711">
        <f t="shared" si="0"/>
        <v>0</v>
      </c>
      <c r="Y6" s="711">
        <f t="shared" si="0"/>
        <v>0</v>
      </c>
      <c r="Z6" s="531">
        <f t="shared" si="0"/>
        <v>0</v>
      </c>
      <c r="AA6" s="711">
        <f t="shared" si="0"/>
        <v>0</v>
      </c>
      <c r="AB6" s="711">
        <f t="shared" si="0"/>
        <v>0</v>
      </c>
      <c r="AC6" s="711">
        <f t="shared" si="0"/>
        <v>0</v>
      </c>
      <c r="AD6" s="711">
        <f t="shared" si="0"/>
        <v>0</v>
      </c>
      <c r="AE6" s="711">
        <f t="shared" si="0"/>
        <v>0</v>
      </c>
      <c r="AF6" s="712">
        <f t="shared" si="0"/>
        <v>0</v>
      </c>
      <c r="AG6" s="711">
        <f t="shared" si="0"/>
        <v>0</v>
      </c>
      <c r="AH6" s="578"/>
      <c r="AI6" s="615"/>
    </row>
    <row r="7" spans="1:35">
      <c r="A7" s="194"/>
      <c r="B7" s="519">
        <v>4</v>
      </c>
      <c r="C7" s="587">
        <v>5</v>
      </c>
      <c r="D7" s="720" t="s">
        <v>1194</v>
      </c>
      <c r="E7" s="521">
        <v>1</v>
      </c>
      <c r="F7" s="584" t="s">
        <v>885</v>
      </c>
      <c r="G7" s="638">
        <f t="shared" ref="G7" si="2">H7/E7</f>
        <v>47500</v>
      </c>
      <c r="H7" s="525">
        <v>47500</v>
      </c>
      <c r="I7" s="575">
        <v>2309</v>
      </c>
      <c r="J7" s="592">
        <f t="shared" ref="J7" si="3">H7*I7</f>
        <v>109677500</v>
      </c>
      <c r="K7" s="567">
        <v>0</v>
      </c>
      <c r="L7" s="568">
        <f t="shared" ref="L7" si="4">J7-M7</f>
        <v>0</v>
      </c>
      <c r="M7" s="568">
        <f t="shared" ref="M7" si="5">N7+O7-P7</f>
        <v>109677500</v>
      </c>
      <c r="N7" s="569">
        <v>109677500</v>
      </c>
      <c r="O7" s="569">
        <v>0</v>
      </c>
      <c r="P7" s="568">
        <v>0</v>
      </c>
      <c r="Q7" s="617">
        <f t="shared" ref="Q7" si="6">J7-AG7</f>
        <v>21250812.229999989</v>
      </c>
      <c r="R7" s="618">
        <f t="shared" si="1"/>
        <v>0.19375726315789463</v>
      </c>
      <c r="S7" s="523">
        <f t="shared" ref="S7" si="7">Q7-U7</f>
        <v>21250812.229999989</v>
      </c>
      <c r="T7" s="524" t="s">
        <v>839</v>
      </c>
      <c r="U7" s="563">
        <v>0</v>
      </c>
      <c r="V7" s="525" t="s">
        <v>90</v>
      </c>
      <c r="W7" s="522" t="s">
        <v>89</v>
      </c>
      <c r="X7" s="526">
        <f t="shared" ref="X7" si="8">Y7/E7</f>
        <v>38296.530000000006</v>
      </c>
      <c r="Y7" s="526">
        <f t="shared" ref="Y7" si="9">(AA7+AB7-AC7-AD7-AE7)/I7</f>
        <v>38296.530000000006</v>
      </c>
      <c r="Z7" s="568">
        <f t="shared" ref="Z7" si="10">AH7-Y7</f>
        <v>0</v>
      </c>
      <c r="AA7" s="527">
        <v>96548526</v>
      </c>
      <c r="AB7" s="527">
        <v>0</v>
      </c>
      <c r="AC7" s="528">
        <v>4827426.3</v>
      </c>
      <c r="AD7" s="528">
        <v>482742.63</v>
      </c>
      <c r="AE7" s="528">
        <v>2811669.3</v>
      </c>
      <c r="AF7" s="619">
        <f t="shared" ref="AF7" si="11">AE7*$AF$4</f>
        <v>562333.86</v>
      </c>
      <c r="AG7" s="527">
        <v>88426687.770000011</v>
      </c>
      <c r="AH7" s="643">
        <f t="shared" ref="AH7" si="12">AG7/I7</f>
        <v>38296.530000000006</v>
      </c>
      <c r="AI7" s="644" t="s">
        <v>51</v>
      </c>
    </row>
    <row r="8" spans="1:35" s="518" customFormat="1">
      <c r="B8" s="519">
        <v>4</v>
      </c>
      <c r="C8" s="750"/>
      <c r="D8" s="745"/>
      <c r="E8" s="745"/>
      <c r="F8" s="746"/>
      <c r="G8" s="751"/>
      <c r="H8" s="751" t="s">
        <v>1272</v>
      </c>
      <c r="I8" s="752">
        <f>SUM(I7:I7)</f>
        <v>2309</v>
      </c>
      <c r="J8" s="531">
        <f t="shared" ref="J8:AG8" si="13">SUM(J7:J7)</f>
        <v>109677500</v>
      </c>
      <c r="K8" s="532">
        <f t="shared" si="13"/>
        <v>0</v>
      </c>
      <c r="L8" s="531">
        <f t="shared" si="13"/>
        <v>0</v>
      </c>
      <c r="M8" s="531">
        <f t="shared" si="13"/>
        <v>109677500</v>
      </c>
      <c r="N8" s="532">
        <f t="shared" si="13"/>
        <v>109677500</v>
      </c>
      <c r="O8" s="532">
        <f t="shared" si="13"/>
        <v>0</v>
      </c>
      <c r="P8" s="532">
        <f t="shared" si="13"/>
        <v>0</v>
      </c>
      <c r="Q8" s="589">
        <f t="shared" si="13"/>
        <v>21250812.229999989</v>
      </c>
      <c r="R8" s="790">
        <f t="shared" si="1"/>
        <v>0.19375726315789463</v>
      </c>
      <c r="S8" s="590">
        <f t="shared" si="13"/>
        <v>21250812.229999989</v>
      </c>
      <c r="T8" s="710">
        <f t="shared" si="13"/>
        <v>0</v>
      </c>
      <c r="U8" s="711">
        <f t="shared" si="13"/>
        <v>0</v>
      </c>
      <c r="V8" s="531">
        <f t="shared" si="13"/>
        <v>0</v>
      </c>
      <c r="W8" s="710">
        <f t="shared" si="13"/>
        <v>0</v>
      </c>
      <c r="X8" s="711">
        <f t="shared" si="13"/>
        <v>38296.530000000006</v>
      </c>
      <c r="Y8" s="711">
        <f t="shared" si="13"/>
        <v>38296.530000000006</v>
      </c>
      <c r="Z8" s="531">
        <f t="shared" si="13"/>
        <v>0</v>
      </c>
      <c r="AA8" s="711">
        <f t="shared" si="13"/>
        <v>96548526</v>
      </c>
      <c r="AB8" s="711">
        <f t="shared" si="13"/>
        <v>0</v>
      </c>
      <c r="AC8" s="711">
        <f t="shared" si="13"/>
        <v>4827426.3</v>
      </c>
      <c r="AD8" s="711">
        <f t="shared" si="13"/>
        <v>482742.63</v>
      </c>
      <c r="AE8" s="711">
        <f t="shared" si="13"/>
        <v>2811669.3</v>
      </c>
      <c r="AF8" s="712">
        <f t="shared" si="13"/>
        <v>562333.86</v>
      </c>
      <c r="AG8" s="711">
        <f t="shared" si="13"/>
        <v>88426687.770000011</v>
      </c>
      <c r="AH8" s="578"/>
      <c r="AI8" s="615"/>
    </row>
    <row r="9" spans="1:35">
      <c r="A9" s="194"/>
      <c r="B9" s="519">
        <v>4</v>
      </c>
      <c r="C9" s="587">
        <v>11</v>
      </c>
      <c r="D9" s="724" t="s">
        <v>1254</v>
      </c>
      <c r="E9" s="521">
        <v>36</v>
      </c>
      <c r="F9" s="768" t="s">
        <v>127</v>
      </c>
      <c r="G9" s="638">
        <f t="shared" ref="G9:G13" si="14">H9/E9</f>
        <v>195</v>
      </c>
      <c r="H9" s="764">
        <v>7020</v>
      </c>
      <c r="I9" s="757">
        <v>756</v>
      </c>
      <c r="J9" s="592">
        <f t="shared" ref="J9:J13" si="15">H9*I9</f>
        <v>5307120</v>
      </c>
      <c r="K9" s="567">
        <v>0</v>
      </c>
      <c r="L9" s="767">
        <f t="shared" ref="L9" si="16">J9-M9</f>
        <v>0</v>
      </c>
      <c r="M9" s="568">
        <f t="shared" ref="M9:M12" si="17">N9+O9-P9</f>
        <v>5307120</v>
      </c>
      <c r="N9" s="569">
        <v>4824654</v>
      </c>
      <c r="O9" s="569">
        <v>482466</v>
      </c>
      <c r="P9" s="568">
        <v>0</v>
      </c>
      <c r="Q9" s="617">
        <f t="shared" ref="Q9:Q13" si="18">J9-AG9</f>
        <v>813486.24000000022</v>
      </c>
      <c r="R9" s="618">
        <f t="shared" si="1"/>
        <v>0.15328205128205133</v>
      </c>
      <c r="S9" s="523">
        <f t="shared" ref="S9:S13" si="19">Q9-U9</f>
        <v>813486.24000000022</v>
      </c>
      <c r="T9" s="524" t="s">
        <v>98</v>
      </c>
      <c r="U9" s="563">
        <v>0</v>
      </c>
      <c r="V9" s="525" t="s">
        <v>90</v>
      </c>
      <c r="W9" s="522" t="s">
        <v>89</v>
      </c>
      <c r="X9" s="526">
        <f t="shared" ref="X9:X13" si="20">Y9/E9</f>
        <v>165.11</v>
      </c>
      <c r="Y9" s="526">
        <f t="shared" ref="Y9:Y13" si="21">(AA9+AB9-AC9-AD9-AE9)/I9</f>
        <v>5943.96</v>
      </c>
      <c r="Z9" s="568">
        <f t="shared" ref="Z9:Z13" si="22">AH9-Y9</f>
        <v>0</v>
      </c>
      <c r="AA9" s="723">
        <v>4300128</v>
      </c>
      <c r="AB9" s="723">
        <v>430012.80000000005</v>
      </c>
      <c r="AC9" s="723">
        <v>215006.40000000002</v>
      </c>
      <c r="AD9" s="723">
        <v>21500.640000000003</v>
      </c>
      <c r="AE9" s="723">
        <v>0</v>
      </c>
      <c r="AF9" s="619">
        <f t="shared" ref="AF9:AF13" si="23">AE9*$AF$4</f>
        <v>0</v>
      </c>
      <c r="AG9" s="723">
        <v>4493633.76</v>
      </c>
      <c r="AH9" s="643">
        <f t="shared" ref="AH9:AH13" si="24">AG9/I9</f>
        <v>5943.96</v>
      </c>
      <c r="AI9" s="644" t="s">
        <v>283</v>
      </c>
    </row>
    <row r="10" spans="1:35">
      <c r="A10" s="194"/>
      <c r="B10" s="519">
        <v>4</v>
      </c>
      <c r="C10" s="587">
        <v>11</v>
      </c>
      <c r="D10" s="724" t="s">
        <v>1253</v>
      </c>
      <c r="E10" s="521">
        <v>36</v>
      </c>
      <c r="F10" s="768" t="s">
        <v>127</v>
      </c>
      <c r="G10" s="638">
        <f t="shared" si="14"/>
        <v>195</v>
      </c>
      <c r="H10" s="764">
        <v>7020</v>
      </c>
      <c r="I10" s="757">
        <v>540</v>
      </c>
      <c r="J10" s="592">
        <f t="shared" si="15"/>
        <v>3790800</v>
      </c>
      <c r="K10" s="567">
        <v>0</v>
      </c>
      <c r="L10" s="767">
        <f>J10-M10</f>
        <v>0</v>
      </c>
      <c r="M10" s="568">
        <f t="shared" si="17"/>
        <v>3790800</v>
      </c>
      <c r="N10" s="569">
        <v>3446181</v>
      </c>
      <c r="O10" s="569">
        <v>344619</v>
      </c>
      <c r="P10" s="568">
        <v>0</v>
      </c>
      <c r="Q10" s="617">
        <f t="shared" si="18"/>
        <v>581061.60000000009</v>
      </c>
      <c r="R10" s="618">
        <f t="shared" si="1"/>
        <v>0.1532820512820513</v>
      </c>
      <c r="S10" s="523">
        <f t="shared" si="19"/>
        <v>581061.60000000009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20"/>
        <v>165.11</v>
      </c>
      <c r="Y10" s="526">
        <f t="shared" si="21"/>
        <v>5943.96</v>
      </c>
      <c r="Z10" s="568">
        <f t="shared" si="22"/>
        <v>0</v>
      </c>
      <c r="AA10" s="723">
        <v>3071520</v>
      </c>
      <c r="AB10" s="723">
        <v>307152</v>
      </c>
      <c r="AC10" s="723">
        <v>153576</v>
      </c>
      <c r="AD10" s="723">
        <v>15357.6</v>
      </c>
      <c r="AE10" s="723">
        <v>0</v>
      </c>
      <c r="AF10" s="619">
        <f t="shared" si="23"/>
        <v>0</v>
      </c>
      <c r="AG10" s="723">
        <v>3209738.4</v>
      </c>
      <c r="AH10" s="643">
        <f t="shared" si="24"/>
        <v>5943.96</v>
      </c>
      <c r="AI10" s="644" t="s">
        <v>283</v>
      </c>
    </row>
    <row r="11" spans="1:35">
      <c r="A11" s="194"/>
      <c r="B11" s="519">
        <v>4</v>
      </c>
      <c r="C11" s="587">
        <v>11</v>
      </c>
      <c r="D11" s="724" t="s">
        <v>1253</v>
      </c>
      <c r="E11" s="521">
        <v>36</v>
      </c>
      <c r="F11" s="768" t="s">
        <v>102</v>
      </c>
      <c r="G11" s="638">
        <f t="shared" si="14"/>
        <v>200</v>
      </c>
      <c r="H11" s="764">
        <v>7200</v>
      </c>
      <c r="I11" s="757">
        <v>324</v>
      </c>
      <c r="J11" s="592">
        <f t="shared" si="15"/>
        <v>2332800</v>
      </c>
      <c r="K11" s="567">
        <v>0</v>
      </c>
      <c r="L11" s="568">
        <f t="shared" ref="L11:L13" si="25">J11-M11</f>
        <v>0</v>
      </c>
      <c r="M11" s="568">
        <f t="shared" si="17"/>
        <v>2332800</v>
      </c>
      <c r="N11" s="569">
        <v>2120727</v>
      </c>
      <c r="O11" s="569">
        <v>212073</v>
      </c>
      <c r="P11" s="568">
        <v>0</v>
      </c>
      <c r="Q11" s="617">
        <f t="shared" si="18"/>
        <v>406956.9600000002</v>
      </c>
      <c r="R11" s="618">
        <f t="shared" si="1"/>
        <v>0.17445000000000008</v>
      </c>
      <c r="S11" s="523">
        <f t="shared" si="19"/>
        <v>406956.9600000002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20"/>
        <v>165.10999999999999</v>
      </c>
      <c r="Y11" s="526">
        <f t="shared" si="21"/>
        <v>5943.9599999999991</v>
      </c>
      <c r="Z11" s="568">
        <f t="shared" si="22"/>
        <v>0</v>
      </c>
      <c r="AA11" s="723">
        <v>1842912</v>
      </c>
      <c r="AB11" s="723">
        <v>184291.20000000001</v>
      </c>
      <c r="AC11" s="723">
        <v>92145.600000000006</v>
      </c>
      <c r="AD11" s="723">
        <v>9214.5600000000013</v>
      </c>
      <c r="AE11" s="723">
        <v>0</v>
      </c>
      <c r="AF11" s="619">
        <f t="shared" si="23"/>
        <v>0</v>
      </c>
      <c r="AG11" s="723">
        <v>1925843.0399999998</v>
      </c>
      <c r="AH11" s="643">
        <f t="shared" si="24"/>
        <v>5943.9599999999991</v>
      </c>
      <c r="AI11" s="644" t="s">
        <v>149</v>
      </c>
    </row>
    <row r="12" spans="1:35">
      <c r="A12" s="194"/>
      <c r="B12" s="519">
        <v>4</v>
      </c>
      <c r="C12" s="587">
        <v>11</v>
      </c>
      <c r="D12" s="724" t="s">
        <v>1254</v>
      </c>
      <c r="E12" s="521">
        <v>36</v>
      </c>
      <c r="F12" s="768" t="s">
        <v>1241</v>
      </c>
      <c r="G12" s="638">
        <f t="shared" si="14"/>
        <v>200</v>
      </c>
      <c r="H12" s="764">
        <v>7200</v>
      </c>
      <c r="I12" s="757">
        <v>108</v>
      </c>
      <c r="J12" s="592">
        <f t="shared" si="15"/>
        <v>777600</v>
      </c>
      <c r="K12" s="567">
        <v>0</v>
      </c>
      <c r="L12" s="568">
        <f t="shared" si="25"/>
        <v>0</v>
      </c>
      <c r="M12" s="568">
        <f t="shared" si="17"/>
        <v>777600</v>
      </c>
      <c r="N12" s="569">
        <v>706909</v>
      </c>
      <c r="O12" s="569">
        <v>70691</v>
      </c>
      <c r="P12" s="568">
        <v>0</v>
      </c>
      <c r="Q12" s="617">
        <f t="shared" si="18"/>
        <v>135652.31999999995</v>
      </c>
      <c r="R12" s="618">
        <f t="shared" si="1"/>
        <v>0.17444999999999994</v>
      </c>
      <c r="S12" s="523">
        <f t="shared" si="19"/>
        <v>135652.31999999995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20"/>
        <v>165.11</v>
      </c>
      <c r="Y12" s="526">
        <f t="shared" si="21"/>
        <v>5943.96</v>
      </c>
      <c r="Z12" s="568">
        <f t="shared" si="22"/>
        <v>0</v>
      </c>
      <c r="AA12" s="723">
        <v>614304</v>
      </c>
      <c r="AB12" s="723">
        <v>61430.400000000001</v>
      </c>
      <c r="AC12" s="723">
        <v>30715.200000000001</v>
      </c>
      <c r="AD12" s="723">
        <v>3071.5200000000004</v>
      </c>
      <c r="AE12" s="723">
        <v>0</v>
      </c>
      <c r="AF12" s="619">
        <f t="shared" si="23"/>
        <v>0</v>
      </c>
      <c r="AG12" s="723">
        <v>641947.68000000005</v>
      </c>
      <c r="AH12" s="643">
        <f t="shared" si="24"/>
        <v>5943.96</v>
      </c>
      <c r="AI12" s="644" t="s">
        <v>149</v>
      </c>
    </row>
    <row r="13" spans="1:35">
      <c r="A13" s="194"/>
      <c r="B13" s="519">
        <v>4</v>
      </c>
      <c r="C13" s="587">
        <v>11</v>
      </c>
      <c r="D13" s="724" t="s">
        <v>1278</v>
      </c>
      <c r="E13" s="521">
        <v>8</v>
      </c>
      <c r="F13" s="768" t="s">
        <v>1241</v>
      </c>
      <c r="G13" s="638">
        <f t="shared" si="14"/>
        <v>3000</v>
      </c>
      <c r="H13" s="764">
        <v>24000</v>
      </c>
      <c r="I13" s="757">
        <v>200</v>
      </c>
      <c r="J13" s="592">
        <f t="shared" si="15"/>
        <v>4800000</v>
      </c>
      <c r="K13" s="567">
        <v>0</v>
      </c>
      <c r="L13" s="779">
        <f t="shared" si="25"/>
        <v>480</v>
      </c>
      <c r="M13" s="568">
        <f>N13+O13-P13</f>
        <v>4799520</v>
      </c>
      <c r="N13" s="569">
        <v>4363200</v>
      </c>
      <c r="O13" s="569">
        <v>436320</v>
      </c>
      <c r="P13" s="568">
        <v>0</v>
      </c>
      <c r="Q13" s="617">
        <f t="shared" si="18"/>
        <v>1632000</v>
      </c>
      <c r="R13" s="618">
        <f t="shared" si="1"/>
        <v>0.34</v>
      </c>
      <c r="S13" s="523">
        <f t="shared" si="19"/>
        <v>1632000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20"/>
        <v>1979.9999999999998</v>
      </c>
      <c r="Y13" s="526">
        <f t="shared" si="21"/>
        <v>15839.999999999998</v>
      </c>
      <c r="Z13" s="568">
        <f t="shared" si="22"/>
        <v>0</v>
      </c>
      <c r="AA13" s="777">
        <f>6405446.4/400*200</f>
        <v>3202723.2</v>
      </c>
      <c r="AB13" s="780">
        <f>640544.64/400*200</f>
        <v>320272.32</v>
      </c>
      <c r="AC13" s="777">
        <v>0</v>
      </c>
      <c r="AD13" s="777">
        <v>0</v>
      </c>
      <c r="AE13" s="777">
        <f>709991.040000001/400*200</f>
        <v>354995.52000000048</v>
      </c>
      <c r="AF13" s="778">
        <f t="shared" si="23"/>
        <v>70999.104000000094</v>
      </c>
      <c r="AG13" s="777">
        <f>6336000/400*200</f>
        <v>3168000</v>
      </c>
      <c r="AH13" s="643">
        <f t="shared" si="24"/>
        <v>15840</v>
      </c>
      <c r="AI13" s="644" t="s">
        <v>1301</v>
      </c>
    </row>
    <row r="14" spans="1:35" s="518" customFormat="1">
      <c r="B14" s="519">
        <v>4</v>
      </c>
      <c r="C14" s="750"/>
      <c r="D14" s="745"/>
      <c r="E14" s="745"/>
      <c r="F14" s="746"/>
      <c r="G14" s="751"/>
      <c r="H14" s="751" t="s">
        <v>1272</v>
      </c>
      <c r="I14" s="752">
        <f>SUM(I9:I13)</f>
        <v>1928</v>
      </c>
      <c r="J14" s="531">
        <f t="shared" ref="J14:AG14" si="26">SUM(J9:J13)</f>
        <v>17008320</v>
      </c>
      <c r="K14" s="532">
        <f t="shared" si="26"/>
        <v>0</v>
      </c>
      <c r="L14" s="531">
        <f t="shared" si="26"/>
        <v>480</v>
      </c>
      <c r="M14" s="531">
        <f t="shared" si="26"/>
        <v>17007840</v>
      </c>
      <c r="N14" s="532">
        <f t="shared" si="26"/>
        <v>15461671</v>
      </c>
      <c r="O14" s="532">
        <f t="shared" si="26"/>
        <v>1546169</v>
      </c>
      <c r="P14" s="532">
        <f t="shared" si="26"/>
        <v>0</v>
      </c>
      <c r="Q14" s="589">
        <f t="shared" si="26"/>
        <v>3569157.1200000006</v>
      </c>
      <c r="R14" s="790">
        <f t="shared" si="1"/>
        <v>0.20984771688209067</v>
      </c>
      <c r="S14" s="590">
        <f t="shared" si="26"/>
        <v>3569157.1200000006</v>
      </c>
      <c r="T14" s="710">
        <f t="shared" si="26"/>
        <v>0</v>
      </c>
      <c r="U14" s="711">
        <f t="shared" si="26"/>
        <v>0</v>
      </c>
      <c r="V14" s="531">
        <f t="shared" si="26"/>
        <v>0</v>
      </c>
      <c r="W14" s="710">
        <f t="shared" si="26"/>
        <v>0</v>
      </c>
      <c r="X14" s="711">
        <f t="shared" si="26"/>
        <v>2640.4399999999996</v>
      </c>
      <c r="Y14" s="711">
        <f t="shared" si="26"/>
        <v>39615.839999999997</v>
      </c>
      <c r="Z14" s="531">
        <f t="shared" si="26"/>
        <v>0</v>
      </c>
      <c r="AA14" s="711">
        <f t="shared" si="26"/>
        <v>13031587.199999999</v>
      </c>
      <c r="AB14" s="711">
        <f t="shared" si="26"/>
        <v>1303158.72</v>
      </c>
      <c r="AC14" s="711">
        <f t="shared" si="26"/>
        <v>491443.20000000001</v>
      </c>
      <c r="AD14" s="711">
        <f t="shared" si="26"/>
        <v>49144.320000000007</v>
      </c>
      <c r="AE14" s="711">
        <f t="shared" si="26"/>
        <v>354995.52000000048</v>
      </c>
      <c r="AF14" s="712">
        <f t="shared" si="26"/>
        <v>70999.104000000094</v>
      </c>
      <c r="AG14" s="711">
        <f t="shared" si="26"/>
        <v>13439162.879999999</v>
      </c>
      <c r="AH14" s="578"/>
      <c r="AI14" s="615"/>
    </row>
    <row r="15" spans="1:35">
      <c r="A15" s="194"/>
      <c r="B15" s="519">
        <v>4</v>
      </c>
      <c r="C15" s="587">
        <v>13</v>
      </c>
      <c r="D15" s="724" t="s">
        <v>1071</v>
      </c>
      <c r="E15" s="521">
        <v>24</v>
      </c>
      <c r="F15" s="768" t="s">
        <v>1298</v>
      </c>
      <c r="G15" s="638">
        <f t="shared" ref="G15:G18" si="27">H15/E15</f>
        <v>515</v>
      </c>
      <c r="H15" s="764">
        <v>12360</v>
      </c>
      <c r="I15" s="757">
        <v>520</v>
      </c>
      <c r="J15" s="592">
        <f t="shared" ref="J15:J18" si="28">H15*I15</f>
        <v>6427200</v>
      </c>
      <c r="K15" s="567">
        <v>0</v>
      </c>
      <c r="L15" s="767">
        <f>J15-M15</f>
        <v>0</v>
      </c>
      <c r="M15" s="568">
        <f t="shared" ref="M15:M18" si="29">N15+O15-P15</f>
        <v>6427200</v>
      </c>
      <c r="N15" s="569">
        <v>5842909</v>
      </c>
      <c r="O15" s="569">
        <v>584291</v>
      </c>
      <c r="P15" s="568">
        <v>0</v>
      </c>
      <c r="Q15" s="617">
        <f t="shared" ref="Q15:Q18" si="30">J15-AG15</f>
        <v>509683.20000000019</v>
      </c>
      <c r="R15" s="618">
        <f t="shared" si="1"/>
        <v>7.9300970873786431E-2</v>
      </c>
      <c r="S15" s="523">
        <f t="shared" ref="S15:S18" si="31">Q15-U15</f>
        <v>509683.20000000019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ref="X15:X18" si="32">Y15/E15</f>
        <v>474.16</v>
      </c>
      <c r="Y15" s="526">
        <f t="shared" ref="Y15:Y18" si="33">(AA15+AB15-AC15-AD15-AE15)/I15</f>
        <v>11379.84</v>
      </c>
      <c r="Z15" s="568">
        <f t="shared" ref="Z15:Z18" si="34">AH15-Y15</f>
        <v>0</v>
      </c>
      <c r="AA15" s="723">
        <v>5715840</v>
      </c>
      <c r="AB15" s="723">
        <v>571584</v>
      </c>
      <c r="AC15" s="723">
        <v>285792</v>
      </c>
      <c r="AD15" s="723">
        <v>28579.200000000001</v>
      </c>
      <c r="AE15" s="723">
        <v>55536</v>
      </c>
      <c r="AF15" s="619">
        <f t="shared" ref="AF15:AF18" si="35">AE15*$AF$4</f>
        <v>11107.2</v>
      </c>
      <c r="AG15" s="723">
        <v>5917516.7999999998</v>
      </c>
      <c r="AH15" s="643">
        <f t="shared" ref="AH15:AH18" si="36">AG15/I15</f>
        <v>11379.84</v>
      </c>
      <c r="AI15" s="644" t="s">
        <v>1303</v>
      </c>
    </row>
    <row r="16" spans="1:35">
      <c r="A16" s="194"/>
      <c r="B16" s="519">
        <v>4</v>
      </c>
      <c r="C16" s="587">
        <v>13</v>
      </c>
      <c r="D16" s="724" t="s">
        <v>1071</v>
      </c>
      <c r="E16" s="521">
        <v>24</v>
      </c>
      <c r="F16" s="768" t="s">
        <v>1241</v>
      </c>
      <c r="G16" s="638">
        <f t="shared" si="27"/>
        <v>515</v>
      </c>
      <c r="H16" s="764">
        <v>12360</v>
      </c>
      <c r="I16" s="757">
        <v>220</v>
      </c>
      <c r="J16" s="592">
        <f t="shared" si="28"/>
        <v>2719200</v>
      </c>
      <c r="K16" s="567">
        <v>0</v>
      </c>
      <c r="L16" s="568">
        <f t="shared" ref="L16:L18" si="37">J16-M16</f>
        <v>0</v>
      </c>
      <c r="M16" s="568">
        <f t="shared" si="29"/>
        <v>2719200</v>
      </c>
      <c r="N16" s="569">
        <v>2472000</v>
      </c>
      <c r="O16" s="569">
        <v>247200</v>
      </c>
      <c r="P16" s="568">
        <v>0</v>
      </c>
      <c r="Q16" s="617">
        <f t="shared" si="30"/>
        <v>215635.20000000019</v>
      </c>
      <c r="R16" s="618">
        <f t="shared" si="1"/>
        <v>7.9300970873786472E-2</v>
      </c>
      <c r="S16" s="523">
        <f t="shared" si="31"/>
        <v>215635.20000000019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32"/>
        <v>474.15999999999991</v>
      </c>
      <c r="Y16" s="526">
        <f t="shared" si="33"/>
        <v>11379.839999999998</v>
      </c>
      <c r="Z16" s="568">
        <f t="shared" si="34"/>
        <v>0</v>
      </c>
      <c r="AA16" s="723">
        <v>2418240</v>
      </c>
      <c r="AB16" s="723">
        <v>241824</v>
      </c>
      <c r="AC16" s="723">
        <v>120912.00000000001</v>
      </c>
      <c r="AD16" s="723">
        <v>12091.200000000003</v>
      </c>
      <c r="AE16" s="723">
        <v>23496</v>
      </c>
      <c r="AF16" s="619">
        <f t="shared" si="35"/>
        <v>4699.2</v>
      </c>
      <c r="AG16" s="723">
        <v>2503564.7999999998</v>
      </c>
      <c r="AH16" s="643">
        <f t="shared" si="36"/>
        <v>11379.839999999998</v>
      </c>
      <c r="AI16" s="644" t="s">
        <v>1304</v>
      </c>
    </row>
    <row r="17" spans="1:35">
      <c r="A17" s="194"/>
      <c r="B17" s="519">
        <v>4</v>
      </c>
      <c r="C17" s="587">
        <v>13</v>
      </c>
      <c r="D17" s="724" t="s">
        <v>1252</v>
      </c>
      <c r="E17" s="521">
        <v>6</v>
      </c>
      <c r="F17" s="768" t="s">
        <v>1299</v>
      </c>
      <c r="G17" s="638">
        <f t="shared" si="27"/>
        <v>320</v>
      </c>
      <c r="H17" s="764">
        <v>1920</v>
      </c>
      <c r="I17" s="757">
        <v>2400</v>
      </c>
      <c r="J17" s="592">
        <f t="shared" si="28"/>
        <v>4608000</v>
      </c>
      <c r="K17" s="567">
        <v>0</v>
      </c>
      <c r="L17" s="568">
        <f t="shared" si="37"/>
        <v>0</v>
      </c>
      <c r="M17" s="568">
        <f t="shared" si="29"/>
        <v>4608000</v>
      </c>
      <c r="N17" s="569">
        <v>4189091</v>
      </c>
      <c r="O17" s="569">
        <v>418909</v>
      </c>
      <c r="P17" s="568">
        <v>0</v>
      </c>
      <c r="Q17" s="617">
        <f t="shared" si="30"/>
        <v>804600</v>
      </c>
      <c r="R17" s="618">
        <f t="shared" si="1"/>
        <v>0.17460937500000001</v>
      </c>
      <c r="S17" s="523">
        <f t="shared" si="31"/>
        <v>804600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si="32"/>
        <v>264.125</v>
      </c>
      <c r="Y17" s="526">
        <f t="shared" si="33"/>
        <v>1584.75</v>
      </c>
      <c r="Z17" s="568">
        <f t="shared" si="34"/>
        <v>0</v>
      </c>
      <c r="AA17" s="743">
        <v>3787200</v>
      </c>
      <c r="AB17" s="743">
        <v>378720</v>
      </c>
      <c r="AC17" s="743">
        <v>189360</v>
      </c>
      <c r="AD17" s="743">
        <v>18936</v>
      </c>
      <c r="AE17" s="743">
        <v>154224.00000000003</v>
      </c>
      <c r="AF17" s="619">
        <f t="shared" si="35"/>
        <v>30844.800000000007</v>
      </c>
      <c r="AG17" s="743">
        <v>3803400</v>
      </c>
      <c r="AH17" s="643">
        <f t="shared" si="36"/>
        <v>1584.75</v>
      </c>
      <c r="AI17" s="644" t="s">
        <v>1306</v>
      </c>
    </row>
    <row r="18" spans="1:35">
      <c r="A18" s="194"/>
      <c r="B18" s="519">
        <v>4</v>
      </c>
      <c r="C18" s="587">
        <v>13</v>
      </c>
      <c r="D18" s="724" t="s">
        <v>1254</v>
      </c>
      <c r="E18" s="521">
        <v>36</v>
      </c>
      <c r="F18" s="768" t="s">
        <v>1189</v>
      </c>
      <c r="G18" s="638">
        <f t="shared" si="27"/>
        <v>194.98</v>
      </c>
      <c r="H18" s="764">
        <v>7019.28</v>
      </c>
      <c r="I18" s="757">
        <v>1080</v>
      </c>
      <c r="J18" s="592">
        <f t="shared" si="28"/>
        <v>7580822.3999999994</v>
      </c>
      <c r="K18" s="567">
        <v>0</v>
      </c>
      <c r="L18" s="779">
        <f t="shared" si="37"/>
        <v>194.39999999944121</v>
      </c>
      <c r="M18" s="568">
        <f t="shared" si="29"/>
        <v>7580628</v>
      </c>
      <c r="N18" s="569">
        <v>6891480</v>
      </c>
      <c r="O18" s="569">
        <v>689148</v>
      </c>
      <c r="P18" s="568">
        <v>0</v>
      </c>
      <c r="Q18" s="617">
        <f t="shared" si="30"/>
        <v>1161345.5999999996</v>
      </c>
      <c r="R18" s="618">
        <f t="shared" si="1"/>
        <v>0.15319519950764177</v>
      </c>
      <c r="S18" s="523">
        <f t="shared" si="31"/>
        <v>1161345.5999999996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32"/>
        <v>165.11</v>
      </c>
      <c r="Y18" s="526">
        <f t="shared" si="33"/>
        <v>5943.96</v>
      </c>
      <c r="Z18" s="568">
        <f t="shared" si="34"/>
        <v>0</v>
      </c>
      <c r="AA18" s="723">
        <v>6143040</v>
      </c>
      <c r="AB18" s="723">
        <v>614304</v>
      </c>
      <c r="AC18" s="723">
        <v>307152</v>
      </c>
      <c r="AD18" s="723">
        <v>30715.200000000001</v>
      </c>
      <c r="AE18" s="723">
        <v>0</v>
      </c>
      <c r="AF18" s="619">
        <f t="shared" si="35"/>
        <v>0</v>
      </c>
      <c r="AG18" s="723">
        <v>6419476.7999999998</v>
      </c>
      <c r="AH18" s="643">
        <f t="shared" si="36"/>
        <v>5943.96</v>
      </c>
      <c r="AI18" s="644" t="s">
        <v>1307</v>
      </c>
    </row>
    <row r="19" spans="1:35" s="518" customFormat="1">
      <c r="B19" s="519">
        <v>4</v>
      </c>
      <c r="C19" s="750"/>
      <c r="D19" s="745"/>
      <c r="E19" s="745"/>
      <c r="F19" s="746"/>
      <c r="G19" s="751"/>
      <c r="H19" s="751" t="s">
        <v>1272</v>
      </c>
      <c r="I19" s="752">
        <f>SUM(I15:I18)</f>
        <v>4220</v>
      </c>
      <c r="J19" s="531">
        <f t="shared" ref="J19:AG19" si="38">SUM(J15:J18)</f>
        <v>21335222.399999999</v>
      </c>
      <c r="K19" s="532">
        <f t="shared" si="38"/>
        <v>0</v>
      </c>
      <c r="L19" s="531">
        <f t="shared" si="38"/>
        <v>194.39999999944121</v>
      </c>
      <c r="M19" s="531">
        <f t="shared" si="38"/>
        <v>21335028</v>
      </c>
      <c r="N19" s="532">
        <f t="shared" si="38"/>
        <v>19395480</v>
      </c>
      <c r="O19" s="532">
        <f t="shared" si="38"/>
        <v>1939548</v>
      </c>
      <c r="P19" s="532">
        <f t="shared" si="38"/>
        <v>0</v>
      </c>
      <c r="Q19" s="589">
        <f t="shared" si="38"/>
        <v>2691264</v>
      </c>
      <c r="R19" s="790">
        <f t="shared" si="1"/>
        <v>0.12614183014094102</v>
      </c>
      <c r="S19" s="590">
        <f t="shared" si="38"/>
        <v>2691264</v>
      </c>
      <c r="T19" s="710">
        <f t="shared" si="38"/>
        <v>0</v>
      </c>
      <c r="U19" s="711">
        <f t="shared" si="38"/>
        <v>0</v>
      </c>
      <c r="V19" s="531">
        <f t="shared" si="38"/>
        <v>0</v>
      </c>
      <c r="W19" s="710">
        <f t="shared" si="38"/>
        <v>0</v>
      </c>
      <c r="X19" s="711">
        <f t="shared" si="38"/>
        <v>1377.5549999999998</v>
      </c>
      <c r="Y19" s="711">
        <f t="shared" si="38"/>
        <v>30288.39</v>
      </c>
      <c r="Z19" s="531">
        <f t="shared" si="38"/>
        <v>0</v>
      </c>
      <c r="AA19" s="711">
        <f t="shared" si="38"/>
        <v>18064320</v>
      </c>
      <c r="AB19" s="711">
        <f t="shared" si="38"/>
        <v>1806432</v>
      </c>
      <c r="AC19" s="711">
        <f t="shared" si="38"/>
        <v>903216</v>
      </c>
      <c r="AD19" s="711">
        <f t="shared" si="38"/>
        <v>90321.600000000006</v>
      </c>
      <c r="AE19" s="711">
        <f t="shared" si="38"/>
        <v>233256.00000000003</v>
      </c>
      <c r="AF19" s="712">
        <f t="shared" si="38"/>
        <v>46651.200000000012</v>
      </c>
      <c r="AG19" s="711">
        <f t="shared" si="38"/>
        <v>18643958.399999999</v>
      </c>
      <c r="AH19" s="578"/>
      <c r="AI19" s="615"/>
    </row>
    <row r="20" spans="1:35">
      <c r="A20" s="194"/>
      <c r="B20" s="519">
        <v>4</v>
      </c>
      <c r="C20" s="587">
        <v>14</v>
      </c>
      <c r="D20" s="724" t="s">
        <v>1071</v>
      </c>
      <c r="E20" s="521">
        <v>24</v>
      </c>
      <c r="F20" s="768" t="s">
        <v>1300</v>
      </c>
      <c r="G20" s="638">
        <f t="shared" ref="G20:G21" si="39">H20/E20</f>
        <v>500</v>
      </c>
      <c r="H20" s="764">
        <v>12000</v>
      </c>
      <c r="I20" s="757">
        <v>580</v>
      </c>
      <c r="J20" s="592">
        <f t="shared" ref="J20:J21" si="40">H20*I20</f>
        <v>6960000</v>
      </c>
      <c r="K20" s="567">
        <v>0</v>
      </c>
      <c r="L20" s="568">
        <f t="shared" ref="L20:L21" si="41">J20-M20</f>
        <v>0</v>
      </c>
      <c r="M20" s="568">
        <f t="shared" ref="M20:M21" si="42">N20+O20-P20</f>
        <v>6960000</v>
      </c>
      <c r="N20" s="569">
        <v>6327272</v>
      </c>
      <c r="O20" s="569">
        <v>632728</v>
      </c>
      <c r="P20" s="568">
        <v>0</v>
      </c>
      <c r="Q20" s="617">
        <f t="shared" ref="Q20:Q21" si="43">J20-AG20</f>
        <v>359692.79999999981</v>
      </c>
      <c r="R20" s="618">
        <f t="shared" si="1"/>
        <v>5.1679999999999976E-2</v>
      </c>
      <c r="S20" s="523">
        <f t="shared" ref="S20:S21" si="44">Q20-U20</f>
        <v>359692.79999999981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ref="X20:X21" si="45">Y20/E20</f>
        <v>474.16</v>
      </c>
      <c r="Y20" s="526">
        <f t="shared" ref="Y20:Y21" si="46">(AA20+AB20-AC20-AD20-AE20)/I20</f>
        <v>11379.84</v>
      </c>
      <c r="Z20" s="568">
        <f t="shared" ref="Z20:Z21" si="47">AH20-Y20</f>
        <v>0</v>
      </c>
      <c r="AA20" s="743">
        <v>6375360</v>
      </c>
      <c r="AB20" s="743">
        <v>637536</v>
      </c>
      <c r="AC20" s="743">
        <v>318768</v>
      </c>
      <c r="AD20" s="743">
        <v>31876.800000000003</v>
      </c>
      <c r="AE20" s="743">
        <v>61944</v>
      </c>
      <c r="AF20" s="619">
        <f t="shared" ref="AF20:AF21" si="48">AE20*$AF$4</f>
        <v>12388.800000000001</v>
      </c>
      <c r="AG20" s="743">
        <v>6600307.2000000002</v>
      </c>
      <c r="AH20" s="643">
        <f t="shared" ref="AH20:AH21" si="49">AG20/I20</f>
        <v>11379.84</v>
      </c>
      <c r="AI20" s="644" t="s">
        <v>1305</v>
      </c>
    </row>
    <row r="21" spans="1:35">
      <c r="A21" s="194"/>
      <c r="B21" s="519">
        <v>4</v>
      </c>
      <c r="C21" s="587">
        <v>14</v>
      </c>
      <c r="D21" s="724" t="s">
        <v>1151</v>
      </c>
      <c r="E21" s="521">
        <v>6</v>
      </c>
      <c r="F21" s="768" t="s">
        <v>885</v>
      </c>
      <c r="G21" s="638">
        <f t="shared" si="39"/>
        <v>4042</v>
      </c>
      <c r="H21" s="764">
        <v>24252</v>
      </c>
      <c r="I21" s="757">
        <v>2048</v>
      </c>
      <c r="J21" s="592">
        <f t="shared" si="40"/>
        <v>49668096</v>
      </c>
      <c r="K21" s="567">
        <v>0</v>
      </c>
      <c r="L21" s="779">
        <f t="shared" si="41"/>
        <v>2867</v>
      </c>
      <c r="M21" s="568">
        <f t="shared" si="42"/>
        <v>49665229</v>
      </c>
      <c r="N21" s="569">
        <v>45150208</v>
      </c>
      <c r="O21" s="569">
        <v>4515021</v>
      </c>
      <c r="P21" s="568">
        <v>0</v>
      </c>
      <c r="Q21" s="617">
        <f t="shared" si="43"/>
        <v>49668096</v>
      </c>
      <c r="R21" s="618">
        <f t="shared" si="1"/>
        <v>1</v>
      </c>
      <c r="S21" s="523">
        <f t="shared" si="44"/>
        <v>49668096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si="45"/>
        <v>0</v>
      </c>
      <c r="Y21" s="526">
        <f t="shared" si="46"/>
        <v>0</v>
      </c>
      <c r="Z21" s="568">
        <f t="shared" si="47"/>
        <v>0</v>
      </c>
      <c r="AA21" s="527"/>
      <c r="AB21" s="527"/>
      <c r="AC21" s="528"/>
      <c r="AD21" s="528"/>
      <c r="AE21" s="528"/>
      <c r="AF21" s="619">
        <f t="shared" si="48"/>
        <v>0</v>
      </c>
      <c r="AG21" s="527"/>
      <c r="AH21" s="643">
        <f t="shared" si="49"/>
        <v>0</v>
      </c>
      <c r="AI21" s="644"/>
    </row>
    <row r="22" spans="1:35" s="518" customFormat="1">
      <c r="B22" s="519">
        <v>4</v>
      </c>
      <c r="C22" s="750"/>
      <c r="D22" s="745"/>
      <c r="E22" s="745"/>
      <c r="F22" s="746"/>
      <c r="G22" s="751"/>
      <c r="H22" s="751" t="s">
        <v>1272</v>
      </c>
      <c r="I22" s="752">
        <f t="shared" ref="I22:AG22" si="50">SUM(I20:I21)</f>
        <v>2628</v>
      </c>
      <c r="J22" s="531">
        <f t="shared" si="50"/>
        <v>56628096</v>
      </c>
      <c r="K22" s="532">
        <f t="shared" si="50"/>
        <v>0</v>
      </c>
      <c r="L22" s="531">
        <f t="shared" si="50"/>
        <v>2867</v>
      </c>
      <c r="M22" s="531">
        <f t="shared" si="50"/>
        <v>56625229</v>
      </c>
      <c r="N22" s="532">
        <f t="shared" si="50"/>
        <v>51477480</v>
      </c>
      <c r="O22" s="532">
        <f t="shared" si="50"/>
        <v>5147749</v>
      </c>
      <c r="P22" s="532">
        <f t="shared" si="50"/>
        <v>0</v>
      </c>
      <c r="Q22" s="589">
        <f t="shared" si="50"/>
        <v>50027788.799999997</v>
      </c>
      <c r="R22" s="790">
        <f t="shared" si="1"/>
        <v>0.88344465616502443</v>
      </c>
      <c r="S22" s="590">
        <f t="shared" si="50"/>
        <v>50027788.799999997</v>
      </c>
      <c r="T22" s="710">
        <f t="shared" si="50"/>
        <v>0</v>
      </c>
      <c r="U22" s="711">
        <f t="shared" si="50"/>
        <v>0</v>
      </c>
      <c r="V22" s="531">
        <f t="shared" si="50"/>
        <v>0</v>
      </c>
      <c r="W22" s="710">
        <f t="shared" si="50"/>
        <v>0</v>
      </c>
      <c r="X22" s="711">
        <f t="shared" si="50"/>
        <v>474.16</v>
      </c>
      <c r="Y22" s="711">
        <f t="shared" si="50"/>
        <v>11379.84</v>
      </c>
      <c r="Z22" s="531">
        <f t="shared" si="50"/>
        <v>0</v>
      </c>
      <c r="AA22" s="711">
        <f t="shared" si="50"/>
        <v>6375360</v>
      </c>
      <c r="AB22" s="711">
        <f t="shared" si="50"/>
        <v>637536</v>
      </c>
      <c r="AC22" s="711">
        <f t="shared" si="50"/>
        <v>318768</v>
      </c>
      <c r="AD22" s="711">
        <f t="shared" si="50"/>
        <v>31876.800000000003</v>
      </c>
      <c r="AE22" s="711">
        <f t="shared" si="50"/>
        <v>61944</v>
      </c>
      <c r="AF22" s="712">
        <f t="shared" si="50"/>
        <v>12388.800000000001</v>
      </c>
      <c r="AG22" s="711">
        <f t="shared" si="50"/>
        <v>6600307.2000000002</v>
      </c>
      <c r="AH22" s="578"/>
      <c r="AI22" s="615"/>
    </row>
    <row r="23" spans="1:35">
      <c r="A23" s="194"/>
      <c r="B23" s="519">
        <v>4</v>
      </c>
      <c r="C23" s="587">
        <v>19</v>
      </c>
      <c r="D23" s="724" t="s">
        <v>1151</v>
      </c>
      <c r="E23" s="521">
        <v>6</v>
      </c>
      <c r="F23" s="584" t="s">
        <v>885</v>
      </c>
      <c r="G23" s="638">
        <f t="shared" ref="G23" si="51">H23/E23</f>
        <v>4042</v>
      </c>
      <c r="H23" s="764">
        <v>24252</v>
      </c>
      <c r="I23" s="757">
        <v>952</v>
      </c>
      <c r="J23" s="592">
        <f t="shared" ref="J23" si="52">H23*I23</f>
        <v>23087904</v>
      </c>
      <c r="K23" s="567">
        <v>0</v>
      </c>
      <c r="L23" s="779">
        <f t="shared" ref="L23" si="53">J23-M23</f>
        <v>1333</v>
      </c>
      <c r="M23" s="568">
        <f t="shared" ref="M23" si="54">N23+O23-P23</f>
        <v>23086571</v>
      </c>
      <c r="N23" s="569">
        <v>20987792</v>
      </c>
      <c r="O23" s="569">
        <v>2098779</v>
      </c>
      <c r="P23" s="568">
        <v>0</v>
      </c>
      <c r="Q23" s="617">
        <f t="shared" ref="Q23" si="55">J23-AG23</f>
        <v>23087904</v>
      </c>
      <c r="R23" s="618">
        <f t="shared" si="1"/>
        <v>1</v>
      </c>
      <c r="S23" s="523">
        <f t="shared" ref="S23" si="56">Q23-U23</f>
        <v>23087904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57">Y23/E23</f>
        <v>0</v>
      </c>
      <c r="Y23" s="526">
        <f t="shared" ref="Y23" si="58">(AA23+AB23-AC23-AD23-AE23)/I23</f>
        <v>0</v>
      </c>
      <c r="Z23" s="568">
        <f t="shared" ref="Z23" si="59">AH23-Y23</f>
        <v>0</v>
      </c>
      <c r="AA23" s="527"/>
      <c r="AB23" s="527"/>
      <c r="AC23" s="528"/>
      <c r="AD23" s="528"/>
      <c r="AE23" s="528"/>
      <c r="AF23" s="619">
        <f t="shared" ref="AF23" si="60">AE23*$AF$4</f>
        <v>0</v>
      </c>
      <c r="AG23" s="527"/>
      <c r="AH23" s="643">
        <f t="shared" ref="AH23" si="61">AG23/I23</f>
        <v>0</v>
      </c>
      <c r="AI23" s="644"/>
    </row>
    <row r="24" spans="1:35" s="518" customFormat="1">
      <c r="B24" s="519">
        <v>4</v>
      </c>
      <c r="C24" s="750"/>
      <c r="D24" s="745"/>
      <c r="E24" s="745"/>
      <c r="F24" s="746"/>
      <c r="G24" s="751"/>
      <c r="H24" s="751" t="s">
        <v>1272</v>
      </c>
      <c r="I24" s="752">
        <f t="shared" ref="I24:AG24" si="62">SUM(I23)</f>
        <v>952</v>
      </c>
      <c r="J24" s="531">
        <f t="shared" si="62"/>
        <v>23087904</v>
      </c>
      <c r="K24" s="532">
        <f t="shared" si="62"/>
        <v>0</v>
      </c>
      <c r="L24" s="531">
        <f t="shared" si="62"/>
        <v>1333</v>
      </c>
      <c r="M24" s="531">
        <f t="shared" si="62"/>
        <v>23086571</v>
      </c>
      <c r="N24" s="532">
        <f t="shared" si="62"/>
        <v>20987792</v>
      </c>
      <c r="O24" s="532">
        <f t="shared" si="62"/>
        <v>2098779</v>
      </c>
      <c r="P24" s="532">
        <f t="shared" si="62"/>
        <v>0</v>
      </c>
      <c r="Q24" s="589">
        <f t="shared" si="62"/>
        <v>23087904</v>
      </c>
      <c r="R24" s="790">
        <f t="shared" si="1"/>
        <v>1</v>
      </c>
      <c r="S24" s="590">
        <f t="shared" si="62"/>
        <v>23087904</v>
      </c>
      <c r="T24" s="710">
        <f t="shared" si="62"/>
        <v>0</v>
      </c>
      <c r="U24" s="711">
        <f t="shared" si="62"/>
        <v>0</v>
      </c>
      <c r="V24" s="531">
        <f t="shared" si="62"/>
        <v>0</v>
      </c>
      <c r="W24" s="710">
        <f t="shared" si="62"/>
        <v>0</v>
      </c>
      <c r="X24" s="711">
        <f t="shared" si="62"/>
        <v>0</v>
      </c>
      <c r="Y24" s="711">
        <f t="shared" si="62"/>
        <v>0</v>
      </c>
      <c r="Z24" s="531">
        <f t="shared" si="62"/>
        <v>0</v>
      </c>
      <c r="AA24" s="711">
        <f t="shared" si="62"/>
        <v>0</v>
      </c>
      <c r="AB24" s="711">
        <f t="shared" si="62"/>
        <v>0</v>
      </c>
      <c r="AC24" s="711">
        <f t="shared" si="62"/>
        <v>0</v>
      </c>
      <c r="AD24" s="711">
        <f t="shared" si="62"/>
        <v>0</v>
      </c>
      <c r="AE24" s="711">
        <f t="shared" si="62"/>
        <v>0</v>
      </c>
      <c r="AF24" s="712">
        <f t="shared" si="62"/>
        <v>0</v>
      </c>
      <c r="AG24" s="711">
        <f t="shared" si="62"/>
        <v>0</v>
      </c>
      <c r="AH24" s="578"/>
      <c r="AI24" s="615"/>
    </row>
    <row r="25" spans="1:35">
      <c r="A25" s="194"/>
      <c r="B25" s="519">
        <v>4</v>
      </c>
      <c r="C25" s="587">
        <v>21</v>
      </c>
      <c r="D25" s="724" t="s">
        <v>1279</v>
      </c>
      <c r="E25" s="521">
        <v>10</v>
      </c>
      <c r="F25" s="768" t="s">
        <v>885</v>
      </c>
      <c r="G25" s="638">
        <f t="shared" ref="G25:G26" si="63">H25/E25</f>
        <v>3600.0800000000004</v>
      </c>
      <c r="H25" s="764">
        <v>36000.800000000003</v>
      </c>
      <c r="I25" s="757">
        <v>500</v>
      </c>
      <c r="J25" s="592">
        <f t="shared" ref="J25:J26" si="64">H25*I25</f>
        <v>18000400</v>
      </c>
      <c r="K25" s="567">
        <v>0</v>
      </c>
      <c r="L25" s="568">
        <f t="shared" ref="L25:L26" si="65">J25-M25</f>
        <v>0</v>
      </c>
      <c r="M25" s="568">
        <f t="shared" ref="M25:M26" si="66">N25+O25-P25</f>
        <v>18000400</v>
      </c>
      <c r="N25" s="569">
        <v>16364000</v>
      </c>
      <c r="O25" s="569">
        <v>1636400</v>
      </c>
      <c r="P25" s="568">
        <v>0</v>
      </c>
      <c r="Q25" s="617">
        <f t="shared" ref="Q25:Q26" si="67">J25-AG25</f>
        <v>18000400</v>
      </c>
      <c r="R25" s="618">
        <f t="shared" si="1"/>
        <v>1</v>
      </c>
      <c r="S25" s="523">
        <f t="shared" ref="S25:S26" si="68">Q25-U25</f>
        <v>18000400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6" si="69">Y25/E25</f>
        <v>0</v>
      </c>
      <c r="Y25" s="526">
        <f t="shared" ref="Y25:Y26" si="70">(AA25+AB25-AC25-AD25-AE25)/I25</f>
        <v>0</v>
      </c>
      <c r="Z25" s="568">
        <f t="shared" ref="Z25:Z26" si="71">AH25-Y25</f>
        <v>0</v>
      </c>
      <c r="AA25" s="723"/>
      <c r="AB25" s="723"/>
      <c r="AC25" s="723"/>
      <c r="AD25" s="723"/>
      <c r="AE25" s="723"/>
      <c r="AF25" s="619">
        <f t="shared" ref="AF25:AF26" si="72">AE25*$AF$4</f>
        <v>0</v>
      </c>
      <c r="AG25" s="723"/>
      <c r="AH25" s="643">
        <f t="shared" ref="AH25:AH26" si="73">AG25/I25</f>
        <v>0</v>
      </c>
      <c r="AI25" s="644"/>
    </row>
    <row r="26" spans="1:35">
      <c r="A26" s="194"/>
      <c r="B26" s="519">
        <v>4</v>
      </c>
      <c r="C26" s="587">
        <v>21</v>
      </c>
      <c r="D26" s="724" t="s">
        <v>1089</v>
      </c>
      <c r="E26" s="521">
        <v>24</v>
      </c>
      <c r="F26" s="768" t="s">
        <v>1189</v>
      </c>
      <c r="G26" s="638">
        <f t="shared" si="63"/>
        <v>545</v>
      </c>
      <c r="H26" s="764">
        <v>13080</v>
      </c>
      <c r="I26" s="757">
        <v>2016</v>
      </c>
      <c r="J26" s="592">
        <f t="shared" si="64"/>
        <v>26369280</v>
      </c>
      <c r="K26" s="567">
        <v>0</v>
      </c>
      <c r="L26" s="779">
        <f t="shared" si="65"/>
        <v>-202</v>
      </c>
      <c r="M26" s="568">
        <f t="shared" si="66"/>
        <v>26369482</v>
      </c>
      <c r="N26" s="569">
        <v>23972256</v>
      </c>
      <c r="O26" s="569">
        <v>2397226</v>
      </c>
      <c r="P26" s="568">
        <v>0</v>
      </c>
      <c r="Q26" s="617">
        <f t="shared" si="67"/>
        <v>4209408.0000000075</v>
      </c>
      <c r="R26" s="618">
        <f t="shared" si="1"/>
        <v>0.15963302752293607</v>
      </c>
      <c r="S26" s="523">
        <f t="shared" si="68"/>
        <v>4209408.0000000075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69"/>
        <v>457.99999999999983</v>
      </c>
      <c r="Y26" s="526">
        <f t="shared" si="70"/>
        <v>10991.999999999996</v>
      </c>
      <c r="Z26" s="568">
        <f t="shared" si="71"/>
        <v>0</v>
      </c>
      <c r="AA26" s="723">
        <v>24709521.861818179</v>
      </c>
      <c r="AB26" s="723">
        <v>2470952.1861818181</v>
      </c>
      <c r="AC26" s="723">
        <v>2452222.08</v>
      </c>
      <c r="AD26" s="723">
        <v>245222.20800000001</v>
      </c>
      <c r="AE26" s="723">
        <v>2323157.7600000002</v>
      </c>
      <c r="AF26" s="619">
        <f t="shared" si="72"/>
        <v>464631.55200000008</v>
      </c>
      <c r="AG26" s="723">
        <v>22159871.999999993</v>
      </c>
      <c r="AH26" s="643">
        <f t="shared" si="73"/>
        <v>10991.999999999996</v>
      </c>
      <c r="AI26" s="644" t="s">
        <v>1303</v>
      </c>
    </row>
    <row r="27" spans="1:35" s="518" customFormat="1" ht="16.5" customHeight="1">
      <c r="B27" s="519">
        <v>4</v>
      </c>
      <c r="C27" s="750"/>
      <c r="D27" s="745"/>
      <c r="E27" s="745"/>
      <c r="F27" s="746"/>
      <c r="G27" s="751"/>
      <c r="H27" s="751" t="s">
        <v>1272</v>
      </c>
      <c r="I27" s="752">
        <f t="shared" ref="I27:AG27" si="74">SUM(I25:I26)</f>
        <v>2516</v>
      </c>
      <c r="J27" s="531">
        <f t="shared" si="74"/>
        <v>44369680</v>
      </c>
      <c r="K27" s="532">
        <f t="shared" si="74"/>
        <v>0</v>
      </c>
      <c r="L27" s="531">
        <f t="shared" si="74"/>
        <v>-202</v>
      </c>
      <c r="M27" s="531">
        <f t="shared" si="74"/>
        <v>44369882</v>
      </c>
      <c r="N27" s="532">
        <f t="shared" si="74"/>
        <v>40336256</v>
      </c>
      <c r="O27" s="532">
        <f t="shared" si="74"/>
        <v>4033626</v>
      </c>
      <c r="P27" s="532">
        <f t="shared" si="74"/>
        <v>0</v>
      </c>
      <c r="Q27" s="589">
        <f t="shared" si="74"/>
        <v>22209808.000000007</v>
      </c>
      <c r="R27" s="790">
        <f t="shared" si="1"/>
        <v>0.50056272661871815</v>
      </c>
      <c r="S27" s="590">
        <f t="shared" si="74"/>
        <v>22209808.000000007</v>
      </c>
      <c r="T27" s="710">
        <f t="shared" si="74"/>
        <v>0</v>
      </c>
      <c r="U27" s="711">
        <f t="shared" si="74"/>
        <v>0</v>
      </c>
      <c r="V27" s="531">
        <f t="shared" si="74"/>
        <v>0</v>
      </c>
      <c r="W27" s="710">
        <f t="shared" si="74"/>
        <v>0</v>
      </c>
      <c r="X27" s="711">
        <f t="shared" si="74"/>
        <v>457.99999999999983</v>
      </c>
      <c r="Y27" s="711">
        <f t="shared" si="74"/>
        <v>10991.999999999996</v>
      </c>
      <c r="Z27" s="531">
        <f t="shared" si="74"/>
        <v>0</v>
      </c>
      <c r="AA27" s="711">
        <f t="shared" si="74"/>
        <v>24709521.861818179</v>
      </c>
      <c r="AB27" s="711">
        <f t="shared" si="74"/>
        <v>2470952.1861818181</v>
      </c>
      <c r="AC27" s="711">
        <f t="shared" si="74"/>
        <v>2452222.08</v>
      </c>
      <c r="AD27" s="711">
        <f t="shared" si="74"/>
        <v>245222.20800000001</v>
      </c>
      <c r="AE27" s="711">
        <f t="shared" si="74"/>
        <v>2323157.7600000002</v>
      </c>
      <c r="AF27" s="712">
        <f t="shared" si="74"/>
        <v>464631.55200000008</v>
      </c>
      <c r="AG27" s="711">
        <f t="shared" si="74"/>
        <v>22159871.999999993</v>
      </c>
      <c r="AH27" s="578"/>
      <c r="AI27" s="615"/>
    </row>
    <row r="28" spans="1:35">
      <c r="A28" s="194"/>
      <c r="B28" s="519">
        <v>4</v>
      </c>
      <c r="C28" s="587">
        <v>22</v>
      </c>
      <c r="D28" s="724" t="s">
        <v>1089</v>
      </c>
      <c r="E28" s="521">
        <v>24</v>
      </c>
      <c r="F28" s="584" t="s">
        <v>102</v>
      </c>
      <c r="G28" s="638">
        <f t="shared" ref="G28" si="75">H28/E28</f>
        <v>530</v>
      </c>
      <c r="H28" s="764">
        <v>12720</v>
      </c>
      <c r="I28" s="757">
        <v>3024</v>
      </c>
      <c r="J28" s="592">
        <f t="shared" ref="J28" si="76">H28*I28</f>
        <v>38465280</v>
      </c>
      <c r="K28" s="567">
        <v>0</v>
      </c>
      <c r="L28" s="568">
        <f t="shared" ref="L28" si="77">J28-M28</f>
        <v>0</v>
      </c>
      <c r="M28" s="568">
        <f t="shared" ref="M28" si="78">N28+O28-P28</f>
        <v>38465280</v>
      </c>
      <c r="N28" s="569">
        <v>34968436</v>
      </c>
      <c r="O28" s="569">
        <v>3496844</v>
      </c>
      <c r="P28" s="568">
        <v>0</v>
      </c>
      <c r="Q28" s="617">
        <f t="shared" ref="Q28" si="79">J28-AG28</f>
        <v>5225472</v>
      </c>
      <c r="R28" s="618">
        <f t="shared" si="1"/>
        <v>0.13584905660377358</v>
      </c>
      <c r="S28" s="523">
        <f t="shared" ref="S28" si="80">Q28-U28</f>
        <v>5225472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ref="X28" si="81">Y28/E28</f>
        <v>458</v>
      </c>
      <c r="Y28" s="526">
        <f t="shared" ref="Y28" si="82">(AA28+AB28-AC28-AD28-AE28)/I28</f>
        <v>10992</v>
      </c>
      <c r="Z28" s="568">
        <f t="shared" ref="Z28" si="83">AH28-Y28</f>
        <v>0</v>
      </c>
      <c r="AA28" s="723">
        <v>37064282.792727269</v>
      </c>
      <c r="AB28" s="723">
        <v>3706428.2792727272</v>
      </c>
      <c r="AC28" s="723">
        <v>3678333.12</v>
      </c>
      <c r="AD28" s="723">
        <v>367833.31200000003</v>
      </c>
      <c r="AE28" s="723">
        <v>3484736.64</v>
      </c>
      <c r="AF28" s="619">
        <f t="shared" ref="AF28" si="84">AE28*$AF$4</f>
        <v>696947.3280000001</v>
      </c>
      <c r="AG28" s="723">
        <v>33239808</v>
      </c>
      <c r="AH28" s="643">
        <f t="shared" ref="AH28" si="85">AG28/I28</f>
        <v>10992</v>
      </c>
      <c r="AI28" s="644" t="s">
        <v>1307</v>
      </c>
    </row>
    <row r="29" spans="1:35" s="518" customFormat="1">
      <c r="B29" s="519">
        <v>4</v>
      </c>
      <c r="C29" s="750"/>
      <c r="D29" s="745"/>
      <c r="E29" s="745"/>
      <c r="F29" s="746"/>
      <c r="G29" s="751"/>
      <c r="H29" s="751" t="s">
        <v>1272</v>
      </c>
      <c r="I29" s="752">
        <f t="shared" ref="I29:AG29" si="86">SUM(I28)</f>
        <v>3024</v>
      </c>
      <c r="J29" s="531">
        <f t="shared" si="86"/>
        <v>38465280</v>
      </c>
      <c r="K29" s="532">
        <f t="shared" si="86"/>
        <v>0</v>
      </c>
      <c r="L29" s="531">
        <f t="shared" si="86"/>
        <v>0</v>
      </c>
      <c r="M29" s="531">
        <f t="shared" si="86"/>
        <v>38465280</v>
      </c>
      <c r="N29" s="532">
        <f t="shared" si="86"/>
        <v>34968436</v>
      </c>
      <c r="O29" s="532">
        <f t="shared" si="86"/>
        <v>3496844</v>
      </c>
      <c r="P29" s="532">
        <f t="shared" si="86"/>
        <v>0</v>
      </c>
      <c r="Q29" s="589">
        <f t="shared" si="86"/>
        <v>5225472</v>
      </c>
      <c r="R29" s="790">
        <f t="shared" si="1"/>
        <v>0.13584905660377358</v>
      </c>
      <c r="S29" s="590">
        <f t="shared" si="86"/>
        <v>5225472</v>
      </c>
      <c r="T29" s="710">
        <f t="shared" si="86"/>
        <v>0</v>
      </c>
      <c r="U29" s="711">
        <f t="shared" si="86"/>
        <v>0</v>
      </c>
      <c r="V29" s="531">
        <f t="shared" si="86"/>
        <v>0</v>
      </c>
      <c r="W29" s="710">
        <f t="shared" si="86"/>
        <v>0</v>
      </c>
      <c r="X29" s="711">
        <f t="shared" si="86"/>
        <v>458</v>
      </c>
      <c r="Y29" s="711">
        <f t="shared" si="86"/>
        <v>10992</v>
      </c>
      <c r="Z29" s="531">
        <f t="shared" si="86"/>
        <v>0</v>
      </c>
      <c r="AA29" s="711">
        <f t="shared" si="86"/>
        <v>37064282.792727269</v>
      </c>
      <c r="AB29" s="711">
        <f t="shared" si="86"/>
        <v>3706428.2792727272</v>
      </c>
      <c r="AC29" s="711">
        <f t="shared" si="86"/>
        <v>3678333.12</v>
      </c>
      <c r="AD29" s="711">
        <f t="shared" si="86"/>
        <v>367833.31200000003</v>
      </c>
      <c r="AE29" s="711">
        <f t="shared" si="86"/>
        <v>3484736.64</v>
      </c>
      <c r="AF29" s="712">
        <f t="shared" si="86"/>
        <v>696947.3280000001</v>
      </c>
      <c r="AG29" s="711">
        <f t="shared" si="86"/>
        <v>33239808</v>
      </c>
      <c r="AH29" s="578"/>
      <c r="AI29" s="615"/>
    </row>
    <row r="30" spans="1:35">
      <c r="A30" s="194"/>
      <c r="B30" s="519">
        <v>4</v>
      </c>
      <c r="C30" s="587">
        <v>25</v>
      </c>
      <c r="D30" s="724" t="s">
        <v>1089</v>
      </c>
      <c r="E30" s="521">
        <v>24</v>
      </c>
      <c r="F30" s="768" t="s">
        <v>127</v>
      </c>
      <c r="G30" s="638">
        <f t="shared" ref="G30:G33" si="87">H30/E30</f>
        <v>560</v>
      </c>
      <c r="H30" s="764">
        <v>13440</v>
      </c>
      <c r="I30" s="757">
        <v>1008</v>
      </c>
      <c r="J30" s="592">
        <f t="shared" ref="J30:J33" si="88">H30*I30</f>
        <v>13547520</v>
      </c>
      <c r="K30" s="567">
        <v>0</v>
      </c>
      <c r="L30" s="767">
        <f>J30-M30</f>
        <v>0</v>
      </c>
      <c r="M30" s="568">
        <f t="shared" ref="M30:M33" si="89">N30+O30-P30</f>
        <v>13547520</v>
      </c>
      <c r="N30" s="569">
        <v>12315927</v>
      </c>
      <c r="O30" s="569">
        <v>1231593</v>
      </c>
      <c r="P30" s="568">
        <v>0</v>
      </c>
      <c r="Q30" s="617">
        <f t="shared" ref="Q30:Q33" si="90">J30-AG30</f>
        <v>2467584.0000000037</v>
      </c>
      <c r="R30" s="618">
        <f t="shared" si="1"/>
        <v>0.18214285714285741</v>
      </c>
      <c r="S30" s="523">
        <f t="shared" ref="S30:S33" si="91">Q30-U30</f>
        <v>2467584.0000000037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ref="X30:X33" si="92">Y30/E30</f>
        <v>457.99999999999983</v>
      </c>
      <c r="Y30" s="526">
        <f t="shared" ref="Y30:Y33" si="93">(AA30+AB30-AC30-AD30-AE30)/I30</f>
        <v>10991.999999999996</v>
      </c>
      <c r="Z30" s="568">
        <f t="shared" ref="Z30:Z33" si="94">AH30-Y30</f>
        <v>0</v>
      </c>
      <c r="AA30" s="723">
        <v>12354760.93090909</v>
      </c>
      <c r="AB30" s="723">
        <v>1235476.0930909091</v>
      </c>
      <c r="AC30" s="723">
        <v>1226111.04</v>
      </c>
      <c r="AD30" s="723">
        <v>122611.10400000001</v>
      </c>
      <c r="AE30" s="723">
        <v>1161578.8800000001</v>
      </c>
      <c r="AF30" s="619">
        <f t="shared" ref="AF30:AF33" si="95">AE30*$AF$4</f>
        <v>232315.77600000004</v>
      </c>
      <c r="AG30" s="723">
        <v>11079935.999999996</v>
      </c>
      <c r="AH30" s="643">
        <f t="shared" ref="AH30:AH33" si="96">AG30/I30</f>
        <v>10991.999999999996</v>
      </c>
      <c r="AI30" s="644" t="s">
        <v>1308</v>
      </c>
    </row>
    <row r="31" spans="1:35">
      <c r="A31" s="194"/>
      <c r="B31" s="519">
        <v>4</v>
      </c>
      <c r="C31" s="587">
        <v>25</v>
      </c>
      <c r="D31" s="724" t="s">
        <v>1089</v>
      </c>
      <c r="E31" s="521">
        <v>24</v>
      </c>
      <c r="F31" s="768" t="s">
        <v>104</v>
      </c>
      <c r="G31" s="638">
        <f t="shared" si="87"/>
        <v>500</v>
      </c>
      <c r="H31" s="764">
        <v>12000</v>
      </c>
      <c r="I31" s="757">
        <v>1008</v>
      </c>
      <c r="J31" s="592">
        <f t="shared" si="88"/>
        <v>12096000</v>
      </c>
      <c r="K31" s="567">
        <v>0</v>
      </c>
      <c r="L31" s="767">
        <f t="shared" ref="L31:L33" si="97">J31-M31</f>
        <v>0</v>
      </c>
      <c r="M31" s="568">
        <f t="shared" si="89"/>
        <v>12096000</v>
      </c>
      <c r="N31" s="569">
        <v>10996363</v>
      </c>
      <c r="O31" s="569">
        <v>1099637</v>
      </c>
      <c r="P31" s="568">
        <v>0</v>
      </c>
      <c r="Q31" s="617">
        <f t="shared" si="90"/>
        <v>1016064.0000000037</v>
      </c>
      <c r="R31" s="618">
        <f t="shared" si="1"/>
        <v>8.4000000000000311E-2</v>
      </c>
      <c r="S31" s="523">
        <f t="shared" si="91"/>
        <v>1016064.0000000037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2"/>
        <v>457.99999999999983</v>
      </c>
      <c r="Y31" s="526">
        <f t="shared" si="93"/>
        <v>10991.999999999996</v>
      </c>
      <c r="Z31" s="568">
        <f t="shared" si="94"/>
        <v>0</v>
      </c>
      <c r="AA31" s="527">
        <v>12354760.93090909</v>
      </c>
      <c r="AB31" s="527">
        <v>1235476.0930909091</v>
      </c>
      <c r="AC31" s="528">
        <v>1226111.04</v>
      </c>
      <c r="AD31" s="528">
        <v>122611.10400000001</v>
      </c>
      <c r="AE31" s="528">
        <v>1161578.8800000001</v>
      </c>
      <c r="AF31" s="619">
        <f t="shared" si="95"/>
        <v>232315.77600000004</v>
      </c>
      <c r="AG31" s="527">
        <v>11079935.999999996</v>
      </c>
      <c r="AH31" s="643">
        <f t="shared" si="96"/>
        <v>10991.999999999996</v>
      </c>
      <c r="AI31" s="644" t="s">
        <v>1308</v>
      </c>
    </row>
    <row r="32" spans="1:35">
      <c r="A32" s="194"/>
      <c r="B32" s="519">
        <v>4</v>
      </c>
      <c r="C32" s="587">
        <v>25</v>
      </c>
      <c r="D32" s="724" t="s">
        <v>1278</v>
      </c>
      <c r="E32" s="521">
        <v>8</v>
      </c>
      <c r="F32" s="768" t="s">
        <v>102</v>
      </c>
      <c r="G32" s="638">
        <f t="shared" si="87"/>
        <v>2900</v>
      </c>
      <c r="H32" s="764">
        <v>23200</v>
      </c>
      <c r="I32" s="757">
        <v>200</v>
      </c>
      <c r="J32" s="592">
        <f t="shared" si="88"/>
        <v>4640000</v>
      </c>
      <c r="K32" s="567">
        <v>0</v>
      </c>
      <c r="L32" s="568">
        <f t="shared" si="97"/>
        <v>0</v>
      </c>
      <c r="M32" s="568">
        <f t="shared" si="89"/>
        <v>4640000</v>
      </c>
      <c r="N32" s="569">
        <v>4218181</v>
      </c>
      <c r="O32" s="569">
        <v>421819</v>
      </c>
      <c r="P32" s="568">
        <v>0</v>
      </c>
      <c r="Q32" s="617">
        <f t="shared" si="90"/>
        <v>1472000</v>
      </c>
      <c r="R32" s="618">
        <f t="shared" si="1"/>
        <v>0.31724137931034485</v>
      </c>
      <c r="S32" s="523">
        <f t="shared" si="91"/>
        <v>1472000</v>
      </c>
      <c r="T32" s="524" t="s">
        <v>98</v>
      </c>
      <c r="U32" s="563">
        <v>0</v>
      </c>
      <c r="V32" s="525" t="s">
        <v>90</v>
      </c>
      <c r="W32" s="522" t="s">
        <v>89</v>
      </c>
      <c r="X32" s="526">
        <f t="shared" si="92"/>
        <v>1979.9999999999998</v>
      </c>
      <c r="Y32" s="526">
        <f t="shared" si="93"/>
        <v>15839.999999999998</v>
      </c>
      <c r="Z32" s="568">
        <f t="shared" si="94"/>
        <v>0</v>
      </c>
      <c r="AA32" s="774">
        <f>+AA13</f>
        <v>3202723.2</v>
      </c>
      <c r="AB32" s="774">
        <f>+AB13</f>
        <v>320272.32</v>
      </c>
      <c r="AC32" s="776">
        <f t="shared" ref="AC32:AG32" si="98">+AC13</f>
        <v>0</v>
      </c>
      <c r="AD32" s="776">
        <f t="shared" si="98"/>
        <v>0</v>
      </c>
      <c r="AE32" s="774">
        <f>+AE13</f>
        <v>354995.52000000048</v>
      </c>
      <c r="AF32" s="778">
        <f t="shared" si="95"/>
        <v>70999.104000000094</v>
      </c>
      <c r="AG32" s="774">
        <f t="shared" si="98"/>
        <v>3168000</v>
      </c>
      <c r="AH32" s="643">
        <f t="shared" si="96"/>
        <v>15840</v>
      </c>
      <c r="AI32" s="644" t="s">
        <v>1302</v>
      </c>
    </row>
    <row r="33" spans="1:35">
      <c r="A33" s="194"/>
      <c r="B33" s="519">
        <v>4</v>
      </c>
      <c r="C33" s="587">
        <v>25</v>
      </c>
      <c r="D33" s="724" t="s">
        <v>1280</v>
      </c>
      <c r="E33" s="521">
        <v>4</v>
      </c>
      <c r="F33" s="768" t="s">
        <v>885</v>
      </c>
      <c r="G33" s="638">
        <f t="shared" si="87"/>
        <v>7750</v>
      </c>
      <c r="H33" s="764">
        <v>31000</v>
      </c>
      <c r="I33" s="757">
        <v>270</v>
      </c>
      <c r="J33" s="592">
        <f t="shared" si="88"/>
        <v>8370000</v>
      </c>
      <c r="K33" s="567">
        <v>0</v>
      </c>
      <c r="L33" s="568">
        <f t="shared" si="97"/>
        <v>0</v>
      </c>
      <c r="M33" s="568">
        <f t="shared" si="89"/>
        <v>8370000</v>
      </c>
      <c r="N33" s="569">
        <v>7609091</v>
      </c>
      <c r="O33" s="569">
        <v>760909</v>
      </c>
      <c r="P33" s="568">
        <v>0</v>
      </c>
      <c r="Q33" s="617">
        <f t="shared" si="90"/>
        <v>8370000</v>
      </c>
      <c r="R33" s="618">
        <f t="shared" si="1"/>
        <v>1</v>
      </c>
      <c r="S33" s="523">
        <f t="shared" si="91"/>
        <v>8370000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si="92"/>
        <v>0</v>
      </c>
      <c r="Y33" s="526">
        <f t="shared" si="93"/>
        <v>0</v>
      </c>
      <c r="Z33" s="568">
        <f t="shared" si="94"/>
        <v>0</v>
      </c>
      <c r="AA33" s="527"/>
      <c r="AB33" s="527"/>
      <c r="AC33" s="528"/>
      <c r="AD33" s="528"/>
      <c r="AE33" s="528"/>
      <c r="AF33" s="619">
        <f t="shared" si="95"/>
        <v>0</v>
      </c>
      <c r="AG33" s="527"/>
      <c r="AH33" s="643">
        <f t="shared" si="96"/>
        <v>0</v>
      </c>
      <c r="AI33" s="644"/>
    </row>
    <row r="34" spans="1:35" s="518" customFormat="1">
      <c r="B34" s="519">
        <v>4</v>
      </c>
      <c r="C34" s="750"/>
      <c r="D34" s="745"/>
      <c r="E34" s="745"/>
      <c r="F34" s="746"/>
      <c r="G34" s="751"/>
      <c r="H34" s="751" t="s">
        <v>1272</v>
      </c>
      <c r="I34" s="752">
        <f>SUM(I30:I33)</f>
        <v>2486</v>
      </c>
      <c r="J34" s="531">
        <f t="shared" ref="J34:AG34" si="99">SUM(J30:J33)</f>
        <v>38653520</v>
      </c>
      <c r="K34" s="532">
        <f t="shared" si="99"/>
        <v>0</v>
      </c>
      <c r="L34" s="531">
        <f t="shared" si="99"/>
        <v>0</v>
      </c>
      <c r="M34" s="531">
        <f t="shared" si="99"/>
        <v>38653520</v>
      </c>
      <c r="N34" s="532">
        <f t="shared" si="99"/>
        <v>35139562</v>
      </c>
      <c r="O34" s="532">
        <f t="shared" si="99"/>
        <v>3513958</v>
      </c>
      <c r="P34" s="532">
        <f t="shared" si="99"/>
        <v>0</v>
      </c>
      <c r="Q34" s="589">
        <f t="shared" si="99"/>
        <v>13325648.000000007</v>
      </c>
      <c r="R34" s="790">
        <f t="shared" si="1"/>
        <v>0.34474604124022878</v>
      </c>
      <c r="S34" s="590">
        <f t="shared" si="99"/>
        <v>13325648.000000007</v>
      </c>
      <c r="T34" s="710">
        <f t="shared" si="99"/>
        <v>0</v>
      </c>
      <c r="U34" s="711">
        <f t="shared" si="99"/>
        <v>0</v>
      </c>
      <c r="V34" s="531">
        <f t="shared" si="99"/>
        <v>0</v>
      </c>
      <c r="W34" s="710">
        <f t="shared" si="99"/>
        <v>0</v>
      </c>
      <c r="X34" s="711">
        <f t="shared" si="99"/>
        <v>2895.9999999999995</v>
      </c>
      <c r="Y34" s="711">
        <f t="shared" si="99"/>
        <v>37823.999999999993</v>
      </c>
      <c r="Z34" s="531">
        <f t="shared" si="99"/>
        <v>0</v>
      </c>
      <c r="AA34" s="711">
        <f t="shared" si="99"/>
        <v>27912245.061818179</v>
      </c>
      <c r="AB34" s="711">
        <f t="shared" si="99"/>
        <v>2791224.506181818</v>
      </c>
      <c r="AC34" s="711">
        <f t="shared" si="99"/>
        <v>2452222.08</v>
      </c>
      <c r="AD34" s="711">
        <f t="shared" si="99"/>
        <v>245222.20800000001</v>
      </c>
      <c r="AE34" s="711">
        <f t="shared" si="99"/>
        <v>2678153.2800000007</v>
      </c>
      <c r="AF34" s="712">
        <f t="shared" si="99"/>
        <v>535630.65600000019</v>
      </c>
      <c r="AG34" s="711">
        <f t="shared" si="99"/>
        <v>25327871.999999993</v>
      </c>
      <c r="AH34" s="578"/>
      <c r="AI34" s="615"/>
    </row>
    <row r="35" spans="1:35">
      <c r="A35" s="194"/>
      <c r="B35" s="519">
        <v>4</v>
      </c>
      <c r="C35" s="587">
        <v>26</v>
      </c>
      <c r="D35" s="720" t="s">
        <v>1089</v>
      </c>
      <c r="E35" s="521">
        <v>24</v>
      </c>
      <c r="F35" s="584" t="s">
        <v>105</v>
      </c>
      <c r="G35" s="638">
        <f t="shared" ref="G35" si="100">H35/E35</f>
        <v>530</v>
      </c>
      <c r="H35" s="764">
        <v>12720</v>
      </c>
      <c r="I35" s="757">
        <v>1008</v>
      </c>
      <c r="J35" s="592">
        <f t="shared" ref="J35" si="101">H35*I35</f>
        <v>12821760</v>
      </c>
      <c r="K35" s="567">
        <v>0</v>
      </c>
      <c r="L35" s="568">
        <f t="shared" ref="L35" si="102">J35-M35</f>
        <v>0</v>
      </c>
      <c r="M35" s="568">
        <f t="shared" ref="M35" si="103">N35+O35-P35</f>
        <v>12821760</v>
      </c>
      <c r="N35" s="569">
        <v>11656145</v>
      </c>
      <c r="O35" s="569">
        <v>1165615</v>
      </c>
      <c r="P35" s="568">
        <v>0</v>
      </c>
      <c r="Q35" s="617">
        <f t="shared" ref="Q35" si="104">J35-AG35</f>
        <v>1741824.0000000037</v>
      </c>
      <c r="R35" s="618">
        <f t="shared" si="1"/>
        <v>0.13584905660377389</v>
      </c>
      <c r="S35" s="523">
        <f t="shared" ref="S35" si="105">Q35-U35</f>
        <v>1741824.0000000037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" si="106">Y35/E35</f>
        <v>457.99999999999983</v>
      </c>
      <c r="Y35" s="526">
        <f t="shared" ref="Y35" si="107">(AA35+AB35-AC35-AD35-AE35)/I35</f>
        <v>10991.999999999996</v>
      </c>
      <c r="Z35" s="568">
        <f t="shared" ref="Z35" si="108">AH35-Y35</f>
        <v>0</v>
      </c>
      <c r="AA35" s="527">
        <v>12354760.93090909</v>
      </c>
      <c r="AB35" s="527">
        <v>1235476.0930909091</v>
      </c>
      <c r="AC35" s="528">
        <v>1226111.04</v>
      </c>
      <c r="AD35" s="528">
        <v>122611.10400000001</v>
      </c>
      <c r="AE35" s="528">
        <v>1161578.8800000001</v>
      </c>
      <c r="AF35" s="619">
        <f t="shared" ref="AF35" si="109">AE35*$AF$4</f>
        <v>232315.77600000004</v>
      </c>
      <c r="AG35" s="527">
        <v>11079935.999999996</v>
      </c>
      <c r="AH35" s="643">
        <f t="shared" ref="AH35" si="110">AG35/I35</f>
        <v>10991.999999999996</v>
      </c>
      <c r="AI35" s="644" t="s">
        <v>1308</v>
      </c>
    </row>
    <row r="36" spans="1:35" s="518" customFormat="1">
      <c r="B36" s="519">
        <v>4</v>
      </c>
      <c r="C36" s="750"/>
      <c r="D36" s="745"/>
      <c r="E36" s="745"/>
      <c r="F36" s="746"/>
      <c r="G36" s="751"/>
      <c r="H36" s="751" t="s">
        <v>1272</v>
      </c>
      <c r="I36" s="752">
        <f t="shared" ref="I36:AG36" si="111">SUM(I35)</f>
        <v>1008</v>
      </c>
      <c r="J36" s="531">
        <f t="shared" si="111"/>
        <v>12821760</v>
      </c>
      <c r="K36" s="532">
        <f t="shared" si="111"/>
        <v>0</v>
      </c>
      <c r="L36" s="531">
        <f t="shared" si="111"/>
        <v>0</v>
      </c>
      <c r="M36" s="531">
        <f t="shared" si="111"/>
        <v>12821760</v>
      </c>
      <c r="N36" s="532">
        <f t="shared" si="111"/>
        <v>11656145</v>
      </c>
      <c r="O36" s="532">
        <f t="shared" si="111"/>
        <v>1165615</v>
      </c>
      <c r="P36" s="532">
        <f t="shared" si="111"/>
        <v>0</v>
      </c>
      <c r="Q36" s="589">
        <f t="shared" si="111"/>
        <v>1741824.0000000037</v>
      </c>
      <c r="R36" s="790">
        <f t="shared" si="1"/>
        <v>0.13584905660377389</v>
      </c>
      <c r="S36" s="590">
        <f t="shared" si="111"/>
        <v>1741824.0000000037</v>
      </c>
      <c r="T36" s="710">
        <f t="shared" si="111"/>
        <v>0</v>
      </c>
      <c r="U36" s="711">
        <f t="shared" si="111"/>
        <v>0</v>
      </c>
      <c r="V36" s="531">
        <f t="shared" si="111"/>
        <v>0</v>
      </c>
      <c r="W36" s="710">
        <f t="shared" si="111"/>
        <v>0</v>
      </c>
      <c r="X36" s="711">
        <f t="shared" si="111"/>
        <v>457.99999999999983</v>
      </c>
      <c r="Y36" s="711">
        <f t="shared" si="111"/>
        <v>10991.999999999996</v>
      </c>
      <c r="Z36" s="531">
        <f t="shared" si="111"/>
        <v>0</v>
      </c>
      <c r="AA36" s="711">
        <f t="shared" si="111"/>
        <v>12354760.93090909</v>
      </c>
      <c r="AB36" s="711">
        <f t="shared" si="111"/>
        <v>1235476.0930909091</v>
      </c>
      <c r="AC36" s="711">
        <f t="shared" si="111"/>
        <v>1226111.04</v>
      </c>
      <c r="AD36" s="711">
        <f t="shared" si="111"/>
        <v>122611.10400000001</v>
      </c>
      <c r="AE36" s="711">
        <f t="shared" si="111"/>
        <v>1161578.8800000001</v>
      </c>
      <c r="AF36" s="712">
        <f t="shared" si="111"/>
        <v>232315.77600000004</v>
      </c>
      <c r="AG36" s="711">
        <f t="shared" si="111"/>
        <v>11079935.999999996</v>
      </c>
      <c r="AH36" s="578"/>
      <c r="AI36" s="615"/>
    </row>
    <row r="37" spans="1:35">
      <c r="A37" s="194"/>
      <c r="B37" s="519">
        <v>4</v>
      </c>
      <c r="C37" s="587">
        <v>27</v>
      </c>
      <c r="D37" s="720" t="s">
        <v>1089</v>
      </c>
      <c r="E37" s="521">
        <v>24</v>
      </c>
      <c r="F37" s="584" t="s">
        <v>101</v>
      </c>
      <c r="G37" s="638">
        <f t="shared" ref="G37" si="112">H37/E37</f>
        <v>550</v>
      </c>
      <c r="H37" s="764">
        <v>13200</v>
      </c>
      <c r="I37" s="757">
        <v>1008</v>
      </c>
      <c r="J37" s="592">
        <f t="shared" ref="J37" si="113">H37*I37</f>
        <v>13305600</v>
      </c>
      <c r="K37" s="567">
        <v>0</v>
      </c>
      <c r="L37" s="568">
        <f t="shared" ref="L37" si="114">J37-M37</f>
        <v>0</v>
      </c>
      <c r="M37" s="568">
        <f t="shared" ref="M37" si="115">N37+O37-P37</f>
        <v>13305600</v>
      </c>
      <c r="N37" s="569">
        <v>12096000</v>
      </c>
      <c r="O37" s="569">
        <v>1209600</v>
      </c>
      <c r="P37" s="568">
        <v>0</v>
      </c>
      <c r="Q37" s="617">
        <f t="shared" ref="Q37" si="116">J37-AG37</f>
        <v>2225664.0000000037</v>
      </c>
      <c r="R37" s="618">
        <f t="shared" si="1"/>
        <v>0.16727272727272754</v>
      </c>
      <c r="S37" s="523">
        <f t="shared" ref="S37" si="117">Q37-U37</f>
        <v>2225664.0000000037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ref="X37" si="118">Y37/E37</f>
        <v>457.99999999999983</v>
      </c>
      <c r="Y37" s="526">
        <f t="shared" ref="Y37" si="119">(AA37+AB37-AC37-AD37-AE37)/I37</f>
        <v>10991.999999999996</v>
      </c>
      <c r="Z37" s="568">
        <f t="shared" ref="Z37" si="120">AH37-Y37</f>
        <v>0</v>
      </c>
      <c r="AA37" s="527">
        <v>12354760.93090909</v>
      </c>
      <c r="AB37" s="527">
        <v>1235476.0930909091</v>
      </c>
      <c r="AC37" s="528">
        <v>1226111.04</v>
      </c>
      <c r="AD37" s="528">
        <v>122611.10400000001</v>
      </c>
      <c r="AE37" s="528">
        <v>1161578.8800000001</v>
      </c>
      <c r="AF37" s="619">
        <f t="shared" ref="AF37" si="121">AE37*$AF$4</f>
        <v>232315.77600000004</v>
      </c>
      <c r="AG37" s="527">
        <v>11079935.999999996</v>
      </c>
      <c r="AH37" s="643">
        <f t="shared" ref="AH37" si="122">AG37/I37</f>
        <v>10991.999999999996</v>
      </c>
      <c r="AI37" s="644" t="s">
        <v>1308</v>
      </c>
    </row>
    <row r="38" spans="1:35" s="518" customFormat="1">
      <c r="B38" s="519">
        <v>4</v>
      </c>
      <c r="C38" s="750"/>
      <c r="D38" s="745"/>
      <c r="E38" s="745"/>
      <c r="F38" s="746"/>
      <c r="G38" s="751"/>
      <c r="H38" s="751" t="s">
        <v>1272</v>
      </c>
      <c r="I38" s="752">
        <f t="shared" ref="I38:AG38" si="123">SUM(I37)</f>
        <v>1008</v>
      </c>
      <c r="J38" s="531">
        <f t="shared" si="123"/>
        <v>13305600</v>
      </c>
      <c r="K38" s="532">
        <f t="shared" si="123"/>
        <v>0</v>
      </c>
      <c r="L38" s="531">
        <f t="shared" si="123"/>
        <v>0</v>
      </c>
      <c r="M38" s="531">
        <f t="shared" si="123"/>
        <v>13305600</v>
      </c>
      <c r="N38" s="532">
        <f t="shared" si="123"/>
        <v>12096000</v>
      </c>
      <c r="O38" s="532">
        <f t="shared" si="123"/>
        <v>1209600</v>
      </c>
      <c r="P38" s="532">
        <f t="shared" si="123"/>
        <v>0</v>
      </c>
      <c r="Q38" s="589">
        <f t="shared" si="123"/>
        <v>2225664.0000000037</v>
      </c>
      <c r="R38" s="790">
        <f t="shared" si="1"/>
        <v>0.16727272727272754</v>
      </c>
      <c r="S38" s="590">
        <f t="shared" si="123"/>
        <v>2225664.0000000037</v>
      </c>
      <c r="T38" s="710">
        <f t="shared" si="123"/>
        <v>0</v>
      </c>
      <c r="U38" s="711">
        <f t="shared" si="123"/>
        <v>0</v>
      </c>
      <c r="V38" s="531">
        <f t="shared" si="123"/>
        <v>0</v>
      </c>
      <c r="W38" s="710">
        <f t="shared" si="123"/>
        <v>0</v>
      </c>
      <c r="X38" s="711">
        <f t="shared" si="123"/>
        <v>457.99999999999983</v>
      </c>
      <c r="Y38" s="711">
        <f t="shared" si="123"/>
        <v>10991.999999999996</v>
      </c>
      <c r="Z38" s="531">
        <f t="shared" si="123"/>
        <v>0</v>
      </c>
      <c r="AA38" s="711">
        <f t="shared" si="123"/>
        <v>12354760.93090909</v>
      </c>
      <c r="AB38" s="711">
        <f t="shared" si="123"/>
        <v>1235476.0930909091</v>
      </c>
      <c r="AC38" s="711">
        <f t="shared" si="123"/>
        <v>1226111.04</v>
      </c>
      <c r="AD38" s="711">
        <f t="shared" si="123"/>
        <v>122611.10400000001</v>
      </c>
      <c r="AE38" s="711">
        <f t="shared" si="123"/>
        <v>1161578.8800000001</v>
      </c>
      <c r="AF38" s="712">
        <f t="shared" si="123"/>
        <v>232315.77600000004</v>
      </c>
      <c r="AG38" s="711">
        <f t="shared" si="123"/>
        <v>11079935.999999996</v>
      </c>
      <c r="AH38" s="578"/>
      <c r="AI38" s="615"/>
    </row>
    <row r="39" spans="1:35">
      <c r="A39" s="194"/>
      <c r="B39" s="519">
        <v>4</v>
      </c>
      <c r="C39" s="587">
        <v>29</v>
      </c>
      <c r="D39" s="724" t="s">
        <v>1089</v>
      </c>
      <c r="E39" s="521">
        <v>24</v>
      </c>
      <c r="F39" s="768" t="s">
        <v>127</v>
      </c>
      <c r="G39" s="638">
        <f t="shared" ref="G39:G43" si="124">H39/E39</f>
        <v>560</v>
      </c>
      <c r="H39" s="764">
        <v>13440</v>
      </c>
      <c r="I39" s="757">
        <v>1008</v>
      </c>
      <c r="J39" s="592">
        <f t="shared" ref="J39:J43" si="125">H39*I39</f>
        <v>13547520</v>
      </c>
      <c r="K39" s="567">
        <v>0</v>
      </c>
      <c r="L39" s="568">
        <f t="shared" ref="L39:L43" si="126">J39-M39</f>
        <v>0</v>
      </c>
      <c r="M39" s="568">
        <f t="shared" ref="M39:M43" si="127">N39+O39-P39</f>
        <v>13547520</v>
      </c>
      <c r="N39" s="569">
        <v>12315927</v>
      </c>
      <c r="O39" s="569">
        <v>1231593</v>
      </c>
      <c r="P39" s="568">
        <v>0</v>
      </c>
      <c r="Q39" s="617">
        <f t="shared" ref="Q39:Q43" si="128">J39-AG39</f>
        <v>2467584.0000000037</v>
      </c>
      <c r="R39" s="618">
        <f t="shared" si="1"/>
        <v>0.18214285714285741</v>
      </c>
      <c r="S39" s="523">
        <f t="shared" ref="S39:S43" si="129">Q39-U39</f>
        <v>2467584.0000000037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ref="X39:X43" si="130">Y39/E39</f>
        <v>457.99999999999983</v>
      </c>
      <c r="Y39" s="526">
        <f t="shared" ref="Y39:Y43" si="131">(AA39+AB39-AC39-AD39-AE39)/I39</f>
        <v>10991.999999999996</v>
      </c>
      <c r="Z39" s="568">
        <f t="shared" ref="Z39:Z43" si="132">AH39-Y39</f>
        <v>0</v>
      </c>
      <c r="AA39" s="527">
        <v>12354760.93090909</v>
      </c>
      <c r="AB39" s="527">
        <v>1235476.0930909091</v>
      </c>
      <c r="AC39" s="528">
        <v>1226111.04</v>
      </c>
      <c r="AD39" s="528">
        <v>122611.10400000001</v>
      </c>
      <c r="AE39" s="528">
        <v>1161578.8800000001</v>
      </c>
      <c r="AF39" s="619">
        <f t="shared" ref="AF39:AF43" si="133">AE39*$AF$4</f>
        <v>232315.77600000004</v>
      </c>
      <c r="AG39" s="527">
        <v>11079935.999999996</v>
      </c>
      <c r="AH39" s="643">
        <f t="shared" ref="AH39:AH43" si="134">AG39/I39</f>
        <v>10991.999999999996</v>
      </c>
      <c r="AI39" s="644" t="s">
        <v>1308</v>
      </c>
    </row>
    <row r="40" spans="1:35">
      <c r="A40" s="194"/>
      <c r="B40" s="519">
        <v>4</v>
      </c>
      <c r="C40" s="587">
        <v>29</v>
      </c>
      <c r="D40" s="724" t="s">
        <v>1089</v>
      </c>
      <c r="E40" s="521">
        <v>24</v>
      </c>
      <c r="F40" s="768" t="s">
        <v>101</v>
      </c>
      <c r="G40" s="638">
        <f t="shared" si="124"/>
        <v>550</v>
      </c>
      <c r="H40" s="764">
        <v>13200</v>
      </c>
      <c r="I40" s="757">
        <v>1008</v>
      </c>
      <c r="J40" s="592">
        <f t="shared" si="125"/>
        <v>13305600</v>
      </c>
      <c r="K40" s="567">
        <v>0</v>
      </c>
      <c r="L40" s="568">
        <f t="shared" si="126"/>
        <v>0</v>
      </c>
      <c r="M40" s="568">
        <f t="shared" si="127"/>
        <v>13305600</v>
      </c>
      <c r="N40" s="569">
        <v>12096000</v>
      </c>
      <c r="O40" s="569">
        <v>1209600</v>
      </c>
      <c r="P40" s="568">
        <v>0</v>
      </c>
      <c r="Q40" s="617">
        <f t="shared" si="128"/>
        <v>2225664.0000000037</v>
      </c>
      <c r="R40" s="618">
        <f t="shared" si="1"/>
        <v>0.16727272727272754</v>
      </c>
      <c r="S40" s="523">
        <f t="shared" si="129"/>
        <v>2225664.0000000037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 t="shared" si="130"/>
        <v>457.99999999999983</v>
      </c>
      <c r="Y40" s="526">
        <f t="shared" si="131"/>
        <v>10991.999999999996</v>
      </c>
      <c r="Z40" s="568">
        <f t="shared" si="132"/>
        <v>0</v>
      </c>
      <c r="AA40" s="723">
        <v>12354760.93090909</v>
      </c>
      <c r="AB40" s="723">
        <v>1235476.0930909091</v>
      </c>
      <c r="AC40" s="723">
        <v>1226111.04</v>
      </c>
      <c r="AD40" s="723">
        <v>122611.10400000001</v>
      </c>
      <c r="AE40" s="723">
        <v>1161578.8800000001</v>
      </c>
      <c r="AF40" s="619">
        <f t="shared" si="133"/>
        <v>232315.77600000004</v>
      </c>
      <c r="AG40" s="723">
        <v>11079935.999999996</v>
      </c>
      <c r="AH40" s="643">
        <f t="shared" si="134"/>
        <v>10991.999999999996</v>
      </c>
      <c r="AI40" s="644" t="s">
        <v>1309</v>
      </c>
    </row>
    <row r="41" spans="1:35">
      <c r="A41" s="194"/>
      <c r="B41" s="519">
        <v>4</v>
      </c>
      <c r="C41" s="587">
        <v>29</v>
      </c>
      <c r="D41" s="724" t="s">
        <v>1089</v>
      </c>
      <c r="E41" s="521">
        <v>24</v>
      </c>
      <c r="F41" s="768" t="s">
        <v>1376</v>
      </c>
      <c r="G41" s="638">
        <f t="shared" ref="G41" si="135">H41/E41</f>
        <v>530</v>
      </c>
      <c r="H41" s="764">
        <v>12720</v>
      </c>
      <c r="I41" s="757">
        <v>1008</v>
      </c>
      <c r="J41" s="592">
        <f t="shared" ref="J41" si="136">H41*I41</f>
        <v>12821760</v>
      </c>
      <c r="K41" s="567">
        <v>0</v>
      </c>
      <c r="L41" s="568">
        <f t="shared" ref="L41" si="137">J41-M41</f>
        <v>0</v>
      </c>
      <c r="M41" s="568">
        <f t="shared" ref="M41" si="138">N41+O41-P41</f>
        <v>12821760</v>
      </c>
      <c r="N41" s="569">
        <v>11656145</v>
      </c>
      <c r="O41" s="569">
        <v>1165615</v>
      </c>
      <c r="P41" s="568">
        <v>0</v>
      </c>
      <c r="Q41" s="617">
        <f t="shared" ref="Q41" si="139">J41-AG41</f>
        <v>1741824.0000000037</v>
      </c>
      <c r="R41" s="618">
        <f t="shared" si="1"/>
        <v>0.13584905660377389</v>
      </c>
      <c r="S41" s="523">
        <f t="shared" ref="S41" si="140">Q41-U41</f>
        <v>1741824.0000000037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" si="141">Y41/E41</f>
        <v>457.99999999999983</v>
      </c>
      <c r="Y41" s="526">
        <f t="shared" ref="Y41" si="142">(AA41+AB41-AC41-AD41-AE41)/I41</f>
        <v>10991.999999999996</v>
      </c>
      <c r="Z41" s="568">
        <f t="shared" ref="Z41" si="143">AH41-Y41</f>
        <v>0</v>
      </c>
      <c r="AA41" s="723">
        <v>12354760.93090909</v>
      </c>
      <c r="AB41" s="723">
        <v>1235476.0930909091</v>
      </c>
      <c r="AC41" s="723">
        <v>1226111.04</v>
      </c>
      <c r="AD41" s="723">
        <v>122611.10400000001</v>
      </c>
      <c r="AE41" s="723">
        <v>1161578.8800000001</v>
      </c>
      <c r="AF41" s="619">
        <f t="shared" ref="AF41" si="144">AE41*$AF$4</f>
        <v>232315.77600000004</v>
      </c>
      <c r="AG41" s="723">
        <v>11079935.999999996</v>
      </c>
      <c r="AH41" s="643">
        <f t="shared" ref="AH41" si="145">AG41/I41</f>
        <v>10991.999999999996</v>
      </c>
      <c r="AI41" s="644" t="s">
        <v>1309</v>
      </c>
    </row>
    <row r="42" spans="1:35">
      <c r="A42" s="194"/>
      <c r="B42" s="519">
        <v>4</v>
      </c>
      <c r="C42" s="587">
        <v>29</v>
      </c>
      <c r="D42" s="724" t="s">
        <v>1046</v>
      </c>
      <c r="E42" s="521">
        <v>8</v>
      </c>
      <c r="F42" s="768" t="s">
        <v>19</v>
      </c>
      <c r="G42" s="638">
        <f t="shared" si="124"/>
        <v>2887.5</v>
      </c>
      <c r="H42" s="764">
        <v>23100</v>
      </c>
      <c r="I42" s="757">
        <v>720</v>
      </c>
      <c r="J42" s="592">
        <f t="shared" si="125"/>
        <v>16632000</v>
      </c>
      <c r="K42" s="567">
        <v>0</v>
      </c>
      <c r="L42" s="568">
        <f t="shared" si="126"/>
        <v>0</v>
      </c>
      <c r="M42" s="568">
        <f t="shared" si="127"/>
        <v>16632000</v>
      </c>
      <c r="N42" s="569">
        <v>15120000</v>
      </c>
      <c r="O42" s="569">
        <v>1512000</v>
      </c>
      <c r="P42" s="568">
        <v>0</v>
      </c>
      <c r="Q42" s="617">
        <f t="shared" si="128"/>
        <v>16632000</v>
      </c>
      <c r="R42" s="618">
        <f t="shared" si="1"/>
        <v>1</v>
      </c>
      <c r="S42" s="523">
        <f t="shared" si="129"/>
        <v>16632000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30"/>
        <v>0</v>
      </c>
      <c r="Y42" s="526">
        <f t="shared" si="131"/>
        <v>0</v>
      </c>
      <c r="Z42" s="568">
        <f t="shared" si="132"/>
        <v>0</v>
      </c>
      <c r="AA42" s="723"/>
      <c r="AB42" s="723"/>
      <c r="AC42" s="723"/>
      <c r="AD42" s="723"/>
      <c r="AE42" s="723"/>
      <c r="AF42" s="619">
        <f t="shared" si="133"/>
        <v>0</v>
      </c>
      <c r="AG42" s="723"/>
      <c r="AH42" s="643">
        <f t="shared" si="134"/>
        <v>0</v>
      </c>
      <c r="AI42" s="644"/>
    </row>
    <row r="43" spans="1:35">
      <c r="A43" s="194"/>
      <c r="B43" s="519">
        <v>4</v>
      </c>
      <c r="C43" s="587">
        <v>29</v>
      </c>
      <c r="D43" s="724" t="s">
        <v>1046</v>
      </c>
      <c r="E43" s="521">
        <v>8</v>
      </c>
      <c r="F43" s="768" t="s">
        <v>14</v>
      </c>
      <c r="G43" s="638">
        <f t="shared" si="124"/>
        <v>2856.15</v>
      </c>
      <c r="H43" s="764">
        <v>22849.200000000001</v>
      </c>
      <c r="I43" s="757">
        <v>720</v>
      </c>
      <c r="J43" s="592">
        <f t="shared" si="125"/>
        <v>16451424</v>
      </c>
      <c r="K43" s="567">
        <v>0</v>
      </c>
      <c r="L43" s="568">
        <f t="shared" si="126"/>
        <v>0</v>
      </c>
      <c r="M43" s="568">
        <f t="shared" si="127"/>
        <v>16451424</v>
      </c>
      <c r="N43" s="569">
        <v>14955840</v>
      </c>
      <c r="O43" s="569">
        <v>1495584</v>
      </c>
      <c r="P43" s="568">
        <v>0</v>
      </c>
      <c r="Q43" s="617">
        <f t="shared" si="128"/>
        <v>16451424</v>
      </c>
      <c r="R43" s="618">
        <f t="shared" si="1"/>
        <v>1</v>
      </c>
      <c r="S43" s="523">
        <f t="shared" si="129"/>
        <v>16451424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130"/>
        <v>0</v>
      </c>
      <c r="Y43" s="526">
        <f t="shared" si="131"/>
        <v>0</v>
      </c>
      <c r="Z43" s="568">
        <f t="shared" si="132"/>
        <v>0</v>
      </c>
      <c r="AA43" s="527"/>
      <c r="AB43" s="527"/>
      <c r="AC43" s="528"/>
      <c r="AD43" s="528"/>
      <c r="AE43" s="528"/>
      <c r="AF43" s="619">
        <f t="shared" si="133"/>
        <v>0</v>
      </c>
      <c r="AG43" s="527"/>
      <c r="AH43" s="643">
        <f t="shared" si="134"/>
        <v>0</v>
      </c>
      <c r="AI43" s="644"/>
    </row>
    <row r="44" spans="1:35" s="518" customFormat="1">
      <c r="B44" s="519">
        <v>4</v>
      </c>
      <c r="C44" s="750"/>
      <c r="D44" s="745"/>
      <c r="E44" s="745"/>
      <c r="F44" s="746"/>
      <c r="G44" s="751"/>
      <c r="H44" s="751" t="s">
        <v>1272</v>
      </c>
      <c r="I44" s="752">
        <f>SUM(I39:I43)</f>
        <v>4464</v>
      </c>
      <c r="J44" s="531">
        <f t="shared" ref="J44:AG44" si="146">SUM(J39:J43)</f>
        <v>72758304</v>
      </c>
      <c r="K44" s="532">
        <f t="shared" si="146"/>
        <v>0</v>
      </c>
      <c r="L44" s="531">
        <f t="shared" si="146"/>
        <v>0</v>
      </c>
      <c r="M44" s="531">
        <f t="shared" si="146"/>
        <v>72758304</v>
      </c>
      <c r="N44" s="532">
        <f t="shared" si="146"/>
        <v>66143912</v>
      </c>
      <c r="O44" s="532">
        <f t="shared" si="146"/>
        <v>6614392</v>
      </c>
      <c r="P44" s="532">
        <f t="shared" si="146"/>
        <v>0</v>
      </c>
      <c r="Q44" s="589">
        <f t="shared" si="146"/>
        <v>39518496.000000015</v>
      </c>
      <c r="R44" s="790">
        <f>Q44/J44</f>
        <v>0.54314756979492007</v>
      </c>
      <c r="S44" s="590">
        <f t="shared" si="146"/>
        <v>39518496.000000015</v>
      </c>
      <c r="T44" s="710">
        <f t="shared" si="146"/>
        <v>0</v>
      </c>
      <c r="U44" s="711">
        <f t="shared" si="146"/>
        <v>0</v>
      </c>
      <c r="V44" s="531">
        <f t="shared" si="146"/>
        <v>0</v>
      </c>
      <c r="W44" s="710">
        <f t="shared" si="146"/>
        <v>0</v>
      </c>
      <c r="X44" s="711">
        <f t="shared" si="146"/>
        <v>1373.9999999999995</v>
      </c>
      <c r="Y44" s="711">
        <f t="shared" si="146"/>
        <v>32975.999999999985</v>
      </c>
      <c r="Z44" s="531">
        <f t="shared" si="146"/>
        <v>0</v>
      </c>
      <c r="AA44" s="711">
        <f t="shared" si="146"/>
        <v>37064282.792727269</v>
      </c>
      <c r="AB44" s="711">
        <f t="shared" si="146"/>
        <v>3706428.2792727272</v>
      </c>
      <c r="AC44" s="711">
        <f t="shared" si="146"/>
        <v>3678333.12</v>
      </c>
      <c r="AD44" s="711">
        <f t="shared" si="146"/>
        <v>367833.31200000003</v>
      </c>
      <c r="AE44" s="711">
        <f t="shared" si="146"/>
        <v>3484736.6400000006</v>
      </c>
      <c r="AF44" s="712">
        <f t="shared" si="146"/>
        <v>696947.3280000001</v>
      </c>
      <c r="AG44" s="711">
        <f t="shared" si="146"/>
        <v>33239807.999999989</v>
      </c>
      <c r="AH44" s="578"/>
      <c r="AI44" s="615"/>
    </row>
    <row r="45" spans="1:35">
      <c r="A45" s="194"/>
      <c r="B45" s="519">
        <v>4</v>
      </c>
      <c r="C45" s="587">
        <v>30</v>
      </c>
      <c r="D45" s="724" t="s">
        <v>1281</v>
      </c>
      <c r="E45" s="521">
        <v>8</v>
      </c>
      <c r="F45" s="584" t="s">
        <v>102</v>
      </c>
      <c r="G45" s="638">
        <f t="shared" ref="G45:G60" si="147">H45/E45</f>
        <v>3024</v>
      </c>
      <c r="H45" s="764">
        <v>24192</v>
      </c>
      <c r="I45" s="757">
        <v>5</v>
      </c>
      <c r="J45" s="592">
        <f t="shared" ref="J45:J60" si="148">H45*I45</f>
        <v>120960</v>
      </c>
      <c r="K45" s="567">
        <v>0</v>
      </c>
      <c r="L45" s="568">
        <f t="shared" ref="L45:L54" si="149">J45-M45</f>
        <v>0</v>
      </c>
      <c r="M45" s="568">
        <f t="shared" ref="M45:M60" si="150">N45+O45-P45</f>
        <v>120960</v>
      </c>
      <c r="N45" s="569">
        <v>109963</v>
      </c>
      <c r="O45" s="569">
        <v>10997</v>
      </c>
      <c r="P45" s="568">
        <v>0</v>
      </c>
      <c r="Q45" s="617">
        <f t="shared" ref="Q45:Q60" si="151">J45-AG45</f>
        <v>10080</v>
      </c>
      <c r="R45" s="618">
        <f t="shared" si="1"/>
        <v>8.3333333333333329E-2</v>
      </c>
      <c r="S45" s="523">
        <f t="shared" ref="S45:S60" si="152">Q45-U45</f>
        <v>10080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:X60" si="153">Y45/E45</f>
        <v>2772</v>
      </c>
      <c r="Y45" s="526">
        <f t="shared" ref="Y45:Y60" si="154">(AA45+AB45-AC45-AD45-AE45)/I45</f>
        <v>22176</v>
      </c>
      <c r="Z45" s="568">
        <f t="shared" ref="Z45:Z60" si="155">AH45-Y45</f>
        <v>0</v>
      </c>
      <c r="AA45" s="723">
        <v>117368.42913599998</v>
      </c>
      <c r="AB45" s="723">
        <v>11736.842913599998</v>
      </c>
      <c r="AC45" s="723">
        <v>0</v>
      </c>
      <c r="AD45" s="723">
        <v>0</v>
      </c>
      <c r="AE45" s="723">
        <v>18225.272049599967</v>
      </c>
      <c r="AF45" s="619">
        <f t="shared" ref="AF45:AF60" si="156">AE45*$AF$4</f>
        <v>3645.0544099199938</v>
      </c>
      <c r="AG45" s="723">
        <v>110880</v>
      </c>
      <c r="AH45" s="643">
        <f t="shared" ref="AH45:AH60" si="157">AG45/I45</f>
        <v>22176</v>
      </c>
      <c r="AI45" s="644" t="s">
        <v>1302</v>
      </c>
    </row>
    <row r="46" spans="1:35">
      <c r="A46" s="194"/>
      <c r="B46" s="519">
        <v>4</v>
      </c>
      <c r="C46" s="587">
        <v>30</v>
      </c>
      <c r="D46" s="724" t="s">
        <v>1282</v>
      </c>
      <c r="E46" s="521">
        <v>8</v>
      </c>
      <c r="F46" s="584" t="s">
        <v>102</v>
      </c>
      <c r="G46" s="638">
        <f t="shared" ref="G46:G52" si="158">H46/E46</f>
        <v>3024</v>
      </c>
      <c r="H46" s="764">
        <v>24192</v>
      </c>
      <c r="I46" s="757">
        <v>3</v>
      </c>
      <c r="J46" s="592">
        <f t="shared" ref="J46:J52" si="159">H46*I46</f>
        <v>72576</v>
      </c>
      <c r="K46" s="567">
        <v>0</v>
      </c>
      <c r="L46" s="568">
        <f t="shared" ref="L46:L47" si="160">J46-M46</f>
        <v>0</v>
      </c>
      <c r="M46" s="568">
        <f t="shared" ref="M46:M52" si="161">N46+O46-P46</f>
        <v>72576</v>
      </c>
      <c r="N46" s="569">
        <v>65978</v>
      </c>
      <c r="O46" s="569">
        <v>6598</v>
      </c>
      <c r="P46" s="568">
        <v>0</v>
      </c>
      <c r="Q46" s="617">
        <f t="shared" ref="Q46:Q52" si="162">J46-AG46</f>
        <v>6048</v>
      </c>
      <c r="R46" s="618">
        <f t="shared" si="1"/>
        <v>8.3333333333333329E-2</v>
      </c>
      <c r="S46" s="523">
        <f t="shared" ref="S46:S52" si="163">Q46-U46</f>
        <v>6048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ref="X46:X52" si="164">Y46/E46</f>
        <v>2772</v>
      </c>
      <c r="Y46" s="526">
        <f t="shared" ref="Y46:Y52" si="165">(AA46+AB46-AC46-AD46-AE46)/I46</f>
        <v>22176</v>
      </c>
      <c r="Z46" s="568">
        <f t="shared" ref="Z46:Z52" si="166">AH46-Y46</f>
        <v>0</v>
      </c>
      <c r="AA46" s="723">
        <v>70421.057481599986</v>
      </c>
      <c r="AB46" s="723">
        <v>7042.1057481599992</v>
      </c>
      <c r="AC46" s="723">
        <v>0</v>
      </c>
      <c r="AD46" s="723">
        <v>0</v>
      </c>
      <c r="AE46" s="723">
        <v>10935.163229759986</v>
      </c>
      <c r="AF46" s="619">
        <f t="shared" ref="AF46:AF52" si="167">AE46*$AF$4</f>
        <v>2187.0326459519974</v>
      </c>
      <c r="AG46" s="723">
        <v>66528</v>
      </c>
      <c r="AH46" s="643">
        <f t="shared" ref="AH46:AH52" si="168">AG46/I46</f>
        <v>22176</v>
      </c>
      <c r="AI46" s="644" t="s">
        <v>1302</v>
      </c>
    </row>
    <row r="47" spans="1:35">
      <c r="A47" s="194"/>
      <c r="B47" s="519">
        <v>4</v>
      </c>
      <c r="C47" s="587">
        <v>30</v>
      </c>
      <c r="D47" s="724" t="s">
        <v>1283</v>
      </c>
      <c r="E47" s="521">
        <v>8</v>
      </c>
      <c r="F47" s="768" t="s">
        <v>102</v>
      </c>
      <c r="G47" s="638">
        <f t="shared" si="158"/>
        <v>3024</v>
      </c>
      <c r="H47" s="764">
        <v>24192</v>
      </c>
      <c r="I47" s="757">
        <v>3</v>
      </c>
      <c r="J47" s="592">
        <f t="shared" si="159"/>
        <v>72576</v>
      </c>
      <c r="K47" s="567">
        <v>0</v>
      </c>
      <c r="L47" s="568">
        <f t="shared" si="160"/>
        <v>0</v>
      </c>
      <c r="M47" s="568">
        <f t="shared" si="161"/>
        <v>72576</v>
      </c>
      <c r="N47" s="569">
        <v>65978</v>
      </c>
      <c r="O47" s="569">
        <v>6598</v>
      </c>
      <c r="P47" s="568">
        <v>0</v>
      </c>
      <c r="Q47" s="617">
        <f t="shared" si="162"/>
        <v>6048</v>
      </c>
      <c r="R47" s="618">
        <f t="shared" si="1"/>
        <v>8.3333333333333329E-2</v>
      </c>
      <c r="S47" s="523">
        <f t="shared" si="163"/>
        <v>6048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si="164"/>
        <v>2772</v>
      </c>
      <c r="Y47" s="526">
        <f t="shared" si="165"/>
        <v>22176</v>
      </c>
      <c r="Z47" s="568">
        <f t="shared" si="166"/>
        <v>0</v>
      </c>
      <c r="AA47" s="723">
        <v>70421.057481599986</v>
      </c>
      <c r="AB47" s="723">
        <v>7042.1057481599992</v>
      </c>
      <c r="AC47" s="723">
        <v>0</v>
      </c>
      <c r="AD47" s="723">
        <v>0</v>
      </c>
      <c r="AE47" s="723">
        <v>10935.163229759986</v>
      </c>
      <c r="AF47" s="619">
        <f t="shared" si="167"/>
        <v>2187.0326459519974</v>
      </c>
      <c r="AG47" s="723">
        <v>66528</v>
      </c>
      <c r="AH47" s="643">
        <f t="shared" si="168"/>
        <v>22176</v>
      </c>
      <c r="AI47" s="644" t="s">
        <v>1301</v>
      </c>
    </row>
    <row r="48" spans="1:35">
      <c r="A48" s="194"/>
      <c r="B48" s="519">
        <v>4</v>
      </c>
      <c r="C48" s="587">
        <v>30</v>
      </c>
      <c r="D48" s="724" t="s">
        <v>1284</v>
      </c>
      <c r="E48" s="521">
        <v>8</v>
      </c>
      <c r="F48" s="768" t="s">
        <v>102</v>
      </c>
      <c r="G48" s="638">
        <f t="shared" si="158"/>
        <v>2160</v>
      </c>
      <c r="H48" s="764">
        <v>17280</v>
      </c>
      <c r="I48" s="757">
        <v>30</v>
      </c>
      <c r="J48" s="592">
        <f t="shared" si="159"/>
        <v>518400</v>
      </c>
      <c r="K48" s="567">
        <v>0</v>
      </c>
      <c r="L48" s="767">
        <f>J48-M48</f>
        <v>0</v>
      </c>
      <c r="M48" s="568">
        <f t="shared" si="161"/>
        <v>518400</v>
      </c>
      <c r="N48" s="569">
        <v>471272</v>
      </c>
      <c r="O48" s="569">
        <v>47128</v>
      </c>
      <c r="P48" s="568">
        <v>0</v>
      </c>
      <c r="Q48" s="617">
        <f t="shared" si="162"/>
        <v>43200</v>
      </c>
      <c r="R48" s="618">
        <f t="shared" si="1"/>
        <v>8.3333333333333329E-2</v>
      </c>
      <c r="S48" s="523">
        <f t="shared" si="163"/>
        <v>43200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si="164"/>
        <v>1980</v>
      </c>
      <c r="Y48" s="526">
        <f t="shared" si="165"/>
        <v>15840</v>
      </c>
      <c r="Z48" s="568">
        <f t="shared" si="166"/>
        <v>0</v>
      </c>
      <c r="AA48" s="723">
        <v>503007.55343999999</v>
      </c>
      <c r="AB48" s="723">
        <v>50300.755344000005</v>
      </c>
      <c r="AC48" s="723">
        <v>0</v>
      </c>
      <c r="AD48" s="723">
        <v>0</v>
      </c>
      <c r="AE48" s="723">
        <v>78108.308783999993</v>
      </c>
      <c r="AF48" s="619">
        <f t="shared" si="167"/>
        <v>15621.6617568</v>
      </c>
      <c r="AG48" s="723">
        <v>475200</v>
      </c>
      <c r="AH48" s="643">
        <f t="shared" si="168"/>
        <v>15840</v>
      </c>
      <c r="AI48" s="644" t="s">
        <v>1301</v>
      </c>
    </row>
    <row r="49" spans="1:35">
      <c r="A49" s="194"/>
      <c r="B49" s="519">
        <v>4</v>
      </c>
      <c r="C49" s="587">
        <v>30</v>
      </c>
      <c r="D49" s="724" t="s">
        <v>1285</v>
      </c>
      <c r="E49" s="521">
        <v>8</v>
      </c>
      <c r="F49" s="768" t="s">
        <v>102</v>
      </c>
      <c r="G49" s="638">
        <f t="shared" si="158"/>
        <v>2160</v>
      </c>
      <c r="H49" s="764">
        <v>17280</v>
      </c>
      <c r="I49" s="757">
        <v>30</v>
      </c>
      <c r="J49" s="592">
        <f t="shared" si="159"/>
        <v>518400</v>
      </c>
      <c r="K49" s="567">
        <v>0</v>
      </c>
      <c r="L49" s="767">
        <f t="shared" ref="L49" si="169">J49-M49</f>
        <v>0</v>
      </c>
      <c r="M49" s="568">
        <f t="shared" si="161"/>
        <v>518400</v>
      </c>
      <c r="N49" s="569">
        <v>471272</v>
      </c>
      <c r="O49" s="569">
        <v>47128</v>
      </c>
      <c r="P49" s="568">
        <v>0</v>
      </c>
      <c r="Q49" s="617">
        <f t="shared" si="162"/>
        <v>43200</v>
      </c>
      <c r="R49" s="618">
        <f t="shared" si="1"/>
        <v>8.3333333333333329E-2</v>
      </c>
      <c r="S49" s="523">
        <f t="shared" si="163"/>
        <v>43200</v>
      </c>
      <c r="T49" s="524" t="s">
        <v>98</v>
      </c>
      <c r="U49" s="563">
        <v>0</v>
      </c>
      <c r="V49" s="525" t="s">
        <v>90</v>
      </c>
      <c r="W49" s="522" t="s">
        <v>89</v>
      </c>
      <c r="X49" s="526">
        <f t="shared" si="164"/>
        <v>1979.9999999999995</v>
      </c>
      <c r="Y49" s="526">
        <f t="shared" si="165"/>
        <v>15839.999999999996</v>
      </c>
      <c r="Z49" s="568">
        <f t="shared" si="166"/>
        <v>0</v>
      </c>
      <c r="AA49" s="777">
        <f>800680.8/50*30</f>
        <v>480408.48000000004</v>
      </c>
      <c r="AB49" s="777">
        <f>80068.08/50*30</f>
        <v>48040.847999999998</v>
      </c>
      <c r="AC49" s="777">
        <v>0</v>
      </c>
      <c r="AD49" s="777">
        <v>0</v>
      </c>
      <c r="AE49" s="777">
        <f>88748.8800000001/50*30</f>
        <v>53249.328000000067</v>
      </c>
      <c r="AF49" s="778">
        <f t="shared" si="167"/>
        <v>10649.865600000014</v>
      </c>
      <c r="AG49" s="777">
        <f>792000/50*30</f>
        <v>475200</v>
      </c>
      <c r="AH49" s="643">
        <f t="shared" si="168"/>
        <v>15840</v>
      </c>
      <c r="AI49" s="644" t="s">
        <v>1310</v>
      </c>
    </row>
    <row r="50" spans="1:35">
      <c r="A50" s="194"/>
      <c r="B50" s="519">
        <v>4</v>
      </c>
      <c r="C50" s="587">
        <v>30</v>
      </c>
      <c r="D50" s="724" t="s">
        <v>1286</v>
      </c>
      <c r="E50" s="521">
        <v>8</v>
      </c>
      <c r="F50" s="768" t="s">
        <v>102</v>
      </c>
      <c r="G50" s="638">
        <f t="shared" si="158"/>
        <v>2160</v>
      </c>
      <c r="H50" s="764">
        <v>17280</v>
      </c>
      <c r="I50" s="757">
        <v>20</v>
      </c>
      <c r="J50" s="592">
        <f t="shared" si="159"/>
        <v>345600</v>
      </c>
      <c r="K50" s="567">
        <v>0</v>
      </c>
      <c r="L50" s="767">
        <f>J50-M50</f>
        <v>0</v>
      </c>
      <c r="M50" s="568">
        <f t="shared" si="161"/>
        <v>345600</v>
      </c>
      <c r="N50" s="569">
        <v>314181</v>
      </c>
      <c r="O50" s="569">
        <v>31419</v>
      </c>
      <c r="P50" s="568">
        <v>0</v>
      </c>
      <c r="Q50" s="617">
        <f t="shared" si="162"/>
        <v>28800</v>
      </c>
      <c r="R50" s="618">
        <f t="shared" si="1"/>
        <v>8.3333333333333329E-2</v>
      </c>
      <c r="S50" s="523">
        <f t="shared" si="163"/>
        <v>28800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si="164"/>
        <v>1980.0000000000005</v>
      </c>
      <c r="Y50" s="526">
        <f t="shared" si="165"/>
        <v>15840.000000000004</v>
      </c>
      <c r="Z50" s="568">
        <f t="shared" si="166"/>
        <v>0</v>
      </c>
      <c r="AA50" s="777">
        <f>800680.8/50*20</f>
        <v>320272.32000000007</v>
      </c>
      <c r="AB50" s="777">
        <f>80068.08/50*20</f>
        <v>32027.232</v>
      </c>
      <c r="AC50" s="777">
        <v>0</v>
      </c>
      <c r="AD50" s="777">
        <v>0</v>
      </c>
      <c r="AE50" s="777">
        <f>88748.8800000001/50*20</f>
        <v>35499.552000000047</v>
      </c>
      <c r="AF50" s="778">
        <f t="shared" si="167"/>
        <v>7099.9104000000098</v>
      </c>
      <c r="AG50" s="777">
        <f>792000/50*20</f>
        <v>316800</v>
      </c>
      <c r="AH50" s="643">
        <f t="shared" si="168"/>
        <v>15840</v>
      </c>
      <c r="AI50" s="644" t="s">
        <v>1301</v>
      </c>
    </row>
    <row r="51" spans="1:35">
      <c r="A51" s="194"/>
      <c r="B51" s="519">
        <v>4</v>
      </c>
      <c r="C51" s="587">
        <v>30</v>
      </c>
      <c r="D51" s="724" t="s">
        <v>1287</v>
      </c>
      <c r="E51" s="521">
        <v>8</v>
      </c>
      <c r="F51" s="768" t="s">
        <v>102</v>
      </c>
      <c r="G51" s="638">
        <f t="shared" si="158"/>
        <v>3024</v>
      </c>
      <c r="H51" s="764">
        <v>24192</v>
      </c>
      <c r="I51" s="757">
        <v>3</v>
      </c>
      <c r="J51" s="592">
        <f t="shared" si="159"/>
        <v>72576</v>
      </c>
      <c r="K51" s="567">
        <v>0</v>
      </c>
      <c r="L51" s="767">
        <f t="shared" ref="L51:L52" si="170">J51-M51</f>
        <v>0</v>
      </c>
      <c r="M51" s="568">
        <f t="shared" si="161"/>
        <v>72576</v>
      </c>
      <c r="N51" s="569">
        <v>65978</v>
      </c>
      <c r="O51" s="569">
        <v>6598</v>
      </c>
      <c r="P51" s="568">
        <v>0</v>
      </c>
      <c r="Q51" s="617">
        <f t="shared" si="162"/>
        <v>6048</v>
      </c>
      <c r="R51" s="618">
        <f t="shared" si="1"/>
        <v>8.3333333333333329E-2</v>
      </c>
      <c r="S51" s="523">
        <f t="shared" si="163"/>
        <v>6048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164"/>
        <v>2772</v>
      </c>
      <c r="Y51" s="526">
        <f t="shared" si="165"/>
        <v>22176</v>
      </c>
      <c r="Z51" s="568">
        <f t="shared" si="166"/>
        <v>0</v>
      </c>
      <c r="AA51" s="527">
        <v>70421.057481599986</v>
      </c>
      <c r="AB51" s="527">
        <v>7042.1057481599992</v>
      </c>
      <c r="AC51" s="528">
        <v>0</v>
      </c>
      <c r="AD51" s="528">
        <v>0</v>
      </c>
      <c r="AE51" s="528">
        <v>10935.163229759986</v>
      </c>
      <c r="AF51" s="619">
        <f t="shared" si="167"/>
        <v>2187.0326459519974</v>
      </c>
      <c r="AG51" s="527">
        <v>66528</v>
      </c>
      <c r="AH51" s="643">
        <f t="shared" si="168"/>
        <v>22176</v>
      </c>
      <c r="AI51" s="644" t="s">
        <v>1302</v>
      </c>
    </row>
    <row r="52" spans="1:35">
      <c r="A52" s="194"/>
      <c r="B52" s="519">
        <v>4</v>
      </c>
      <c r="C52" s="587">
        <v>30</v>
      </c>
      <c r="D52" s="724" t="s">
        <v>1288</v>
      </c>
      <c r="E52" s="521">
        <v>8</v>
      </c>
      <c r="F52" s="768" t="s">
        <v>102</v>
      </c>
      <c r="G52" s="638">
        <f t="shared" si="158"/>
        <v>2160</v>
      </c>
      <c r="H52" s="764">
        <v>17280</v>
      </c>
      <c r="I52" s="757">
        <v>20</v>
      </c>
      <c r="J52" s="592">
        <f t="shared" si="159"/>
        <v>345600</v>
      </c>
      <c r="K52" s="567">
        <v>0</v>
      </c>
      <c r="L52" s="568">
        <f t="shared" si="170"/>
        <v>0</v>
      </c>
      <c r="M52" s="568">
        <f t="shared" si="161"/>
        <v>345600</v>
      </c>
      <c r="N52" s="569">
        <v>314181</v>
      </c>
      <c r="O52" s="569">
        <v>31419</v>
      </c>
      <c r="P52" s="568">
        <v>0</v>
      </c>
      <c r="Q52" s="617">
        <f t="shared" si="162"/>
        <v>28800</v>
      </c>
      <c r="R52" s="618">
        <f t="shared" si="1"/>
        <v>8.3333333333333329E-2</v>
      </c>
      <c r="S52" s="523">
        <f t="shared" si="163"/>
        <v>28800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64"/>
        <v>1980</v>
      </c>
      <c r="Y52" s="526">
        <f t="shared" si="165"/>
        <v>15840</v>
      </c>
      <c r="Z52" s="568">
        <f t="shared" si="166"/>
        <v>0</v>
      </c>
      <c r="AA52" s="723">
        <v>320272.32</v>
      </c>
      <c r="AB52" s="723">
        <v>32027.232000000004</v>
      </c>
      <c r="AC52" s="723">
        <v>0</v>
      </c>
      <c r="AD52" s="723">
        <v>0</v>
      </c>
      <c r="AE52" s="723">
        <v>35499.552000000025</v>
      </c>
      <c r="AF52" s="619">
        <f t="shared" si="167"/>
        <v>7099.9104000000052</v>
      </c>
      <c r="AG52" s="723">
        <v>316800</v>
      </c>
      <c r="AH52" s="643">
        <f t="shared" si="168"/>
        <v>15840</v>
      </c>
      <c r="AI52" s="644" t="s">
        <v>1301</v>
      </c>
    </row>
    <row r="53" spans="1:35">
      <c r="A53" s="194"/>
      <c r="B53" s="519">
        <v>4</v>
      </c>
      <c r="C53" s="587">
        <v>30</v>
      </c>
      <c r="D53" s="724" t="s">
        <v>1289</v>
      </c>
      <c r="E53" s="521">
        <v>8</v>
      </c>
      <c r="F53" s="584" t="s">
        <v>102</v>
      </c>
      <c r="G53" s="638">
        <f t="shared" si="147"/>
        <v>2160</v>
      </c>
      <c r="H53" s="764">
        <v>17280</v>
      </c>
      <c r="I53" s="757">
        <v>20</v>
      </c>
      <c r="J53" s="592">
        <f t="shared" si="148"/>
        <v>345600</v>
      </c>
      <c r="K53" s="567">
        <v>0</v>
      </c>
      <c r="L53" s="568">
        <f t="shared" si="149"/>
        <v>0</v>
      </c>
      <c r="M53" s="568">
        <f t="shared" si="150"/>
        <v>345600</v>
      </c>
      <c r="N53" s="569">
        <v>314181</v>
      </c>
      <c r="O53" s="569">
        <v>31419</v>
      </c>
      <c r="P53" s="568">
        <v>0</v>
      </c>
      <c r="Q53" s="617">
        <f t="shared" si="151"/>
        <v>28800</v>
      </c>
      <c r="R53" s="618">
        <f t="shared" si="1"/>
        <v>8.3333333333333329E-2</v>
      </c>
      <c r="S53" s="523">
        <f t="shared" si="152"/>
        <v>28800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53"/>
        <v>1980</v>
      </c>
      <c r="Y53" s="526">
        <f t="shared" si="154"/>
        <v>15840</v>
      </c>
      <c r="Z53" s="568">
        <f t="shared" si="155"/>
        <v>0</v>
      </c>
      <c r="AA53" s="723">
        <v>335338.36895999999</v>
      </c>
      <c r="AB53" s="723">
        <v>33533.836896000001</v>
      </c>
      <c r="AC53" s="723">
        <v>0</v>
      </c>
      <c r="AD53" s="723">
        <v>0</v>
      </c>
      <c r="AE53" s="723">
        <v>52072.205856000015</v>
      </c>
      <c r="AF53" s="619">
        <f t="shared" si="156"/>
        <v>10414.441171200004</v>
      </c>
      <c r="AG53" s="723">
        <v>316800</v>
      </c>
      <c r="AH53" s="643">
        <f t="shared" si="157"/>
        <v>15840</v>
      </c>
      <c r="AI53" s="644" t="s">
        <v>1301</v>
      </c>
    </row>
    <row r="54" spans="1:35">
      <c r="A54" s="194"/>
      <c r="B54" s="519">
        <v>4</v>
      </c>
      <c r="C54" s="587">
        <v>30</v>
      </c>
      <c r="D54" s="724" t="s">
        <v>1290</v>
      </c>
      <c r="E54" s="521">
        <v>8</v>
      </c>
      <c r="F54" s="768" t="s">
        <v>102</v>
      </c>
      <c r="G54" s="638">
        <f t="shared" si="147"/>
        <v>2160</v>
      </c>
      <c r="H54" s="764">
        <v>17280</v>
      </c>
      <c r="I54" s="757">
        <v>30</v>
      </c>
      <c r="J54" s="592">
        <f t="shared" si="148"/>
        <v>518400</v>
      </c>
      <c r="K54" s="567">
        <v>0</v>
      </c>
      <c r="L54" s="568">
        <f t="shared" si="149"/>
        <v>0</v>
      </c>
      <c r="M54" s="568">
        <f t="shared" si="150"/>
        <v>518400</v>
      </c>
      <c r="N54" s="569">
        <v>471272</v>
      </c>
      <c r="O54" s="569">
        <v>47128</v>
      </c>
      <c r="P54" s="568">
        <v>0</v>
      </c>
      <c r="Q54" s="617">
        <f t="shared" si="151"/>
        <v>43200</v>
      </c>
      <c r="R54" s="618">
        <f t="shared" si="1"/>
        <v>8.3333333333333329E-2</v>
      </c>
      <c r="S54" s="523">
        <f t="shared" si="152"/>
        <v>43200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si="153"/>
        <v>1980</v>
      </c>
      <c r="Y54" s="526">
        <f t="shared" si="154"/>
        <v>15840</v>
      </c>
      <c r="Z54" s="568">
        <f t="shared" si="155"/>
        <v>0</v>
      </c>
      <c r="AA54" s="723">
        <v>503007.55343999999</v>
      </c>
      <c r="AB54" s="723">
        <v>50300.755344000005</v>
      </c>
      <c r="AC54" s="723">
        <v>0</v>
      </c>
      <c r="AD54" s="723">
        <v>0</v>
      </c>
      <c r="AE54" s="723">
        <v>78108.308783999993</v>
      </c>
      <c r="AF54" s="619">
        <f t="shared" si="156"/>
        <v>15621.6617568</v>
      </c>
      <c r="AG54" s="723">
        <v>475200</v>
      </c>
      <c r="AH54" s="643">
        <f t="shared" si="157"/>
        <v>15840</v>
      </c>
      <c r="AI54" s="644" t="s">
        <v>1301</v>
      </c>
    </row>
    <row r="55" spans="1:35">
      <c r="A55" s="194"/>
      <c r="B55" s="519">
        <v>4</v>
      </c>
      <c r="C55" s="587">
        <v>30</v>
      </c>
      <c r="D55" s="724" t="s">
        <v>1291</v>
      </c>
      <c r="E55" s="521">
        <v>16</v>
      </c>
      <c r="F55" s="768" t="s">
        <v>102</v>
      </c>
      <c r="G55" s="638">
        <f t="shared" si="147"/>
        <v>540</v>
      </c>
      <c r="H55" s="764">
        <v>8640</v>
      </c>
      <c r="I55" s="757">
        <v>10</v>
      </c>
      <c r="J55" s="592">
        <f t="shared" si="148"/>
        <v>86400</v>
      </c>
      <c r="K55" s="567">
        <v>0</v>
      </c>
      <c r="L55" s="767">
        <f>J55-M55</f>
        <v>0</v>
      </c>
      <c r="M55" s="568">
        <f t="shared" si="150"/>
        <v>86400</v>
      </c>
      <c r="N55" s="569">
        <v>78545</v>
      </c>
      <c r="O55" s="569">
        <v>7855</v>
      </c>
      <c r="P55" s="568">
        <v>0</v>
      </c>
      <c r="Q55" s="617">
        <f t="shared" si="151"/>
        <v>7200</v>
      </c>
      <c r="R55" s="618">
        <f t="shared" si="1"/>
        <v>8.3333333333333329E-2</v>
      </c>
      <c r="S55" s="523">
        <f t="shared" si="152"/>
        <v>7200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53"/>
        <v>495</v>
      </c>
      <c r="Y55" s="526">
        <f t="shared" si="154"/>
        <v>7920</v>
      </c>
      <c r="Z55" s="568">
        <f t="shared" si="155"/>
        <v>0</v>
      </c>
      <c r="AA55" s="723">
        <v>83834.592239999998</v>
      </c>
      <c r="AB55" s="723">
        <v>8383.4592240000002</v>
      </c>
      <c r="AC55" s="723">
        <v>0</v>
      </c>
      <c r="AD55" s="723">
        <v>0</v>
      </c>
      <c r="AE55" s="723">
        <v>13018.051464000004</v>
      </c>
      <c r="AF55" s="619">
        <f t="shared" si="156"/>
        <v>2603.6102928000009</v>
      </c>
      <c r="AG55" s="723">
        <v>79200</v>
      </c>
      <c r="AH55" s="643">
        <f t="shared" si="157"/>
        <v>7920</v>
      </c>
      <c r="AI55" s="644" t="s">
        <v>1301</v>
      </c>
    </row>
    <row r="56" spans="1:35">
      <c r="A56" s="194"/>
      <c r="B56" s="519">
        <v>4</v>
      </c>
      <c r="C56" s="587">
        <v>30</v>
      </c>
      <c r="D56" s="724" t="s">
        <v>1292</v>
      </c>
      <c r="E56" s="521">
        <v>16</v>
      </c>
      <c r="F56" s="768" t="s">
        <v>102</v>
      </c>
      <c r="G56" s="638">
        <f t="shared" si="147"/>
        <v>1080</v>
      </c>
      <c r="H56" s="764">
        <v>17280</v>
      </c>
      <c r="I56" s="757">
        <v>10</v>
      </c>
      <c r="J56" s="592">
        <f t="shared" si="148"/>
        <v>172800</v>
      </c>
      <c r="K56" s="567">
        <v>0</v>
      </c>
      <c r="L56" s="767">
        <f t="shared" ref="L56" si="171">J56-M56</f>
        <v>0</v>
      </c>
      <c r="M56" s="568">
        <f t="shared" si="150"/>
        <v>172800</v>
      </c>
      <c r="N56" s="569">
        <v>157091</v>
      </c>
      <c r="O56" s="569">
        <v>15709</v>
      </c>
      <c r="P56" s="568">
        <v>0</v>
      </c>
      <c r="Q56" s="617">
        <f t="shared" si="151"/>
        <v>14400</v>
      </c>
      <c r="R56" s="618">
        <f t="shared" si="1"/>
        <v>8.3333333333333329E-2</v>
      </c>
      <c r="S56" s="523">
        <f t="shared" si="152"/>
        <v>14400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53"/>
        <v>990</v>
      </c>
      <c r="Y56" s="526">
        <f t="shared" si="154"/>
        <v>15840</v>
      </c>
      <c r="Z56" s="568">
        <f t="shared" si="155"/>
        <v>0</v>
      </c>
      <c r="AA56" s="723">
        <v>167669.18448</v>
      </c>
      <c r="AB56" s="723">
        <v>16766.918448</v>
      </c>
      <c r="AC56" s="723">
        <v>0</v>
      </c>
      <c r="AD56" s="723">
        <v>0</v>
      </c>
      <c r="AE56" s="723">
        <v>26036.102928000008</v>
      </c>
      <c r="AF56" s="619">
        <f t="shared" si="156"/>
        <v>5207.2205856000019</v>
      </c>
      <c r="AG56" s="723">
        <v>158400</v>
      </c>
      <c r="AH56" s="643">
        <f t="shared" si="157"/>
        <v>15840</v>
      </c>
      <c r="AI56" s="644" t="s">
        <v>1301</v>
      </c>
    </row>
    <row r="57" spans="1:35">
      <c r="A57" s="194"/>
      <c r="B57" s="519">
        <v>4</v>
      </c>
      <c r="C57" s="587">
        <v>30</v>
      </c>
      <c r="D57" s="724" t="s">
        <v>1293</v>
      </c>
      <c r="E57" s="521">
        <v>20</v>
      </c>
      <c r="F57" s="768" t="s">
        <v>102</v>
      </c>
      <c r="G57" s="638">
        <f t="shared" si="147"/>
        <v>720</v>
      </c>
      <c r="H57" s="764">
        <v>14400</v>
      </c>
      <c r="I57" s="757">
        <v>10</v>
      </c>
      <c r="J57" s="592">
        <f t="shared" si="148"/>
        <v>144000</v>
      </c>
      <c r="K57" s="567">
        <v>0</v>
      </c>
      <c r="L57" s="767">
        <f>J57-M57</f>
        <v>0</v>
      </c>
      <c r="M57" s="568">
        <f t="shared" si="150"/>
        <v>144000</v>
      </c>
      <c r="N57" s="569">
        <v>130909</v>
      </c>
      <c r="O57" s="569">
        <v>13091</v>
      </c>
      <c r="P57" s="568">
        <v>0</v>
      </c>
      <c r="Q57" s="617">
        <f t="shared" si="151"/>
        <v>12000</v>
      </c>
      <c r="R57" s="618">
        <f t="shared" si="1"/>
        <v>8.3333333333333329E-2</v>
      </c>
      <c r="S57" s="523">
        <f t="shared" si="152"/>
        <v>12000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53"/>
        <v>660</v>
      </c>
      <c r="Y57" s="526">
        <f t="shared" si="154"/>
        <v>13200</v>
      </c>
      <c r="Z57" s="568">
        <f t="shared" si="155"/>
        <v>0</v>
      </c>
      <c r="AA57" s="723">
        <v>139724.3204</v>
      </c>
      <c r="AB57" s="723">
        <v>13972.43204</v>
      </c>
      <c r="AC57" s="723">
        <v>0</v>
      </c>
      <c r="AD57" s="723">
        <v>0</v>
      </c>
      <c r="AE57" s="723">
        <v>21696.752440000011</v>
      </c>
      <c r="AF57" s="619">
        <f t="shared" si="156"/>
        <v>4339.3504880000028</v>
      </c>
      <c r="AG57" s="723">
        <v>132000</v>
      </c>
      <c r="AH57" s="643">
        <f t="shared" si="157"/>
        <v>13200</v>
      </c>
      <c r="AI57" s="644" t="s">
        <v>1301</v>
      </c>
    </row>
    <row r="58" spans="1:35">
      <c r="A58" s="194"/>
      <c r="B58" s="519">
        <v>4</v>
      </c>
      <c r="C58" s="587">
        <v>30</v>
      </c>
      <c r="D58" s="724" t="s">
        <v>1294</v>
      </c>
      <c r="E58" s="521">
        <v>4</v>
      </c>
      <c r="F58" s="768" t="s">
        <v>102</v>
      </c>
      <c r="G58" s="638">
        <f t="shared" si="147"/>
        <v>4536</v>
      </c>
      <c r="H58" s="764">
        <v>18144</v>
      </c>
      <c r="I58" s="757">
        <v>5</v>
      </c>
      <c r="J58" s="592">
        <f t="shared" si="148"/>
        <v>90720</v>
      </c>
      <c r="K58" s="567">
        <v>0</v>
      </c>
      <c r="L58" s="767">
        <f t="shared" ref="L58:L60" si="172">J58-M58</f>
        <v>0</v>
      </c>
      <c r="M58" s="568">
        <f t="shared" si="150"/>
        <v>90720</v>
      </c>
      <c r="N58" s="569">
        <v>82472</v>
      </c>
      <c r="O58" s="569">
        <v>8248</v>
      </c>
      <c r="P58" s="568">
        <v>0</v>
      </c>
      <c r="Q58" s="617">
        <f t="shared" si="151"/>
        <v>7560</v>
      </c>
      <c r="R58" s="618">
        <f t="shared" si="1"/>
        <v>8.3333333333333329E-2</v>
      </c>
      <c r="S58" s="523">
        <f t="shared" si="152"/>
        <v>7560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153"/>
        <v>4158</v>
      </c>
      <c r="Y58" s="526">
        <f t="shared" si="154"/>
        <v>16632</v>
      </c>
      <c r="Z58" s="568">
        <f t="shared" si="155"/>
        <v>0</v>
      </c>
      <c r="AA58" s="723">
        <v>88026.321851999979</v>
      </c>
      <c r="AB58" s="723">
        <v>8802.6321851999983</v>
      </c>
      <c r="AC58" s="723">
        <v>0</v>
      </c>
      <c r="AD58" s="723">
        <v>0</v>
      </c>
      <c r="AE58" s="723">
        <v>13668.954037199976</v>
      </c>
      <c r="AF58" s="619">
        <f t="shared" si="156"/>
        <v>2733.7908074399952</v>
      </c>
      <c r="AG58" s="723">
        <v>83160</v>
      </c>
      <c r="AH58" s="643">
        <f t="shared" si="157"/>
        <v>16632</v>
      </c>
      <c r="AI58" s="644" t="s">
        <v>1301</v>
      </c>
    </row>
    <row r="59" spans="1:35">
      <c r="A59" s="194"/>
      <c r="B59" s="519">
        <v>4</v>
      </c>
      <c r="C59" s="587">
        <v>30</v>
      </c>
      <c r="D59" s="724" t="s">
        <v>1295</v>
      </c>
      <c r="E59" s="521">
        <v>4</v>
      </c>
      <c r="F59" s="768" t="s">
        <v>102</v>
      </c>
      <c r="G59" s="638">
        <f t="shared" si="147"/>
        <v>3024</v>
      </c>
      <c r="H59" s="764">
        <v>12096</v>
      </c>
      <c r="I59" s="757">
        <v>3</v>
      </c>
      <c r="J59" s="592">
        <f t="shared" si="148"/>
        <v>36288</v>
      </c>
      <c r="K59" s="567">
        <v>0</v>
      </c>
      <c r="L59" s="568">
        <f t="shared" si="172"/>
        <v>0</v>
      </c>
      <c r="M59" s="568">
        <f t="shared" si="150"/>
        <v>36288</v>
      </c>
      <c r="N59" s="569">
        <v>32989</v>
      </c>
      <c r="O59" s="569">
        <v>3299</v>
      </c>
      <c r="P59" s="568">
        <v>0</v>
      </c>
      <c r="Q59" s="617">
        <f t="shared" si="151"/>
        <v>3024</v>
      </c>
      <c r="R59" s="618">
        <f t="shared" si="1"/>
        <v>8.3333333333333329E-2</v>
      </c>
      <c r="S59" s="523">
        <f t="shared" si="152"/>
        <v>3024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 t="shared" si="153"/>
        <v>2772</v>
      </c>
      <c r="Y59" s="526">
        <f t="shared" si="154"/>
        <v>11088</v>
      </c>
      <c r="Z59" s="568">
        <f t="shared" si="155"/>
        <v>0</v>
      </c>
      <c r="AA59" s="723">
        <v>35210.528740799993</v>
      </c>
      <c r="AB59" s="723">
        <v>3521.0528740799996</v>
      </c>
      <c r="AC59" s="723">
        <v>0</v>
      </c>
      <c r="AD59" s="723">
        <v>0</v>
      </c>
      <c r="AE59" s="723">
        <v>5467.5816148799931</v>
      </c>
      <c r="AF59" s="619">
        <f t="shared" si="156"/>
        <v>1093.5163229759987</v>
      </c>
      <c r="AG59" s="723">
        <v>33264</v>
      </c>
      <c r="AH59" s="643">
        <f t="shared" si="157"/>
        <v>11088</v>
      </c>
      <c r="AI59" s="644" t="s">
        <v>1301</v>
      </c>
    </row>
    <row r="60" spans="1:35">
      <c r="A60" s="194"/>
      <c r="B60" s="519">
        <v>4</v>
      </c>
      <c r="C60" s="587">
        <v>30</v>
      </c>
      <c r="D60" s="724" t="s">
        <v>1296</v>
      </c>
      <c r="E60" s="521">
        <v>4</v>
      </c>
      <c r="F60" s="768" t="s">
        <v>102</v>
      </c>
      <c r="G60" s="638">
        <f t="shared" si="147"/>
        <v>3024</v>
      </c>
      <c r="H60" s="764">
        <v>12096</v>
      </c>
      <c r="I60" s="757">
        <v>3</v>
      </c>
      <c r="J60" s="592">
        <f t="shared" si="148"/>
        <v>36288</v>
      </c>
      <c r="K60" s="567">
        <v>0</v>
      </c>
      <c r="L60" s="568">
        <f t="shared" si="172"/>
        <v>0</v>
      </c>
      <c r="M60" s="568">
        <f t="shared" si="150"/>
        <v>36288</v>
      </c>
      <c r="N60" s="569">
        <v>32989</v>
      </c>
      <c r="O60" s="569">
        <v>3299</v>
      </c>
      <c r="P60" s="568">
        <v>0</v>
      </c>
      <c r="Q60" s="617">
        <f t="shared" si="151"/>
        <v>3024</v>
      </c>
      <c r="R60" s="618">
        <f>Q60/J60</f>
        <v>8.3333333333333329E-2</v>
      </c>
      <c r="S60" s="523">
        <f t="shared" si="152"/>
        <v>3024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153"/>
        <v>2772</v>
      </c>
      <c r="Y60" s="526">
        <f t="shared" si="154"/>
        <v>11088</v>
      </c>
      <c r="Z60" s="568">
        <f t="shared" si="155"/>
        <v>0</v>
      </c>
      <c r="AA60" s="723">
        <v>35210.528740799993</v>
      </c>
      <c r="AB60" s="723">
        <v>3521.0528740799996</v>
      </c>
      <c r="AC60" s="723">
        <v>0</v>
      </c>
      <c r="AD60" s="723">
        <v>0</v>
      </c>
      <c r="AE60" s="723">
        <v>5467.5816148799931</v>
      </c>
      <c r="AF60" s="619">
        <f t="shared" si="156"/>
        <v>1093.5163229759987</v>
      </c>
      <c r="AG60" s="723">
        <v>33264</v>
      </c>
      <c r="AH60" s="643">
        <f t="shared" si="157"/>
        <v>11088</v>
      </c>
      <c r="AI60" s="644" t="s">
        <v>1301</v>
      </c>
    </row>
    <row r="61" spans="1:35" s="518" customFormat="1">
      <c r="B61" s="519">
        <v>4</v>
      </c>
      <c r="C61" s="750"/>
      <c r="D61" s="745"/>
      <c r="E61" s="745"/>
      <c r="F61" s="746"/>
      <c r="G61" s="751"/>
      <c r="H61" s="751" t="s">
        <v>1272</v>
      </c>
      <c r="I61" s="752">
        <f>SUM(I45:I60)</f>
        <v>205</v>
      </c>
      <c r="J61" s="531">
        <f t="shared" ref="J61:AG61" si="173">SUM(J45:J60)</f>
        <v>3497184</v>
      </c>
      <c r="K61" s="532">
        <f t="shared" si="173"/>
        <v>0</v>
      </c>
      <c r="L61" s="531">
        <f t="shared" si="173"/>
        <v>0</v>
      </c>
      <c r="M61" s="531">
        <f t="shared" si="173"/>
        <v>3497184</v>
      </c>
      <c r="N61" s="532">
        <f t="shared" si="173"/>
        <v>3179251</v>
      </c>
      <c r="O61" s="532">
        <f t="shared" si="173"/>
        <v>317933</v>
      </c>
      <c r="P61" s="532">
        <f t="shared" si="173"/>
        <v>0</v>
      </c>
      <c r="Q61" s="589">
        <f t="shared" si="173"/>
        <v>291432</v>
      </c>
      <c r="R61" s="790">
        <f>Q61/J61</f>
        <v>8.3333333333333329E-2</v>
      </c>
      <c r="S61" s="590">
        <f t="shared" si="173"/>
        <v>291432</v>
      </c>
      <c r="T61" s="710">
        <f t="shared" si="173"/>
        <v>0</v>
      </c>
      <c r="U61" s="711">
        <f t="shared" si="173"/>
        <v>0</v>
      </c>
      <c r="V61" s="531">
        <f t="shared" si="173"/>
        <v>0</v>
      </c>
      <c r="W61" s="710">
        <f t="shared" si="173"/>
        <v>0</v>
      </c>
      <c r="X61" s="711">
        <f t="shared" si="173"/>
        <v>34815</v>
      </c>
      <c r="Y61" s="711">
        <f t="shared" si="173"/>
        <v>259512</v>
      </c>
      <c r="Z61" s="531">
        <f t="shared" si="173"/>
        <v>0</v>
      </c>
      <c r="AA61" s="711">
        <f t="shared" si="173"/>
        <v>3340613.6738744001</v>
      </c>
      <c r="AB61" s="711">
        <f t="shared" si="173"/>
        <v>334061.36738743994</v>
      </c>
      <c r="AC61" s="711">
        <f t="shared" si="173"/>
        <v>0</v>
      </c>
      <c r="AD61" s="711">
        <f t="shared" si="173"/>
        <v>0</v>
      </c>
      <c r="AE61" s="711">
        <f t="shared" si="173"/>
        <v>468923.04126184009</v>
      </c>
      <c r="AF61" s="712">
        <f t="shared" si="173"/>
        <v>93784.608252368009</v>
      </c>
      <c r="AG61" s="711">
        <f t="shared" si="173"/>
        <v>3205752</v>
      </c>
      <c r="AH61" s="578"/>
      <c r="AI61" s="615"/>
    </row>
    <row r="63" spans="1:35">
      <c r="AB63" s="741"/>
    </row>
    <row r="64" spans="1:35">
      <c r="AB64" s="672"/>
    </row>
    <row r="69" spans="5:12">
      <c r="E69" s="62"/>
      <c r="F69" s="62"/>
      <c r="G69" s="62"/>
      <c r="H69" s="62"/>
      <c r="K69" s="62"/>
      <c r="L69" s="62"/>
    </row>
    <row r="70" spans="5:12">
      <c r="E70" s="62"/>
      <c r="F70" s="62"/>
      <c r="G70" s="62"/>
      <c r="H70" s="62"/>
      <c r="K70" s="62"/>
      <c r="L70" s="62"/>
    </row>
    <row r="71" spans="5:12">
      <c r="E71" s="62"/>
      <c r="F71" s="62"/>
      <c r="G71" s="62"/>
      <c r="H71" s="62"/>
      <c r="K71" s="62"/>
      <c r="L71" s="62"/>
    </row>
    <row r="72" spans="5:12">
      <c r="E72" s="62"/>
      <c r="F72" s="62"/>
      <c r="G72" s="62"/>
      <c r="H72" s="62"/>
      <c r="K72" s="62"/>
      <c r="L72" s="62"/>
    </row>
    <row r="73" spans="5:12">
      <c r="E73" s="62"/>
      <c r="F73" s="62"/>
      <c r="G73" s="62"/>
      <c r="H73" s="62"/>
      <c r="K73" s="62"/>
      <c r="L73" s="62"/>
    </row>
    <row r="74" spans="5:12">
      <c r="E74" s="62"/>
      <c r="F74" s="62"/>
      <c r="G74" s="62"/>
      <c r="H74" s="62"/>
      <c r="K74" s="62"/>
      <c r="L74" s="62"/>
    </row>
    <row r="75" spans="5:12">
      <c r="E75" s="62"/>
      <c r="F75" s="62"/>
      <c r="G75" s="62"/>
      <c r="H75" s="62"/>
      <c r="K75" s="62"/>
      <c r="L75" s="62"/>
    </row>
    <row r="76" spans="5:12">
      <c r="E76" s="62"/>
      <c r="F76" s="62"/>
      <c r="G76" s="62"/>
      <c r="H76" s="62"/>
      <c r="K76" s="62"/>
      <c r="L76" s="62"/>
    </row>
    <row r="77" spans="5:12">
      <c r="E77" s="62"/>
      <c r="F77" s="62"/>
      <c r="G77" s="62"/>
      <c r="H77" s="62"/>
      <c r="K77" s="62"/>
      <c r="L77" s="62"/>
    </row>
    <row r="78" spans="5:12">
      <c r="E78" s="62"/>
      <c r="F78" s="62"/>
      <c r="G78" s="62"/>
      <c r="H78" s="62"/>
      <c r="K78" s="62"/>
      <c r="L78" s="62"/>
    </row>
    <row r="79" spans="5:12">
      <c r="E79" s="62"/>
      <c r="F79" s="62"/>
      <c r="G79" s="62"/>
      <c r="H79" s="62"/>
      <c r="K79" s="62"/>
      <c r="L79" s="62"/>
    </row>
    <row r="80" spans="5:12">
      <c r="E80" s="62"/>
      <c r="F80" s="62"/>
      <c r="G80" s="62"/>
      <c r="H80" s="62"/>
      <c r="K80" s="62"/>
      <c r="L80" s="62"/>
    </row>
    <row r="81" spans="5:12">
      <c r="E81" s="62"/>
      <c r="F81" s="62"/>
      <c r="G81" s="62"/>
      <c r="H81" s="62"/>
      <c r="K81" s="62"/>
      <c r="L81" s="62"/>
    </row>
    <row r="82" spans="5:12">
      <c r="E82" s="62"/>
      <c r="F82" s="62"/>
      <c r="G82" s="62"/>
      <c r="H82" s="62"/>
      <c r="K82" s="62"/>
      <c r="L82" s="62"/>
    </row>
    <row r="83" spans="5:12">
      <c r="E83" s="62"/>
      <c r="F83" s="62"/>
      <c r="G83" s="62"/>
      <c r="H83" s="62"/>
      <c r="K83" s="62"/>
      <c r="L83" s="62"/>
    </row>
    <row r="84" spans="5:12">
      <c r="E84" s="62"/>
      <c r="F84" s="62"/>
      <c r="G84" s="62"/>
      <c r="H84" s="62"/>
      <c r="K84" s="62"/>
      <c r="L84" s="62"/>
    </row>
    <row r="85" spans="5:12">
      <c r="G85" s="62"/>
      <c r="H85" s="62"/>
      <c r="K85" s="62"/>
      <c r="L85" s="62"/>
    </row>
    <row r="86" spans="5:12">
      <c r="G86" s="62"/>
      <c r="H86" s="62"/>
      <c r="K86" s="62"/>
      <c r="L86" s="62"/>
    </row>
    <row r="87" spans="5:12">
      <c r="G87" s="62"/>
      <c r="H87" s="62"/>
      <c r="K87" s="62"/>
      <c r="L87" s="62"/>
    </row>
    <row r="88" spans="5:12">
      <c r="G88" s="62"/>
      <c r="H88" s="62"/>
      <c r="K88" s="62"/>
      <c r="L88" s="62"/>
    </row>
    <row r="89" spans="5:12">
      <c r="G89" s="62"/>
      <c r="H89" s="62"/>
      <c r="K89" s="62"/>
      <c r="L89" s="62"/>
    </row>
    <row r="90" spans="5:12">
      <c r="G90" s="62"/>
      <c r="H90" s="62"/>
      <c r="K90" s="62"/>
      <c r="L90" s="62"/>
    </row>
    <row r="91" spans="5:12">
      <c r="G91" s="62"/>
      <c r="H91" s="62"/>
      <c r="K91" s="62"/>
      <c r="L91" s="62"/>
    </row>
    <row r="92" spans="5:12">
      <c r="G92" s="62"/>
      <c r="H92" s="62"/>
      <c r="K92" s="62"/>
      <c r="L92" s="62"/>
    </row>
    <row r="93" spans="5:12">
      <c r="G93" s="62"/>
      <c r="H93" s="62"/>
      <c r="K93" s="62"/>
      <c r="L93" s="62"/>
    </row>
    <row r="94" spans="5:12">
      <c r="G94" s="62"/>
      <c r="H94" s="62"/>
      <c r="K94" s="62"/>
      <c r="L94" s="62"/>
    </row>
    <row r="95" spans="5:12">
      <c r="G95" s="62"/>
      <c r="H95" s="62"/>
      <c r="K95" s="62"/>
      <c r="L95" s="62"/>
    </row>
    <row r="96" spans="5:12">
      <c r="G96" s="62"/>
      <c r="H96" s="62"/>
      <c r="K96" s="62"/>
      <c r="L96" s="62"/>
    </row>
    <row r="97" spans="7:12">
      <c r="G97" s="62"/>
      <c r="H97" s="62"/>
      <c r="K97" s="62"/>
      <c r="L97" s="62"/>
    </row>
    <row r="98" spans="7:12">
      <c r="G98" s="62"/>
      <c r="H98" s="62"/>
      <c r="K98" s="62"/>
      <c r="L98" s="62"/>
    </row>
    <row r="99" spans="7:12">
      <c r="G99" s="62"/>
      <c r="H99" s="62"/>
      <c r="K99" s="62"/>
      <c r="L99" s="62"/>
    </row>
    <row r="100" spans="7:12">
      <c r="G100" s="62"/>
      <c r="H100" s="62"/>
      <c r="K100" s="62"/>
      <c r="L100" s="62"/>
    </row>
    <row r="101" spans="7:12">
      <c r="G101" s="62"/>
      <c r="H101" s="62"/>
      <c r="K101" s="62"/>
      <c r="L101" s="62"/>
    </row>
    <row r="102" spans="7:12">
      <c r="G102" s="62"/>
      <c r="H102" s="62"/>
      <c r="K102" s="62"/>
      <c r="L102" s="62"/>
    </row>
    <row r="103" spans="7:12">
      <c r="G103" s="62"/>
      <c r="H103" s="62"/>
      <c r="K103" s="62"/>
      <c r="L103" s="62"/>
    </row>
    <row r="104" spans="7:12">
      <c r="G104" s="62"/>
      <c r="H104" s="62"/>
      <c r="K104" s="62"/>
      <c r="L104" s="62"/>
    </row>
    <row r="105" spans="7:12">
      <c r="G105" s="62"/>
      <c r="H105" s="62"/>
      <c r="K105" s="62"/>
      <c r="L105" s="62"/>
    </row>
    <row r="106" spans="7:12">
      <c r="G106" s="62"/>
      <c r="H106" s="62"/>
      <c r="K106" s="62"/>
      <c r="L106" s="62"/>
    </row>
    <row r="107" spans="7:12">
      <c r="G107" s="62"/>
      <c r="H107" s="62"/>
      <c r="K107" s="62"/>
      <c r="L107" s="62"/>
    </row>
    <row r="108" spans="7:12">
      <c r="G108" s="62"/>
      <c r="H108" s="62"/>
      <c r="K108" s="62"/>
      <c r="L108" s="62"/>
    </row>
    <row r="109" spans="7:12">
      <c r="G109" s="62"/>
      <c r="H109" s="62"/>
      <c r="K109" s="62"/>
      <c r="L109" s="62"/>
    </row>
    <row r="110" spans="7:12">
      <c r="G110" s="62"/>
      <c r="H110" s="62"/>
      <c r="K110" s="62"/>
      <c r="L110" s="62"/>
    </row>
    <row r="111" spans="7:12">
      <c r="G111" s="62"/>
      <c r="H111" s="62"/>
      <c r="K111" s="62"/>
      <c r="L111" s="62"/>
    </row>
    <row r="112" spans="7:12">
      <c r="G112" s="62"/>
      <c r="H112" s="62"/>
      <c r="K112" s="62"/>
      <c r="L112" s="62"/>
    </row>
    <row r="113" spans="7:12">
      <c r="G113" s="62"/>
      <c r="H113" s="62"/>
      <c r="K113" s="62"/>
      <c r="L113" s="62"/>
    </row>
    <row r="114" spans="7:12">
      <c r="G114" s="62"/>
      <c r="H114" s="62"/>
      <c r="K114" s="62"/>
      <c r="L114" s="62"/>
    </row>
    <row r="115" spans="7:12">
      <c r="G115" s="62"/>
      <c r="H115" s="62"/>
      <c r="K115" s="62"/>
      <c r="L115" s="62"/>
    </row>
    <row r="116" spans="7:12">
      <c r="G116" s="62"/>
      <c r="H116" s="62"/>
      <c r="K116" s="62"/>
      <c r="L116" s="62"/>
    </row>
    <row r="117" spans="7:12">
      <c r="G117" s="62"/>
      <c r="H117" s="62"/>
      <c r="K117" s="62"/>
      <c r="L117" s="62"/>
    </row>
    <row r="118" spans="7:12">
      <c r="G118" s="62"/>
      <c r="H118" s="62"/>
      <c r="K118" s="62"/>
      <c r="L118" s="62"/>
    </row>
    <row r="119" spans="7:12">
      <c r="G119" s="62"/>
      <c r="H119" s="62"/>
      <c r="K119" s="62"/>
      <c r="L119" s="62"/>
    </row>
    <row r="120" spans="7:12">
      <c r="G120" s="62"/>
      <c r="H120" s="62"/>
      <c r="K120" s="62"/>
      <c r="L120" s="62"/>
    </row>
    <row r="121" spans="7:12">
      <c r="G121" s="62"/>
      <c r="H121" s="62"/>
      <c r="K121" s="62"/>
      <c r="L121" s="62"/>
    </row>
    <row r="122" spans="7:12">
      <c r="G122" s="62"/>
      <c r="H122" s="62"/>
      <c r="K122" s="62"/>
      <c r="L122" s="62"/>
    </row>
    <row r="123" spans="7:12">
      <c r="G123" s="62"/>
      <c r="H123" s="62"/>
      <c r="K123" s="62"/>
      <c r="L123" s="62"/>
    </row>
    <row r="124" spans="7:12">
      <c r="G124" s="62"/>
      <c r="H124" s="62"/>
      <c r="K124" s="62"/>
      <c r="L124" s="62"/>
    </row>
    <row r="125" spans="7:12">
      <c r="G125" s="62"/>
      <c r="H125" s="62"/>
      <c r="K125" s="62"/>
      <c r="L125" s="62"/>
    </row>
    <row r="126" spans="7:12">
      <c r="G126" s="62"/>
      <c r="H126" s="62"/>
      <c r="K126" s="62"/>
      <c r="L126" s="62"/>
    </row>
    <row r="127" spans="7:12">
      <c r="G127" s="62"/>
      <c r="H127" s="62"/>
      <c r="K127" s="62"/>
      <c r="L127" s="62"/>
    </row>
    <row r="128" spans="7:12">
      <c r="G128" s="62"/>
      <c r="H128" s="62"/>
      <c r="K128" s="62"/>
      <c r="L128" s="62"/>
    </row>
    <row r="129" spans="7:12">
      <c r="G129" s="62"/>
      <c r="H129" s="62"/>
      <c r="K129" s="62"/>
      <c r="L129" s="62"/>
    </row>
    <row r="130" spans="7:12">
      <c r="G130" s="62"/>
      <c r="H130" s="62"/>
      <c r="K130" s="62"/>
      <c r="L130" s="62"/>
    </row>
    <row r="131" spans="7:12">
      <c r="G131" s="62"/>
      <c r="H131" s="62"/>
      <c r="K131" s="62"/>
      <c r="L131" s="62"/>
    </row>
    <row r="132" spans="7:12">
      <c r="G132" s="62"/>
      <c r="H132" s="62"/>
      <c r="K132" s="62"/>
      <c r="L132" s="62"/>
    </row>
    <row r="133" spans="7:12">
      <c r="G133" s="62"/>
      <c r="H133" s="62"/>
      <c r="K133" s="62"/>
      <c r="L133" s="62"/>
    </row>
    <row r="134" spans="7:12">
      <c r="G134" s="62"/>
      <c r="H134" s="62"/>
      <c r="K134" s="62"/>
      <c r="L134" s="62"/>
    </row>
    <row r="135" spans="7:12">
      <c r="G135" s="62"/>
      <c r="H135" s="62"/>
      <c r="K135" s="62"/>
      <c r="L135" s="62"/>
    </row>
    <row r="136" spans="7:12">
      <c r="G136" s="62"/>
      <c r="H136" s="62"/>
      <c r="K136" s="62"/>
      <c r="L136" s="62"/>
    </row>
    <row r="137" spans="7:12">
      <c r="G137" s="62"/>
      <c r="H137" s="62"/>
      <c r="K137" s="62"/>
      <c r="L137" s="62"/>
    </row>
    <row r="138" spans="7:12">
      <c r="G138" s="62"/>
      <c r="H138" s="62"/>
      <c r="K138" s="62"/>
      <c r="L138" s="62"/>
    </row>
    <row r="139" spans="7:12">
      <c r="G139" s="62"/>
      <c r="H139" s="62"/>
      <c r="K139" s="62"/>
      <c r="L139" s="62"/>
    </row>
    <row r="140" spans="7:12">
      <c r="G140" s="62"/>
      <c r="H140" s="62"/>
      <c r="K140" s="62"/>
      <c r="L140" s="62"/>
    </row>
    <row r="141" spans="7:12">
      <c r="G141" s="62"/>
      <c r="H141" s="62"/>
      <c r="K141" s="62"/>
      <c r="L141" s="62"/>
    </row>
    <row r="142" spans="7:12">
      <c r="G142" s="62"/>
      <c r="H142" s="62"/>
      <c r="K142" s="62"/>
      <c r="L142" s="62"/>
    </row>
    <row r="143" spans="7:12">
      <c r="G143" s="62"/>
      <c r="H143" s="62"/>
      <c r="K143" s="62"/>
      <c r="L143" s="62"/>
    </row>
    <row r="144" spans="7:12">
      <c r="G144" s="62"/>
      <c r="H144" s="62"/>
      <c r="K144" s="62"/>
      <c r="L144" s="62"/>
    </row>
    <row r="145" spans="7:12">
      <c r="G145" s="62"/>
      <c r="H145" s="62"/>
      <c r="K145" s="62"/>
      <c r="L145" s="62"/>
    </row>
    <row r="146" spans="7:12">
      <c r="G146" s="62"/>
      <c r="H146" s="62"/>
      <c r="K146" s="62"/>
      <c r="L146" s="62"/>
    </row>
    <row r="147" spans="7:12">
      <c r="G147" s="62"/>
      <c r="H147" s="62"/>
      <c r="K147" s="62"/>
      <c r="L147" s="62"/>
    </row>
    <row r="148" spans="7:12">
      <c r="G148" s="62"/>
      <c r="H148" s="62"/>
      <c r="K148" s="62"/>
      <c r="L148" s="62"/>
    </row>
    <row r="149" spans="7:12">
      <c r="G149" s="62"/>
      <c r="H149" s="62"/>
      <c r="K149" s="62"/>
      <c r="L149" s="62"/>
    </row>
    <row r="150" spans="7:12">
      <c r="G150" s="62"/>
      <c r="H150" s="62"/>
      <c r="K150" s="62"/>
      <c r="L150" s="62"/>
    </row>
    <row r="151" spans="7:12">
      <c r="G151" s="62"/>
      <c r="H151" s="62"/>
      <c r="K151" s="62"/>
      <c r="L151" s="62"/>
    </row>
    <row r="152" spans="7:12">
      <c r="G152" s="62"/>
      <c r="H152" s="62"/>
      <c r="K152" s="62"/>
      <c r="L152" s="62"/>
    </row>
    <row r="153" spans="7:12">
      <c r="G153" s="62"/>
      <c r="H153" s="62"/>
      <c r="K153" s="62"/>
      <c r="L153" s="62"/>
    </row>
    <row r="154" spans="7:12">
      <c r="G154" s="62"/>
      <c r="H154" s="62"/>
      <c r="K154" s="62"/>
      <c r="L154" s="62"/>
    </row>
    <row r="155" spans="7:12">
      <c r="G155" s="62"/>
      <c r="H155" s="62"/>
      <c r="K155" s="62"/>
      <c r="L155" s="62"/>
    </row>
    <row r="156" spans="7:12">
      <c r="G156" s="62"/>
      <c r="H156" s="62"/>
      <c r="K156" s="62"/>
      <c r="L156" s="62"/>
    </row>
    <row r="157" spans="7:12">
      <c r="G157" s="62"/>
      <c r="H157" s="62"/>
      <c r="K157" s="62"/>
      <c r="L157" s="62"/>
    </row>
    <row r="158" spans="7:12">
      <c r="G158" s="62"/>
      <c r="H158" s="62"/>
      <c r="K158" s="62"/>
      <c r="L158" s="62"/>
    </row>
    <row r="159" spans="7:12">
      <c r="G159" s="62"/>
      <c r="H159" s="62"/>
      <c r="K159" s="62"/>
      <c r="L159" s="62"/>
    </row>
    <row r="160" spans="7:12">
      <c r="G160" s="62"/>
      <c r="H160" s="62"/>
      <c r="K160" s="62"/>
      <c r="L160" s="62"/>
    </row>
    <row r="161" spans="7:12">
      <c r="G161" s="62"/>
      <c r="H161" s="62"/>
      <c r="K161" s="62"/>
      <c r="L161" s="62"/>
    </row>
    <row r="162" spans="7:12">
      <c r="G162" s="62"/>
      <c r="H162" s="62"/>
      <c r="K162" s="62"/>
      <c r="L162" s="62"/>
    </row>
    <row r="163" spans="7:12">
      <c r="G163" s="62"/>
      <c r="H163" s="62"/>
      <c r="K163" s="62"/>
      <c r="L163" s="62"/>
    </row>
    <row r="164" spans="7:12">
      <c r="G164" s="62"/>
      <c r="H164" s="62"/>
      <c r="K164" s="62"/>
      <c r="L164" s="62"/>
    </row>
    <row r="165" spans="7:12">
      <c r="G165" s="62"/>
      <c r="H165" s="62"/>
      <c r="K165" s="62"/>
      <c r="L165" s="62"/>
    </row>
    <row r="166" spans="7:12">
      <c r="G166" s="62"/>
      <c r="H166" s="62"/>
      <c r="K166" s="62"/>
      <c r="L166" s="62"/>
    </row>
    <row r="167" spans="7:12">
      <c r="G167" s="62"/>
      <c r="H167" s="62"/>
      <c r="K167" s="62"/>
      <c r="L167" s="62"/>
    </row>
    <row r="168" spans="7:12">
      <c r="G168" s="62"/>
      <c r="H168" s="62"/>
      <c r="K168" s="62"/>
      <c r="L168" s="62"/>
    </row>
    <row r="169" spans="7:12">
      <c r="G169" s="62"/>
      <c r="H169" s="62"/>
      <c r="K169" s="62"/>
      <c r="L169" s="62"/>
    </row>
    <row r="170" spans="7:12">
      <c r="G170" s="62"/>
      <c r="H170" s="62"/>
      <c r="K170" s="62"/>
      <c r="L170" s="62"/>
    </row>
    <row r="171" spans="7:12">
      <c r="G171" s="62"/>
      <c r="H171" s="62"/>
      <c r="K171" s="62"/>
      <c r="L171" s="62"/>
    </row>
    <row r="172" spans="7:12">
      <c r="G172" s="62"/>
      <c r="H172" s="62"/>
      <c r="K172" s="62"/>
      <c r="L172" s="62"/>
    </row>
    <row r="173" spans="7:12">
      <c r="G173" s="62"/>
      <c r="H173" s="62"/>
      <c r="K173" s="62"/>
      <c r="L173" s="62"/>
    </row>
    <row r="174" spans="7:12">
      <c r="G174" s="62"/>
      <c r="H174" s="62"/>
      <c r="K174" s="62"/>
      <c r="L174" s="62"/>
    </row>
    <row r="175" spans="7:12">
      <c r="G175" s="62"/>
      <c r="H175" s="62"/>
      <c r="K175" s="62"/>
      <c r="L175" s="62"/>
    </row>
    <row r="176" spans="7:12">
      <c r="G176" s="62"/>
      <c r="H176" s="62"/>
      <c r="K176" s="62"/>
      <c r="L176" s="62"/>
    </row>
    <row r="177" spans="7:12">
      <c r="G177" s="62"/>
      <c r="H177" s="62"/>
      <c r="K177" s="62"/>
      <c r="L177" s="62"/>
    </row>
    <row r="178" spans="7:12">
      <c r="G178" s="62"/>
      <c r="H178" s="62"/>
      <c r="K178" s="62"/>
      <c r="L178" s="62"/>
    </row>
    <row r="179" spans="7:12">
      <c r="G179" s="62"/>
      <c r="H179" s="62"/>
      <c r="K179" s="62"/>
      <c r="L179" s="62"/>
    </row>
    <row r="180" spans="7:12">
      <c r="G180" s="62"/>
      <c r="H180" s="62"/>
      <c r="K180" s="62"/>
      <c r="L180" s="62"/>
    </row>
    <row r="181" spans="7:12">
      <c r="G181" s="62"/>
      <c r="H181" s="62"/>
      <c r="K181" s="62"/>
      <c r="L181" s="62"/>
    </row>
    <row r="182" spans="7:12">
      <c r="G182" s="62"/>
      <c r="H182" s="62"/>
      <c r="K182" s="62"/>
      <c r="L182" s="62"/>
    </row>
    <row r="183" spans="7:12">
      <c r="G183" s="62"/>
      <c r="H183" s="62"/>
      <c r="K183" s="62"/>
      <c r="L183" s="62"/>
    </row>
    <row r="184" spans="7:12">
      <c r="G184" s="62"/>
      <c r="H184" s="62"/>
      <c r="K184" s="62"/>
      <c r="L184" s="62"/>
    </row>
    <row r="185" spans="7:12">
      <c r="G185" s="62"/>
      <c r="H185" s="62"/>
      <c r="K185" s="62"/>
      <c r="L185" s="62"/>
    </row>
    <row r="186" spans="7:12">
      <c r="G186" s="62"/>
      <c r="H186" s="62"/>
      <c r="K186" s="62"/>
      <c r="L186" s="62"/>
    </row>
    <row r="187" spans="7:12">
      <c r="G187" s="62"/>
      <c r="H187" s="62"/>
      <c r="K187" s="62"/>
      <c r="L187" s="62"/>
    </row>
    <row r="188" spans="7:12">
      <c r="G188" s="62"/>
      <c r="H188" s="62"/>
      <c r="K188" s="62"/>
      <c r="L188" s="62"/>
    </row>
    <row r="189" spans="7:12">
      <c r="G189" s="62"/>
      <c r="H189" s="62"/>
      <c r="K189" s="62"/>
      <c r="L189" s="62"/>
    </row>
    <row r="190" spans="7:12">
      <c r="G190" s="62"/>
      <c r="H190" s="62"/>
      <c r="K190" s="62"/>
      <c r="L190" s="62"/>
    </row>
    <row r="191" spans="7:12">
      <c r="G191" s="62"/>
      <c r="H191" s="62"/>
      <c r="K191" s="62"/>
      <c r="L191" s="62"/>
    </row>
    <row r="192" spans="7:12">
      <c r="G192" s="62"/>
      <c r="H192" s="62"/>
      <c r="K192" s="62"/>
      <c r="L192" s="62"/>
    </row>
    <row r="193" spans="7:12">
      <c r="G193" s="62"/>
      <c r="H193" s="62"/>
      <c r="K193" s="62"/>
      <c r="L193" s="62"/>
    </row>
    <row r="194" spans="7:12">
      <c r="G194" s="62"/>
      <c r="H194" s="62"/>
      <c r="K194" s="62"/>
      <c r="L194" s="62"/>
    </row>
    <row r="195" spans="7:12">
      <c r="G195" s="62"/>
      <c r="H195" s="62"/>
      <c r="K195" s="62"/>
      <c r="L195" s="62"/>
    </row>
    <row r="196" spans="7:12">
      <c r="G196" s="62"/>
      <c r="H196" s="62"/>
      <c r="K196" s="62"/>
      <c r="L196" s="62"/>
    </row>
    <row r="197" spans="7:12">
      <c r="G197" s="62"/>
      <c r="H197" s="62"/>
      <c r="K197" s="62"/>
      <c r="L197" s="62"/>
    </row>
    <row r="198" spans="7:12">
      <c r="G198" s="62"/>
      <c r="H198" s="62"/>
      <c r="K198" s="62"/>
      <c r="L198" s="62"/>
    </row>
    <row r="199" spans="7:12">
      <c r="G199" s="62"/>
      <c r="H199" s="62"/>
      <c r="K199" s="62"/>
      <c r="L199" s="62"/>
    </row>
    <row r="200" spans="7:12">
      <c r="G200" s="62"/>
      <c r="H200" s="62"/>
      <c r="K200" s="62"/>
      <c r="L200" s="62"/>
    </row>
    <row r="201" spans="7:12">
      <c r="G201" s="62"/>
      <c r="H201" s="62"/>
      <c r="K201" s="62"/>
      <c r="L201" s="62"/>
    </row>
    <row r="202" spans="7:12">
      <c r="G202" s="62"/>
      <c r="H202" s="62"/>
      <c r="K202" s="62"/>
      <c r="L202" s="62"/>
    </row>
    <row r="203" spans="7:12">
      <c r="G203" s="62"/>
      <c r="H203" s="62"/>
      <c r="K203" s="62"/>
      <c r="L203" s="62"/>
    </row>
    <row r="204" spans="7:12">
      <c r="G204" s="62"/>
      <c r="H204" s="62"/>
      <c r="K204" s="62"/>
      <c r="L204" s="62"/>
    </row>
    <row r="205" spans="7:12">
      <c r="G205" s="62"/>
      <c r="H205" s="62"/>
      <c r="K205" s="62"/>
      <c r="L205" s="62"/>
    </row>
    <row r="206" spans="7:12">
      <c r="G206" s="62"/>
      <c r="H206" s="62"/>
      <c r="K206" s="62"/>
      <c r="L206" s="62"/>
    </row>
    <row r="207" spans="7:12">
      <c r="G207" s="62"/>
      <c r="H207" s="62"/>
      <c r="K207" s="62"/>
      <c r="L207" s="62"/>
    </row>
    <row r="208" spans="7:12">
      <c r="G208" s="62"/>
      <c r="H208" s="62"/>
      <c r="K208" s="62"/>
      <c r="L208" s="62"/>
    </row>
    <row r="209" spans="7:12">
      <c r="G209" s="62"/>
      <c r="H209" s="62"/>
      <c r="K209" s="62"/>
      <c r="L209" s="62"/>
    </row>
    <row r="210" spans="7:12">
      <c r="G210" s="62"/>
      <c r="H210" s="62"/>
      <c r="K210" s="62"/>
      <c r="L210" s="62"/>
    </row>
    <row r="211" spans="7:12">
      <c r="G211" s="62"/>
      <c r="H211" s="62"/>
      <c r="K211" s="62"/>
      <c r="L211" s="62"/>
    </row>
    <row r="212" spans="7:12">
      <c r="G212" s="62"/>
      <c r="H212" s="62"/>
      <c r="K212" s="62"/>
      <c r="L212" s="62"/>
    </row>
    <row r="213" spans="7:12">
      <c r="G213" s="62"/>
      <c r="H213" s="62"/>
      <c r="K213" s="62"/>
      <c r="L213" s="62"/>
    </row>
    <row r="214" spans="7:12">
      <c r="G214" s="62"/>
      <c r="H214" s="62"/>
      <c r="K214" s="62"/>
      <c r="L214" s="62"/>
    </row>
    <row r="215" spans="7:12">
      <c r="G215" s="62"/>
      <c r="H215" s="62"/>
      <c r="K215" s="62"/>
      <c r="L215" s="62"/>
    </row>
    <row r="216" spans="7:12">
      <c r="G216" s="62"/>
      <c r="H216" s="62"/>
      <c r="K216" s="62"/>
      <c r="L216" s="62"/>
    </row>
    <row r="217" spans="7:12">
      <c r="G217" s="62"/>
      <c r="H217" s="62"/>
      <c r="K217" s="62"/>
      <c r="L217" s="62"/>
    </row>
    <row r="218" spans="7:12">
      <c r="G218" s="62"/>
      <c r="H218" s="62"/>
      <c r="K218" s="62"/>
      <c r="L218" s="62"/>
    </row>
    <row r="219" spans="7:12">
      <c r="G219" s="62"/>
      <c r="H219" s="62"/>
      <c r="K219" s="62"/>
      <c r="L219" s="62"/>
    </row>
    <row r="220" spans="7:12">
      <c r="G220" s="62"/>
      <c r="H220" s="62"/>
      <c r="K220" s="62"/>
      <c r="L220" s="62"/>
    </row>
    <row r="221" spans="7:12">
      <c r="G221" s="62"/>
      <c r="H221" s="62"/>
      <c r="K221" s="62"/>
      <c r="L221" s="62"/>
    </row>
    <row r="222" spans="7:12">
      <c r="G222" s="62"/>
      <c r="H222" s="62"/>
      <c r="K222" s="62"/>
      <c r="L222" s="62"/>
    </row>
    <row r="223" spans="7:12">
      <c r="G223" s="62"/>
      <c r="H223" s="62"/>
      <c r="K223" s="62"/>
      <c r="L223" s="62"/>
    </row>
    <row r="224" spans="7:12">
      <c r="G224" s="62"/>
      <c r="H224" s="62"/>
      <c r="K224" s="62"/>
      <c r="L224" s="62"/>
    </row>
    <row r="225" spans="7:12">
      <c r="G225" s="62"/>
      <c r="H225" s="62"/>
      <c r="K225" s="62"/>
      <c r="L225" s="62"/>
    </row>
    <row r="226" spans="7:12">
      <c r="G226" s="62"/>
      <c r="H226" s="62"/>
      <c r="K226" s="62"/>
      <c r="L226" s="62"/>
    </row>
    <row r="227" spans="7:12">
      <c r="G227" s="62"/>
      <c r="H227" s="62"/>
      <c r="K227" s="62"/>
      <c r="L227" s="62"/>
    </row>
    <row r="228" spans="7:12">
      <c r="G228" s="62"/>
      <c r="H228" s="62"/>
      <c r="K228" s="62"/>
      <c r="L228" s="62"/>
    </row>
    <row r="229" spans="7:12">
      <c r="G229" s="62"/>
      <c r="H229" s="62"/>
      <c r="K229" s="62"/>
      <c r="L229" s="62"/>
    </row>
    <row r="230" spans="7:12">
      <c r="G230" s="62"/>
      <c r="H230" s="62"/>
      <c r="K230" s="62"/>
      <c r="L230" s="62"/>
    </row>
    <row r="231" spans="7:12">
      <c r="G231" s="62"/>
      <c r="H231" s="62"/>
      <c r="K231" s="62"/>
      <c r="L231" s="62"/>
    </row>
    <row r="232" spans="7:12">
      <c r="G232" s="62"/>
      <c r="H232" s="62"/>
      <c r="K232" s="62"/>
      <c r="L232" s="62"/>
    </row>
    <row r="233" spans="7:12">
      <c r="G233" s="62"/>
      <c r="H233" s="62"/>
      <c r="K233" s="62"/>
      <c r="L233" s="62"/>
    </row>
    <row r="234" spans="7:12">
      <c r="G234" s="62"/>
      <c r="H234" s="62"/>
      <c r="K234" s="62"/>
      <c r="L234" s="62"/>
    </row>
    <row r="235" spans="7:12">
      <c r="G235" s="62"/>
      <c r="H235" s="62"/>
      <c r="K235" s="62"/>
      <c r="L235" s="62"/>
    </row>
    <row r="236" spans="7:12">
      <c r="G236" s="62"/>
      <c r="H236" s="62"/>
      <c r="K236" s="62"/>
      <c r="L236" s="62"/>
    </row>
    <row r="237" spans="7:12">
      <c r="G237" s="62"/>
      <c r="H237" s="62"/>
      <c r="K237" s="62"/>
      <c r="L237" s="62"/>
    </row>
    <row r="238" spans="7:12">
      <c r="G238" s="62"/>
      <c r="H238" s="62"/>
      <c r="K238" s="62"/>
      <c r="L238" s="62"/>
    </row>
    <row r="239" spans="7:12">
      <c r="G239" s="62"/>
      <c r="H239" s="62"/>
      <c r="K239" s="62"/>
      <c r="L239" s="62"/>
    </row>
    <row r="240" spans="7:12">
      <c r="G240" s="62"/>
      <c r="H240" s="62"/>
      <c r="K240" s="62"/>
      <c r="L240" s="62"/>
    </row>
    <row r="241" spans="7:12">
      <c r="G241" s="62"/>
      <c r="H241" s="62"/>
      <c r="K241" s="62"/>
      <c r="L241" s="62"/>
    </row>
    <row r="242" spans="7:12">
      <c r="G242" s="62"/>
      <c r="H242" s="62"/>
      <c r="K242" s="62"/>
      <c r="L242" s="62"/>
    </row>
    <row r="243" spans="7:12">
      <c r="G243" s="62"/>
      <c r="H243" s="62"/>
      <c r="K243" s="62"/>
      <c r="L243" s="62"/>
    </row>
    <row r="244" spans="7:12">
      <c r="G244" s="62"/>
      <c r="H244" s="62"/>
      <c r="K244" s="62"/>
      <c r="L244" s="62"/>
    </row>
    <row r="245" spans="7:12">
      <c r="G245" s="62"/>
      <c r="H245" s="62"/>
      <c r="K245" s="62"/>
      <c r="L245" s="62"/>
    </row>
    <row r="246" spans="7:12">
      <c r="G246" s="62"/>
      <c r="H246" s="62"/>
      <c r="K246" s="62"/>
      <c r="L246" s="62"/>
    </row>
    <row r="247" spans="7:12">
      <c r="G247" s="62"/>
      <c r="H247" s="62"/>
      <c r="K247" s="62"/>
      <c r="L247" s="62"/>
    </row>
    <row r="248" spans="7:12">
      <c r="G248" s="62"/>
      <c r="H248" s="62"/>
      <c r="K248" s="62"/>
      <c r="L248" s="62"/>
    </row>
    <row r="249" spans="7:12">
      <c r="G249" s="62"/>
      <c r="H249" s="62"/>
      <c r="K249" s="62"/>
      <c r="L249" s="62"/>
    </row>
    <row r="250" spans="7:12">
      <c r="G250" s="62"/>
      <c r="H250" s="62"/>
      <c r="K250" s="62"/>
      <c r="L250" s="62"/>
    </row>
    <row r="251" spans="7:12">
      <c r="G251" s="62"/>
      <c r="H251" s="62"/>
      <c r="K251" s="62"/>
      <c r="L251" s="62"/>
    </row>
    <row r="252" spans="7:12">
      <c r="G252" s="62"/>
      <c r="H252" s="62"/>
      <c r="K252" s="62"/>
      <c r="L252" s="62"/>
    </row>
    <row r="253" spans="7:12">
      <c r="G253" s="62"/>
      <c r="H253" s="62"/>
      <c r="K253" s="62"/>
      <c r="L253" s="62"/>
    </row>
    <row r="254" spans="7:12">
      <c r="G254" s="62"/>
      <c r="H254" s="62"/>
      <c r="K254" s="62"/>
      <c r="L254" s="62"/>
    </row>
    <row r="255" spans="7:12">
      <c r="G255" s="62"/>
      <c r="H255" s="62"/>
      <c r="K255" s="62"/>
      <c r="L255" s="62"/>
    </row>
    <row r="256" spans="7:12">
      <c r="G256" s="62"/>
      <c r="H256" s="62"/>
      <c r="K256" s="62"/>
      <c r="L256" s="62"/>
    </row>
    <row r="257" spans="7:12">
      <c r="G257" s="62"/>
      <c r="H257" s="62"/>
      <c r="K257" s="62"/>
      <c r="L257" s="62"/>
    </row>
  </sheetData>
  <autoFilter ref="A3:AK61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20">
    <mergeCell ref="AE3:AE4"/>
    <mergeCell ref="AG3:AG4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99"/>
  <sheetViews>
    <sheetView zoomScale="70" zoomScaleNormal="70" workbookViewId="0">
      <pane ySplit="4" topLeftCell="A5" activePane="bottomLeft" state="frozenSplit"/>
      <selection activeCell="X34" sqref="X34"/>
      <selection pane="bottomLeft" activeCell="AA47" sqref="AA47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968" t="s">
        <v>107</v>
      </c>
      <c r="C3" s="970" t="s">
        <v>815</v>
      </c>
      <c r="D3" s="972" t="s">
        <v>272</v>
      </c>
      <c r="E3" s="974" t="s">
        <v>22</v>
      </c>
      <c r="F3" s="968" t="s">
        <v>3</v>
      </c>
      <c r="G3" s="976" t="s">
        <v>843</v>
      </c>
      <c r="H3" s="976"/>
      <c r="I3" s="548" t="s">
        <v>817</v>
      </c>
      <c r="J3" s="977" t="s">
        <v>946</v>
      </c>
      <c r="K3" s="979" t="s">
        <v>939</v>
      </c>
      <c r="L3" s="981" t="s">
        <v>853</v>
      </c>
      <c r="M3" s="721" t="s">
        <v>5</v>
      </c>
      <c r="N3" s="983" t="s">
        <v>819</v>
      </c>
      <c r="O3" s="983"/>
      <c r="P3" s="632" t="s">
        <v>941</v>
      </c>
      <c r="Q3" s="984" t="s">
        <v>842</v>
      </c>
      <c r="R3" s="984"/>
      <c r="S3" s="984"/>
      <c r="T3" s="967" t="s">
        <v>852</v>
      </c>
      <c r="U3" s="967"/>
      <c r="V3" s="987" t="s">
        <v>857</v>
      </c>
      <c r="W3" s="987" t="s">
        <v>858</v>
      </c>
      <c r="X3" s="989" t="s">
        <v>856</v>
      </c>
      <c r="Y3" s="989"/>
      <c r="Z3" s="990" t="s">
        <v>853</v>
      </c>
      <c r="AA3" s="992" t="s">
        <v>819</v>
      </c>
      <c r="AB3" s="992"/>
      <c r="AC3" s="992" t="s">
        <v>849</v>
      </c>
      <c r="AD3" s="992"/>
      <c r="AE3" s="985" t="s">
        <v>820</v>
      </c>
      <c r="AF3" s="560" t="s">
        <v>851</v>
      </c>
      <c r="AG3" s="985" t="s">
        <v>32</v>
      </c>
      <c r="AH3" s="635" t="s">
        <v>943</v>
      </c>
      <c r="AI3" s="636" t="s">
        <v>915</v>
      </c>
    </row>
    <row r="4" spans="1:35" s="508" customFormat="1" ht="16.5" customHeight="1">
      <c r="B4" s="969"/>
      <c r="C4" s="971"/>
      <c r="D4" s="973"/>
      <c r="E4" s="975"/>
      <c r="F4" s="969"/>
      <c r="G4" s="706" t="s">
        <v>214</v>
      </c>
      <c r="H4" s="706" t="s">
        <v>213</v>
      </c>
      <c r="I4" s="706" t="s">
        <v>213</v>
      </c>
      <c r="J4" s="978"/>
      <c r="K4" s="980"/>
      <c r="L4" s="982"/>
      <c r="M4" s="737" t="s">
        <v>940</v>
      </c>
      <c r="N4" s="735" t="s">
        <v>854</v>
      </c>
      <c r="O4" s="735" t="s">
        <v>855</v>
      </c>
      <c r="P4" s="734" t="s">
        <v>820</v>
      </c>
      <c r="Q4" s="736" t="s">
        <v>64</v>
      </c>
      <c r="R4" s="738" t="s">
        <v>892</v>
      </c>
      <c r="S4" s="736" t="s">
        <v>65</v>
      </c>
      <c r="T4" s="739" t="s">
        <v>825</v>
      </c>
      <c r="U4" s="739" t="s">
        <v>837</v>
      </c>
      <c r="V4" s="988"/>
      <c r="W4" s="988"/>
      <c r="X4" s="740" t="s">
        <v>214</v>
      </c>
      <c r="Y4" s="740" t="s">
        <v>213</v>
      </c>
      <c r="Z4" s="991"/>
      <c r="AA4" s="732" t="s">
        <v>0</v>
      </c>
      <c r="AB4" s="732" t="s">
        <v>1</v>
      </c>
      <c r="AC4" s="732" t="s">
        <v>850</v>
      </c>
      <c r="AD4" s="732" t="s">
        <v>1</v>
      </c>
      <c r="AE4" s="986"/>
      <c r="AF4" s="733">
        <v>0.2</v>
      </c>
      <c r="AG4" s="986"/>
      <c r="AH4" s="613" t="s">
        <v>896</v>
      </c>
      <c r="AI4" s="636" t="s">
        <v>897</v>
      </c>
    </row>
    <row r="5" spans="1:35" ht="16.5" customHeight="1">
      <c r="A5" s="194"/>
      <c r="B5" s="519">
        <v>5</v>
      </c>
      <c r="C5" s="587">
        <v>4</v>
      </c>
      <c r="D5" s="720" t="s">
        <v>1249</v>
      </c>
      <c r="E5" s="521">
        <v>12</v>
      </c>
      <c r="F5" s="584" t="s">
        <v>1241</v>
      </c>
      <c r="G5" s="638">
        <f>H5/E5</f>
        <v>833.33333333333303</v>
      </c>
      <c r="H5" s="525">
        <v>9999.9999999999964</v>
      </c>
      <c r="I5" s="575">
        <v>352</v>
      </c>
      <c r="J5" s="592">
        <f>H5*I5</f>
        <v>3519999.9999999986</v>
      </c>
      <c r="K5" s="567">
        <v>0</v>
      </c>
      <c r="L5" s="568">
        <f>J5-M5</f>
        <v>0</v>
      </c>
      <c r="M5" s="568">
        <f>N5+O5-P5</f>
        <v>3520000</v>
      </c>
      <c r="N5" s="569">
        <v>3200000</v>
      </c>
      <c r="O5" s="569">
        <v>320000</v>
      </c>
      <c r="P5" s="568">
        <v>0</v>
      </c>
      <c r="Q5" s="617">
        <f>J5-AG5</f>
        <v>330119.67999999877</v>
      </c>
      <c r="R5" s="618">
        <f>Q5/J5</f>
        <v>9.3783999999999687E-2</v>
      </c>
      <c r="S5" s="523">
        <f>Q5-U5</f>
        <v>330119.67999999877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755.18</v>
      </c>
      <c r="Y5" s="526">
        <f>(AA5+AB5-AC5-AD5-AE5)/I5</f>
        <v>9062.16</v>
      </c>
      <c r="Z5" s="568">
        <f>AH5-Y5</f>
        <v>0</v>
      </c>
      <c r="AA5" s="723">
        <v>3176448</v>
      </c>
      <c r="AB5" s="723">
        <v>317644.80000000005</v>
      </c>
      <c r="AC5" s="723">
        <v>158822.39999999999</v>
      </c>
      <c r="AD5" s="723">
        <v>15882.24</v>
      </c>
      <c r="AE5" s="723">
        <v>129507.84</v>
      </c>
      <c r="AF5" s="619">
        <f t="shared" ref="AF5" si="0">AE5*$AF$4</f>
        <v>25901.567999999999</v>
      </c>
      <c r="AG5" s="723">
        <v>3189880.32</v>
      </c>
      <c r="AH5" s="643">
        <f>AG5/I5</f>
        <v>9062.16</v>
      </c>
      <c r="AI5" s="644" t="s">
        <v>1323</v>
      </c>
    </row>
    <row r="6" spans="1:35" ht="16.5" customHeight="1">
      <c r="A6" s="194"/>
      <c r="B6" s="519">
        <v>5</v>
      </c>
      <c r="C6" s="587">
        <v>4</v>
      </c>
      <c r="D6" s="720" t="s">
        <v>1089</v>
      </c>
      <c r="E6" s="521">
        <v>24</v>
      </c>
      <c r="F6" s="584" t="s">
        <v>1237</v>
      </c>
      <c r="G6" s="638">
        <f t="shared" ref="G6" si="1">H6/E6</f>
        <v>545</v>
      </c>
      <c r="H6" s="764">
        <v>13080</v>
      </c>
      <c r="I6" s="757">
        <v>1008</v>
      </c>
      <c r="J6" s="592">
        <f t="shared" ref="J6" si="2">H6*I6</f>
        <v>13184640</v>
      </c>
      <c r="K6" s="567">
        <v>0</v>
      </c>
      <c r="L6" s="568">
        <f t="shared" ref="L6" si="3">J6-M6</f>
        <v>0</v>
      </c>
      <c r="M6" s="568">
        <f t="shared" ref="M6" si="4">N6+O6-P6</f>
        <v>13184640</v>
      </c>
      <c r="N6" s="569">
        <v>11986036</v>
      </c>
      <c r="O6" s="569">
        <v>1198604</v>
      </c>
      <c r="P6" s="568">
        <v>0</v>
      </c>
      <c r="Q6" s="617">
        <f t="shared" ref="Q6" si="5">J6-AG6</f>
        <v>2104704.0000000037</v>
      </c>
      <c r="R6" s="618">
        <f>Q6/J6</f>
        <v>0.15963302752293607</v>
      </c>
      <c r="S6" s="523">
        <f t="shared" ref="S6" si="6">Q6-U6</f>
        <v>2104704.0000000037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" si="7">Y6/E6</f>
        <v>457.99999999999983</v>
      </c>
      <c r="Y6" s="526">
        <f t="shared" ref="Y6" si="8">(AA6+AB6-AC6-AD6-AE6)/I6</f>
        <v>10991.999999999996</v>
      </c>
      <c r="Z6" s="568">
        <f t="shared" ref="Z6" si="9">AH6-Y6</f>
        <v>0</v>
      </c>
      <c r="AA6" s="723">
        <v>12354760.93090909</v>
      </c>
      <c r="AB6" s="723">
        <v>1235476.0930909091</v>
      </c>
      <c r="AC6" s="723">
        <v>1226111.04</v>
      </c>
      <c r="AD6" s="723">
        <v>122611.10400000001</v>
      </c>
      <c r="AE6" s="723">
        <v>1161578.8800000001</v>
      </c>
      <c r="AF6" s="619">
        <f t="shared" ref="AF6" si="10">AE6*$AF$4</f>
        <v>232315.77600000004</v>
      </c>
      <c r="AG6" s="723">
        <v>11079935.999999996</v>
      </c>
      <c r="AH6" s="643">
        <f t="shared" ref="AH6" si="11">AG6/I6</f>
        <v>10991.999999999996</v>
      </c>
      <c r="AI6" s="644" t="s">
        <v>1330</v>
      </c>
    </row>
    <row r="7" spans="1:35" s="518" customFormat="1">
      <c r="B7" s="519">
        <v>5</v>
      </c>
      <c r="C7" s="750"/>
      <c r="D7" s="745"/>
      <c r="E7" s="745"/>
      <c r="F7" s="746"/>
      <c r="G7" s="751"/>
      <c r="H7" s="751" t="s">
        <v>1273</v>
      </c>
      <c r="I7" s="752">
        <f>SUM(I5:I6)</f>
        <v>1360</v>
      </c>
      <c r="J7" s="531">
        <f>SUM(J5:J6)</f>
        <v>16704639.999999998</v>
      </c>
      <c r="K7" s="532">
        <f>SUM(K5:K6)</f>
        <v>0</v>
      </c>
      <c r="L7" s="531">
        <f>SUM(L5:L6)</f>
        <v>0</v>
      </c>
      <c r="M7" s="531">
        <f>SUM(M5:M6)</f>
        <v>16704640</v>
      </c>
      <c r="N7" s="532">
        <f t="shared" ref="N7:O7" si="12">SUM(N5:N6)</f>
        <v>15186036</v>
      </c>
      <c r="O7" s="532">
        <f t="shared" si="12"/>
        <v>1518604</v>
      </c>
      <c r="P7" s="532">
        <f t="shared" ref="P7:AG7" si="13">SUM(P5:P6)</f>
        <v>0</v>
      </c>
      <c r="Q7" s="589">
        <f t="shared" si="13"/>
        <v>2434823.6800000025</v>
      </c>
      <c r="R7" s="790">
        <f t="shared" ref="R7:R70" si="14">Q7/J7</f>
        <v>0.14575732730546739</v>
      </c>
      <c r="S7" s="590">
        <f t="shared" si="13"/>
        <v>2434823.6800000025</v>
      </c>
      <c r="T7" s="530">
        <f t="shared" si="13"/>
        <v>0</v>
      </c>
      <c r="U7" s="534">
        <f t="shared" si="13"/>
        <v>0</v>
      </c>
      <c r="V7" s="531">
        <f t="shared" si="13"/>
        <v>0</v>
      </c>
      <c r="W7" s="530">
        <f t="shared" si="13"/>
        <v>0</v>
      </c>
      <c r="X7" s="535">
        <f t="shared" si="13"/>
        <v>1213.1799999999998</v>
      </c>
      <c r="Y7" s="535">
        <f t="shared" si="13"/>
        <v>20054.159999999996</v>
      </c>
      <c r="Z7" s="533">
        <f t="shared" si="13"/>
        <v>0</v>
      </c>
      <c r="AA7" s="534">
        <f t="shared" si="13"/>
        <v>15531208.93090909</v>
      </c>
      <c r="AB7" s="534">
        <f t="shared" si="13"/>
        <v>1553120.8930909091</v>
      </c>
      <c r="AC7" s="534">
        <f t="shared" si="13"/>
        <v>1384933.44</v>
      </c>
      <c r="AD7" s="534">
        <f t="shared" si="13"/>
        <v>138493.34400000001</v>
      </c>
      <c r="AE7" s="534">
        <f t="shared" si="13"/>
        <v>1291086.7200000002</v>
      </c>
      <c r="AF7" s="558">
        <f t="shared" si="13"/>
        <v>258217.34400000004</v>
      </c>
      <c r="AG7" s="534">
        <f t="shared" si="13"/>
        <v>14269816.319999997</v>
      </c>
      <c r="AH7" s="578"/>
      <c r="AI7" s="615"/>
    </row>
    <row r="8" spans="1:35">
      <c r="A8" s="194"/>
      <c r="B8" s="519">
        <v>5</v>
      </c>
      <c r="C8" s="587">
        <v>5</v>
      </c>
      <c r="D8" s="720" t="s">
        <v>1250</v>
      </c>
      <c r="E8" s="521">
        <v>20</v>
      </c>
      <c r="F8" s="584" t="s">
        <v>1239</v>
      </c>
      <c r="G8" s="638">
        <f t="shared" ref="G8" si="15">H8/E8</f>
        <v>154.99</v>
      </c>
      <c r="H8" s="525">
        <v>3099.8</v>
      </c>
      <c r="I8" s="575">
        <v>2880</v>
      </c>
      <c r="J8" s="592">
        <f t="shared" ref="J8" si="16">H8*I8</f>
        <v>8927424</v>
      </c>
      <c r="K8" s="567">
        <v>0</v>
      </c>
      <c r="L8" s="568">
        <f t="shared" ref="L8" si="17">J8-M8</f>
        <v>0</v>
      </c>
      <c r="M8" s="568">
        <f t="shared" ref="M8" si="18">N8+O8-P8</f>
        <v>8927424</v>
      </c>
      <c r="N8" s="569">
        <v>8115840</v>
      </c>
      <c r="O8" s="569">
        <v>811584</v>
      </c>
      <c r="P8" s="568">
        <v>0</v>
      </c>
      <c r="Q8" s="617">
        <f t="shared" ref="Q8" si="19">J8-AG8</f>
        <v>1095114.2399999984</v>
      </c>
      <c r="R8" s="618">
        <f t="shared" si="14"/>
        <v>0.12266855926188767</v>
      </c>
      <c r="S8" s="523">
        <f t="shared" ref="S8" si="20">Q8-U8</f>
        <v>1095114.2399999984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ref="X8" si="21">Y8/E8</f>
        <v>135.9776</v>
      </c>
      <c r="Y8" s="526">
        <f t="shared" ref="Y8" si="22">(AA8+AB8-AC8-AD8-AE8)/I8</f>
        <v>2719.5519999999997</v>
      </c>
      <c r="Z8" s="568">
        <f t="shared" ref="Z8" si="23">AH8-Y8</f>
        <v>0</v>
      </c>
      <c r="AA8" s="723">
        <v>7833600</v>
      </c>
      <c r="AB8" s="723">
        <v>783360</v>
      </c>
      <c r="AC8" s="723">
        <v>423014.40000000002</v>
      </c>
      <c r="AD8" s="723">
        <v>42301.44000000001</v>
      </c>
      <c r="AE8" s="723">
        <v>319334.40000000002</v>
      </c>
      <c r="AF8" s="619">
        <f t="shared" ref="AF8:AF21" si="24">AE8*$AF$4</f>
        <v>63866.880000000005</v>
      </c>
      <c r="AG8" s="723">
        <v>7832309.7600000016</v>
      </c>
      <c r="AH8" s="643">
        <f t="shared" ref="AH8" si="25">AG8/I8</f>
        <v>2719.5520000000006</v>
      </c>
      <c r="AI8" s="644" t="s">
        <v>1332</v>
      </c>
    </row>
    <row r="9" spans="1:35" s="518" customFormat="1">
      <c r="B9" s="519">
        <v>5</v>
      </c>
      <c r="C9" s="750"/>
      <c r="D9" s="745"/>
      <c r="E9" s="745"/>
      <c r="F9" s="746"/>
      <c r="G9" s="751"/>
      <c r="H9" s="751" t="s">
        <v>1272</v>
      </c>
      <c r="I9" s="752">
        <f>SUM(I8:I8)</f>
        <v>2880</v>
      </c>
      <c r="J9" s="531">
        <f>SUM(J8:J8)</f>
        <v>8927424</v>
      </c>
      <c r="K9" s="532">
        <f>SUM(K8:K8)</f>
        <v>0</v>
      </c>
      <c r="L9" s="531">
        <f>SUM(L8:L8)</f>
        <v>0</v>
      </c>
      <c r="M9" s="531">
        <f>SUM(M8:M8)</f>
        <v>8927424</v>
      </c>
      <c r="N9" s="532">
        <f t="shared" ref="N9:O9" si="26">SUM(N8:N8)</f>
        <v>8115840</v>
      </c>
      <c r="O9" s="532">
        <f t="shared" si="26"/>
        <v>811584</v>
      </c>
      <c r="P9" s="532">
        <f t="shared" ref="P9:AG9" si="27">SUM(P8:P8)</f>
        <v>0</v>
      </c>
      <c r="Q9" s="589">
        <f t="shared" si="27"/>
        <v>1095114.2399999984</v>
      </c>
      <c r="R9" s="790">
        <f t="shared" si="14"/>
        <v>0.12266855926188767</v>
      </c>
      <c r="S9" s="590">
        <f t="shared" si="27"/>
        <v>1095114.2399999984</v>
      </c>
      <c r="T9" s="530">
        <f t="shared" si="27"/>
        <v>0</v>
      </c>
      <c r="U9" s="534">
        <f t="shared" si="27"/>
        <v>0</v>
      </c>
      <c r="V9" s="531">
        <f t="shared" si="27"/>
        <v>0</v>
      </c>
      <c r="W9" s="530">
        <f t="shared" si="27"/>
        <v>0</v>
      </c>
      <c r="X9" s="535">
        <f t="shared" si="27"/>
        <v>135.9776</v>
      </c>
      <c r="Y9" s="535">
        <f t="shared" si="27"/>
        <v>2719.5519999999997</v>
      </c>
      <c r="Z9" s="533">
        <f t="shared" si="27"/>
        <v>0</v>
      </c>
      <c r="AA9" s="534">
        <f t="shared" si="27"/>
        <v>7833600</v>
      </c>
      <c r="AB9" s="534">
        <f t="shared" si="27"/>
        <v>783360</v>
      </c>
      <c r="AC9" s="534">
        <f t="shared" si="27"/>
        <v>423014.40000000002</v>
      </c>
      <c r="AD9" s="534">
        <f t="shared" si="27"/>
        <v>42301.44000000001</v>
      </c>
      <c r="AE9" s="534">
        <f t="shared" si="27"/>
        <v>319334.40000000002</v>
      </c>
      <c r="AF9" s="558">
        <f t="shared" si="27"/>
        <v>63866.880000000005</v>
      </c>
      <c r="AG9" s="534">
        <f t="shared" si="27"/>
        <v>7832309.7600000016</v>
      </c>
      <c r="AH9" s="578"/>
      <c r="AI9" s="615"/>
    </row>
    <row r="10" spans="1:35" ht="18" customHeight="1">
      <c r="A10" s="194"/>
      <c r="B10" s="519">
        <v>5</v>
      </c>
      <c r="C10" s="587">
        <v>6</v>
      </c>
      <c r="D10" s="724" t="s">
        <v>1249</v>
      </c>
      <c r="E10" s="521">
        <v>12</v>
      </c>
      <c r="F10" s="584" t="s">
        <v>1374</v>
      </c>
      <c r="G10" s="638">
        <f t="shared" ref="G10:G21" si="28">H10/E10</f>
        <v>883.33333333333303</v>
      </c>
      <c r="H10" s="525">
        <v>10599.999999999996</v>
      </c>
      <c r="I10" s="575">
        <v>352</v>
      </c>
      <c r="J10" s="592">
        <f t="shared" ref="J10:J21" si="29">H10*I10</f>
        <v>3731199.9999999986</v>
      </c>
      <c r="K10" s="567">
        <v>0</v>
      </c>
      <c r="L10" s="568">
        <f t="shared" ref="L10:L17" si="30">J10-M10</f>
        <v>0</v>
      </c>
      <c r="M10" s="568">
        <f t="shared" ref="M10:M21" si="31">N10+O10-P10</f>
        <v>3731200</v>
      </c>
      <c r="N10" s="569">
        <v>3392000</v>
      </c>
      <c r="O10" s="569">
        <v>339200</v>
      </c>
      <c r="P10" s="568">
        <v>0</v>
      </c>
      <c r="Q10" s="617">
        <f t="shared" ref="Q10:Q21" si="32">J10-AG10</f>
        <v>541319.67999999877</v>
      </c>
      <c r="R10" s="618">
        <f t="shared" si="14"/>
        <v>0.1450792452830186</v>
      </c>
      <c r="S10" s="523">
        <f t="shared" ref="S10:S21" si="33">Q10-U10</f>
        <v>541319.67999999877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ref="X10:X21" si="34">Y10/E10</f>
        <v>755.18</v>
      </c>
      <c r="Y10" s="526">
        <f t="shared" ref="Y10:Y21" si="35">(AA10+AB10-AC10-AD10-AE10)/I10</f>
        <v>9062.16</v>
      </c>
      <c r="Z10" s="568">
        <f t="shared" ref="Z10:Z21" si="36">AH10-Y10</f>
        <v>0</v>
      </c>
      <c r="AA10" s="723">
        <v>3176448</v>
      </c>
      <c r="AB10" s="723">
        <v>317644.80000000005</v>
      </c>
      <c r="AC10" s="723">
        <v>158822.39999999999</v>
      </c>
      <c r="AD10" s="723">
        <v>15882.24</v>
      </c>
      <c r="AE10" s="723">
        <v>129507.84</v>
      </c>
      <c r="AF10" s="619">
        <f t="shared" si="24"/>
        <v>25901.567999999999</v>
      </c>
      <c r="AG10" s="723">
        <v>3189880.32</v>
      </c>
      <c r="AH10" s="643">
        <f t="shared" ref="AH10:AH21" si="37">AG10/I10</f>
        <v>9062.16</v>
      </c>
      <c r="AI10" s="644" t="s">
        <v>1322</v>
      </c>
    </row>
    <row r="11" spans="1:35" ht="18" customHeight="1">
      <c r="A11" s="194"/>
      <c r="B11" s="519">
        <v>5</v>
      </c>
      <c r="C11" s="587">
        <v>6</v>
      </c>
      <c r="D11" s="724" t="s">
        <v>1251</v>
      </c>
      <c r="E11" s="521">
        <v>40</v>
      </c>
      <c r="F11" s="584" t="s">
        <v>1374</v>
      </c>
      <c r="G11" s="638">
        <f t="shared" si="28"/>
        <v>520</v>
      </c>
      <c r="H11" s="764">
        <v>20800</v>
      </c>
      <c r="I11" s="757">
        <v>385</v>
      </c>
      <c r="J11" s="592">
        <f t="shared" si="29"/>
        <v>8008000</v>
      </c>
      <c r="K11" s="567">
        <v>0</v>
      </c>
      <c r="L11" s="568">
        <f t="shared" si="30"/>
        <v>0</v>
      </c>
      <c r="M11" s="568">
        <f t="shared" si="31"/>
        <v>8008000</v>
      </c>
      <c r="N11" s="569">
        <v>7280000</v>
      </c>
      <c r="O11" s="569">
        <v>728000</v>
      </c>
      <c r="P11" s="568">
        <v>0</v>
      </c>
      <c r="Q11" s="617">
        <f t="shared" si="32"/>
        <v>683550</v>
      </c>
      <c r="R11" s="618">
        <f t="shared" si="14"/>
        <v>8.5358391608391607E-2</v>
      </c>
      <c r="S11" s="523">
        <f t="shared" si="33"/>
        <v>683550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34"/>
        <v>475.61363636363637</v>
      </c>
      <c r="Y11" s="526">
        <f t="shared" si="35"/>
        <v>19024.545454545456</v>
      </c>
      <c r="Z11" s="568">
        <f t="shared" si="36"/>
        <v>0</v>
      </c>
      <c r="AA11" s="723">
        <v>7210000</v>
      </c>
      <c r="AB11" s="723">
        <v>721000</v>
      </c>
      <c r="AC11" s="723">
        <v>360500</v>
      </c>
      <c r="AD11" s="723">
        <v>36050</v>
      </c>
      <c r="AE11" s="723">
        <v>210000</v>
      </c>
      <c r="AF11" s="619">
        <f t="shared" si="24"/>
        <v>42000</v>
      </c>
      <c r="AG11" s="723">
        <v>7324450</v>
      </c>
      <c r="AH11" s="643">
        <f t="shared" si="37"/>
        <v>19024.545454545456</v>
      </c>
      <c r="AI11" s="644" t="s">
        <v>1330</v>
      </c>
    </row>
    <row r="12" spans="1:35" ht="18" customHeight="1">
      <c r="A12" s="194"/>
      <c r="B12" s="519">
        <v>5</v>
      </c>
      <c r="C12" s="587">
        <v>6</v>
      </c>
      <c r="D12" s="724" t="s">
        <v>1251</v>
      </c>
      <c r="E12" s="521">
        <v>40</v>
      </c>
      <c r="F12" s="584" t="s">
        <v>1213</v>
      </c>
      <c r="G12" s="638">
        <f t="shared" si="28"/>
        <v>517.5</v>
      </c>
      <c r="H12" s="764">
        <v>20700</v>
      </c>
      <c r="I12" s="757">
        <v>550</v>
      </c>
      <c r="J12" s="592">
        <f t="shared" si="29"/>
        <v>11385000</v>
      </c>
      <c r="K12" s="567">
        <v>0</v>
      </c>
      <c r="L12" s="568">
        <f t="shared" si="30"/>
        <v>0</v>
      </c>
      <c r="M12" s="568">
        <f t="shared" si="31"/>
        <v>11385000</v>
      </c>
      <c r="N12" s="569">
        <v>10350000</v>
      </c>
      <c r="O12" s="569">
        <v>1035000</v>
      </c>
      <c r="P12" s="568">
        <v>0</v>
      </c>
      <c r="Q12" s="617">
        <f t="shared" si="32"/>
        <v>921500</v>
      </c>
      <c r="R12" s="618">
        <f t="shared" si="14"/>
        <v>8.0939833113746154E-2</v>
      </c>
      <c r="S12" s="523">
        <f t="shared" si="33"/>
        <v>921500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34"/>
        <v>475.61363636363637</v>
      </c>
      <c r="Y12" s="526">
        <f t="shared" si="35"/>
        <v>19024.545454545456</v>
      </c>
      <c r="Z12" s="568">
        <f t="shared" si="36"/>
        <v>0</v>
      </c>
      <c r="AA12" s="723">
        <v>10300000</v>
      </c>
      <c r="AB12" s="723">
        <v>1030000</v>
      </c>
      <c r="AC12" s="723">
        <v>515000</v>
      </c>
      <c r="AD12" s="723">
        <v>51500</v>
      </c>
      <c r="AE12" s="723">
        <v>300000</v>
      </c>
      <c r="AF12" s="619">
        <f t="shared" si="24"/>
        <v>60000</v>
      </c>
      <c r="AG12" s="723">
        <v>10463500</v>
      </c>
      <c r="AH12" s="643">
        <f t="shared" si="37"/>
        <v>19024.545454545456</v>
      </c>
      <c r="AI12" s="644" t="s">
        <v>1325</v>
      </c>
    </row>
    <row r="13" spans="1:35" ht="18" customHeight="1">
      <c r="A13" s="194"/>
      <c r="B13" s="519">
        <v>5</v>
      </c>
      <c r="C13" s="587">
        <v>6</v>
      </c>
      <c r="D13" s="724" t="s">
        <v>1249</v>
      </c>
      <c r="E13" s="521">
        <v>12</v>
      </c>
      <c r="F13" s="584" t="s">
        <v>1259</v>
      </c>
      <c r="G13" s="638">
        <f t="shared" si="28"/>
        <v>825</v>
      </c>
      <c r="H13" s="764">
        <v>9900</v>
      </c>
      <c r="I13" s="757">
        <v>352</v>
      </c>
      <c r="J13" s="592">
        <f t="shared" si="29"/>
        <v>3484800</v>
      </c>
      <c r="K13" s="567">
        <v>0</v>
      </c>
      <c r="L13" s="568">
        <f t="shared" si="30"/>
        <v>0</v>
      </c>
      <c r="M13" s="568">
        <f t="shared" si="31"/>
        <v>3484800</v>
      </c>
      <c r="N13" s="569">
        <v>3168000</v>
      </c>
      <c r="O13" s="569">
        <v>316800</v>
      </c>
      <c r="P13" s="568">
        <v>0</v>
      </c>
      <c r="Q13" s="617">
        <f t="shared" si="32"/>
        <v>294919.68000000017</v>
      </c>
      <c r="R13" s="618">
        <f t="shared" si="14"/>
        <v>8.4630303030303083E-2</v>
      </c>
      <c r="S13" s="523">
        <f t="shared" si="33"/>
        <v>294919.68000000017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34"/>
        <v>755.18</v>
      </c>
      <c r="Y13" s="526">
        <f t="shared" si="35"/>
        <v>9062.16</v>
      </c>
      <c r="Z13" s="568">
        <f t="shared" si="36"/>
        <v>0</v>
      </c>
      <c r="AA13" s="723">
        <v>3176448</v>
      </c>
      <c r="AB13" s="723">
        <v>317644.80000000005</v>
      </c>
      <c r="AC13" s="723">
        <v>158822.39999999999</v>
      </c>
      <c r="AD13" s="723">
        <v>15882.24</v>
      </c>
      <c r="AE13" s="723">
        <v>129507.84</v>
      </c>
      <c r="AF13" s="619">
        <f t="shared" si="24"/>
        <v>25901.567999999999</v>
      </c>
      <c r="AG13" s="723">
        <v>3189880.32</v>
      </c>
      <c r="AH13" s="643">
        <f t="shared" si="37"/>
        <v>9062.16</v>
      </c>
      <c r="AI13" s="644" t="s">
        <v>1324</v>
      </c>
    </row>
    <row r="14" spans="1:35" ht="18" customHeight="1">
      <c r="A14" s="194"/>
      <c r="B14" s="519">
        <v>5</v>
      </c>
      <c r="C14" s="587">
        <v>6</v>
      </c>
      <c r="D14" s="724" t="s">
        <v>1251</v>
      </c>
      <c r="E14" s="521">
        <v>40</v>
      </c>
      <c r="F14" s="584" t="s">
        <v>1259</v>
      </c>
      <c r="G14" s="638">
        <f t="shared" si="28"/>
        <v>507.5</v>
      </c>
      <c r="H14" s="764">
        <v>20300</v>
      </c>
      <c r="I14" s="757">
        <v>550</v>
      </c>
      <c r="J14" s="592">
        <f t="shared" si="29"/>
        <v>11165000</v>
      </c>
      <c r="K14" s="567">
        <v>0</v>
      </c>
      <c r="L14" s="767">
        <f t="shared" si="30"/>
        <v>0</v>
      </c>
      <c r="M14" s="568">
        <f t="shared" si="31"/>
        <v>11165000</v>
      </c>
      <c r="N14" s="569">
        <v>10150000</v>
      </c>
      <c r="O14" s="569">
        <v>1015000</v>
      </c>
      <c r="P14" s="568">
        <v>0</v>
      </c>
      <c r="Q14" s="617">
        <f t="shared" si="32"/>
        <v>701500</v>
      </c>
      <c r="R14" s="618">
        <f t="shared" si="14"/>
        <v>6.2830273175100759E-2</v>
      </c>
      <c r="S14" s="523">
        <f t="shared" si="33"/>
        <v>701500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34"/>
        <v>475.61363636363637</v>
      </c>
      <c r="Y14" s="526">
        <f t="shared" si="35"/>
        <v>19024.545454545456</v>
      </c>
      <c r="Z14" s="568">
        <f t="shared" si="36"/>
        <v>0</v>
      </c>
      <c r="AA14" s="723">
        <v>10300000</v>
      </c>
      <c r="AB14" s="723">
        <v>1030000</v>
      </c>
      <c r="AC14" s="723">
        <v>515000</v>
      </c>
      <c r="AD14" s="723">
        <v>51500</v>
      </c>
      <c r="AE14" s="723">
        <v>300000</v>
      </c>
      <c r="AF14" s="619">
        <f t="shared" si="24"/>
        <v>60000</v>
      </c>
      <c r="AG14" s="723">
        <v>10463500</v>
      </c>
      <c r="AH14" s="643">
        <f t="shared" si="37"/>
        <v>19024.545454545456</v>
      </c>
      <c r="AI14" s="644" t="s">
        <v>1329</v>
      </c>
    </row>
    <row r="15" spans="1:35" ht="18" customHeight="1">
      <c r="A15" s="194"/>
      <c r="B15" s="519">
        <v>5</v>
      </c>
      <c r="C15" s="587">
        <v>6</v>
      </c>
      <c r="D15" s="724" t="s">
        <v>1070</v>
      </c>
      <c r="E15" s="521">
        <v>40</v>
      </c>
      <c r="F15" s="768" t="s">
        <v>1259</v>
      </c>
      <c r="G15" s="638">
        <f t="shared" ref="G15:G16" si="38">H15/E15</f>
        <v>425</v>
      </c>
      <c r="H15" s="764">
        <v>17000</v>
      </c>
      <c r="I15" s="757">
        <v>550</v>
      </c>
      <c r="J15" s="592">
        <f t="shared" ref="J15:J16" si="39">H15*I15</f>
        <v>9350000</v>
      </c>
      <c r="K15" s="567">
        <v>0</v>
      </c>
      <c r="L15" s="767">
        <f t="shared" ref="L15" si="40">J15-M15</f>
        <v>0</v>
      </c>
      <c r="M15" s="568">
        <f t="shared" ref="M15:M16" si="41">N15+O15-P15</f>
        <v>9350000</v>
      </c>
      <c r="N15" s="569">
        <v>8500000</v>
      </c>
      <c r="O15" s="569">
        <v>850000</v>
      </c>
      <c r="P15" s="568">
        <v>0</v>
      </c>
      <c r="Q15" s="617">
        <f t="shared" ref="Q15:Q16" si="42">J15-AG15</f>
        <v>671000</v>
      </c>
      <c r="R15" s="618">
        <f t="shared" si="14"/>
        <v>7.1764705882352939E-2</v>
      </c>
      <c r="S15" s="523">
        <f t="shared" ref="S15:S16" si="43">Q15-U15</f>
        <v>671000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ref="X15:X16" si="44">Y15/E15</f>
        <v>394.5</v>
      </c>
      <c r="Y15" s="526">
        <f t="shared" ref="Y15:Y16" si="45">(AA15+AB15-AC15-AD15-AE15)/I15</f>
        <v>15780</v>
      </c>
      <c r="Z15" s="568">
        <f t="shared" ref="Z15:Z16" si="46">AH15-Y15</f>
        <v>0</v>
      </c>
      <c r="AA15" s="723">
        <v>8568000</v>
      </c>
      <c r="AB15" s="723">
        <v>856800</v>
      </c>
      <c r="AC15" s="723">
        <v>428400.00000000006</v>
      </c>
      <c r="AD15" s="723">
        <v>42840.000000000007</v>
      </c>
      <c r="AE15" s="723">
        <v>274560</v>
      </c>
      <c r="AF15" s="619">
        <f t="shared" ref="AF15:AF16" si="47">AE15*$AF$4</f>
        <v>54912</v>
      </c>
      <c r="AG15" s="723">
        <v>8679000</v>
      </c>
      <c r="AH15" s="643">
        <f t="shared" ref="AH15:AH16" si="48">AG15/I15</f>
        <v>15780</v>
      </c>
      <c r="AI15" s="644" t="s">
        <v>1330</v>
      </c>
    </row>
    <row r="16" spans="1:35" ht="18" customHeight="1">
      <c r="A16" s="194"/>
      <c r="B16" s="519">
        <v>5</v>
      </c>
      <c r="C16" s="587">
        <v>6</v>
      </c>
      <c r="D16" s="724" t="s">
        <v>1251</v>
      </c>
      <c r="E16" s="521">
        <v>40</v>
      </c>
      <c r="F16" s="768" t="s">
        <v>1241</v>
      </c>
      <c r="G16" s="638">
        <f t="shared" si="38"/>
        <v>512.5</v>
      </c>
      <c r="H16" s="764">
        <v>20500</v>
      </c>
      <c r="I16" s="757">
        <v>550</v>
      </c>
      <c r="J16" s="592">
        <f t="shared" si="39"/>
        <v>11275000</v>
      </c>
      <c r="K16" s="567">
        <v>0</v>
      </c>
      <c r="L16" s="767">
        <f>J16-M16</f>
        <v>0</v>
      </c>
      <c r="M16" s="568">
        <f t="shared" si="41"/>
        <v>11275000</v>
      </c>
      <c r="N16" s="569">
        <v>10250000</v>
      </c>
      <c r="O16" s="569">
        <v>1025000</v>
      </c>
      <c r="P16" s="568">
        <v>0</v>
      </c>
      <c r="Q16" s="617">
        <f t="shared" si="42"/>
        <v>811500</v>
      </c>
      <c r="R16" s="618">
        <f t="shared" si="14"/>
        <v>7.1973392461197341E-2</v>
      </c>
      <c r="S16" s="523">
        <f t="shared" si="43"/>
        <v>811500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44"/>
        <v>475.61363636363637</v>
      </c>
      <c r="Y16" s="526">
        <f t="shared" si="45"/>
        <v>19024.545454545456</v>
      </c>
      <c r="Z16" s="568">
        <f t="shared" si="46"/>
        <v>0</v>
      </c>
      <c r="AA16" s="527">
        <v>10300000</v>
      </c>
      <c r="AB16" s="527">
        <v>1030000</v>
      </c>
      <c r="AC16" s="528">
        <v>515000</v>
      </c>
      <c r="AD16" s="528">
        <v>51500</v>
      </c>
      <c r="AE16" s="528">
        <v>300000</v>
      </c>
      <c r="AF16" s="619">
        <f t="shared" si="47"/>
        <v>60000</v>
      </c>
      <c r="AG16" s="527">
        <v>10463500</v>
      </c>
      <c r="AH16" s="643">
        <f t="shared" si="48"/>
        <v>19024.545454545456</v>
      </c>
      <c r="AI16" s="644" t="s">
        <v>1323</v>
      </c>
    </row>
    <row r="17" spans="1:35" ht="18" customHeight="1">
      <c r="A17" s="194"/>
      <c r="B17" s="519">
        <v>5</v>
      </c>
      <c r="C17" s="587">
        <v>6</v>
      </c>
      <c r="D17" s="724" t="s">
        <v>1070</v>
      </c>
      <c r="E17" s="521">
        <v>40</v>
      </c>
      <c r="F17" s="768" t="s">
        <v>1241</v>
      </c>
      <c r="G17" s="638">
        <f t="shared" si="28"/>
        <v>430</v>
      </c>
      <c r="H17" s="764">
        <v>17200</v>
      </c>
      <c r="I17" s="757">
        <v>550</v>
      </c>
      <c r="J17" s="592">
        <f t="shared" si="29"/>
        <v>9460000</v>
      </c>
      <c r="K17" s="567">
        <v>0</v>
      </c>
      <c r="L17" s="767">
        <f t="shared" si="30"/>
        <v>0</v>
      </c>
      <c r="M17" s="568">
        <f t="shared" si="31"/>
        <v>9460000</v>
      </c>
      <c r="N17" s="569">
        <v>8600000</v>
      </c>
      <c r="O17" s="569">
        <v>860000</v>
      </c>
      <c r="P17" s="568">
        <v>0</v>
      </c>
      <c r="Q17" s="617">
        <f t="shared" si="32"/>
        <v>781000</v>
      </c>
      <c r="R17" s="618">
        <f t="shared" si="14"/>
        <v>8.2558139534883723E-2</v>
      </c>
      <c r="S17" s="523">
        <f t="shared" si="33"/>
        <v>781000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si="34"/>
        <v>394.5</v>
      </c>
      <c r="Y17" s="526">
        <f t="shared" si="35"/>
        <v>15780</v>
      </c>
      <c r="Z17" s="568">
        <f t="shared" si="36"/>
        <v>0</v>
      </c>
      <c r="AA17" s="527">
        <v>8568000</v>
      </c>
      <c r="AB17" s="527">
        <v>856800</v>
      </c>
      <c r="AC17" s="528">
        <v>428400.00000000006</v>
      </c>
      <c r="AD17" s="528">
        <v>42840.000000000007</v>
      </c>
      <c r="AE17" s="528">
        <v>274560</v>
      </c>
      <c r="AF17" s="619">
        <f t="shared" si="24"/>
        <v>54912</v>
      </c>
      <c r="AG17" s="527">
        <v>8679000</v>
      </c>
      <c r="AH17" s="643">
        <f t="shared" si="37"/>
        <v>15780</v>
      </c>
      <c r="AI17" s="644" t="s">
        <v>1333</v>
      </c>
    </row>
    <row r="18" spans="1:35" ht="18" customHeight="1">
      <c r="A18" s="194"/>
      <c r="B18" s="519">
        <v>5</v>
      </c>
      <c r="C18" s="587">
        <v>6</v>
      </c>
      <c r="D18" s="724" t="s">
        <v>1251</v>
      </c>
      <c r="E18" s="521">
        <v>40</v>
      </c>
      <c r="F18" s="768" t="s">
        <v>1260</v>
      </c>
      <c r="G18" s="638">
        <f t="shared" si="28"/>
        <v>507.5</v>
      </c>
      <c r="H18" s="764">
        <v>20300</v>
      </c>
      <c r="I18" s="757">
        <v>550</v>
      </c>
      <c r="J18" s="592">
        <f t="shared" si="29"/>
        <v>11165000</v>
      </c>
      <c r="K18" s="567">
        <v>0</v>
      </c>
      <c r="L18" s="767">
        <f>J18-M18</f>
        <v>0</v>
      </c>
      <c r="M18" s="568">
        <f t="shared" si="31"/>
        <v>11165000</v>
      </c>
      <c r="N18" s="569">
        <v>10150000</v>
      </c>
      <c r="O18" s="569">
        <v>1015000</v>
      </c>
      <c r="P18" s="568">
        <v>0</v>
      </c>
      <c r="Q18" s="617">
        <f t="shared" si="32"/>
        <v>701500</v>
      </c>
      <c r="R18" s="618">
        <f t="shared" si="14"/>
        <v>6.2830273175100759E-2</v>
      </c>
      <c r="S18" s="523">
        <f t="shared" si="33"/>
        <v>701500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34"/>
        <v>475.61363636363637</v>
      </c>
      <c r="Y18" s="526">
        <f t="shared" si="35"/>
        <v>19024.545454545456</v>
      </c>
      <c r="Z18" s="568">
        <f t="shared" si="36"/>
        <v>0</v>
      </c>
      <c r="AA18" s="527">
        <v>10300000</v>
      </c>
      <c r="AB18" s="527">
        <v>1030000</v>
      </c>
      <c r="AC18" s="528">
        <v>515000</v>
      </c>
      <c r="AD18" s="528">
        <v>51500</v>
      </c>
      <c r="AE18" s="528">
        <v>300000</v>
      </c>
      <c r="AF18" s="619">
        <f t="shared" si="24"/>
        <v>60000</v>
      </c>
      <c r="AG18" s="527">
        <v>10463500</v>
      </c>
      <c r="AH18" s="643">
        <f t="shared" si="37"/>
        <v>19024.545454545456</v>
      </c>
      <c r="AI18" s="644" t="s">
        <v>1323</v>
      </c>
    </row>
    <row r="19" spans="1:35" ht="18" customHeight="1">
      <c r="A19" s="194"/>
      <c r="B19" s="519">
        <v>5</v>
      </c>
      <c r="C19" s="587">
        <v>6</v>
      </c>
      <c r="D19" s="724" t="s">
        <v>1249</v>
      </c>
      <c r="E19" s="521">
        <v>12</v>
      </c>
      <c r="F19" s="768" t="s">
        <v>1245</v>
      </c>
      <c r="G19" s="638">
        <f t="shared" si="28"/>
        <v>833.33333333333303</v>
      </c>
      <c r="H19" s="764">
        <v>9999.9999999999964</v>
      </c>
      <c r="I19" s="757">
        <v>352</v>
      </c>
      <c r="J19" s="592">
        <f t="shared" si="29"/>
        <v>3519999.9999999986</v>
      </c>
      <c r="K19" s="567">
        <v>0</v>
      </c>
      <c r="L19" s="568">
        <f t="shared" ref="L19:L21" si="49">J19-M19</f>
        <v>0</v>
      </c>
      <c r="M19" s="568">
        <f t="shared" si="31"/>
        <v>3520000</v>
      </c>
      <c r="N19" s="569">
        <v>3200000</v>
      </c>
      <c r="O19" s="569">
        <v>320000</v>
      </c>
      <c r="P19" s="568">
        <v>0</v>
      </c>
      <c r="Q19" s="617">
        <f t="shared" si="32"/>
        <v>330119.67999999877</v>
      </c>
      <c r="R19" s="618">
        <f t="shared" si="14"/>
        <v>9.3783999999999687E-2</v>
      </c>
      <c r="S19" s="523">
        <f t="shared" si="33"/>
        <v>330119.67999999877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si="34"/>
        <v>755.18</v>
      </c>
      <c r="Y19" s="526">
        <f t="shared" si="35"/>
        <v>9062.16</v>
      </c>
      <c r="Z19" s="568">
        <f t="shared" si="36"/>
        <v>0</v>
      </c>
      <c r="AA19" s="527">
        <v>3176448</v>
      </c>
      <c r="AB19" s="527">
        <v>317644.80000000005</v>
      </c>
      <c r="AC19" s="528">
        <v>158822.39999999999</v>
      </c>
      <c r="AD19" s="528">
        <v>15882.24</v>
      </c>
      <c r="AE19" s="528">
        <v>129507.84</v>
      </c>
      <c r="AF19" s="619">
        <f t="shared" si="24"/>
        <v>25901.567999999999</v>
      </c>
      <c r="AG19" s="527">
        <v>3189880.32</v>
      </c>
      <c r="AH19" s="643">
        <f t="shared" si="37"/>
        <v>9062.16</v>
      </c>
      <c r="AI19" s="644" t="s">
        <v>1325</v>
      </c>
    </row>
    <row r="20" spans="1:35" ht="18" customHeight="1">
      <c r="A20" s="194"/>
      <c r="B20" s="519">
        <v>5</v>
      </c>
      <c r="C20" s="587">
        <v>6</v>
      </c>
      <c r="D20" s="724" t="s">
        <v>1251</v>
      </c>
      <c r="E20" s="521">
        <v>40</v>
      </c>
      <c r="F20" s="768" t="s">
        <v>1261</v>
      </c>
      <c r="G20" s="638">
        <f t="shared" si="28"/>
        <v>517.5</v>
      </c>
      <c r="H20" s="764">
        <v>20700</v>
      </c>
      <c r="I20" s="757">
        <v>550</v>
      </c>
      <c r="J20" s="592">
        <f t="shared" si="29"/>
        <v>11385000</v>
      </c>
      <c r="K20" s="567">
        <v>0</v>
      </c>
      <c r="L20" s="568">
        <f t="shared" si="49"/>
        <v>0</v>
      </c>
      <c r="M20" s="568">
        <f t="shared" si="31"/>
        <v>11385000</v>
      </c>
      <c r="N20" s="569">
        <v>10350000</v>
      </c>
      <c r="O20" s="569">
        <v>1035000</v>
      </c>
      <c r="P20" s="568">
        <v>0</v>
      </c>
      <c r="Q20" s="617">
        <f t="shared" si="32"/>
        <v>921500</v>
      </c>
      <c r="R20" s="618">
        <f t="shared" si="14"/>
        <v>8.0939833113746154E-2</v>
      </c>
      <c r="S20" s="523">
        <f t="shared" si="33"/>
        <v>921500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si="34"/>
        <v>475.61363636363637</v>
      </c>
      <c r="Y20" s="526">
        <f t="shared" si="35"/>
        <v>19024.545454545456</v>
      </c>
      <c r="Z20" s="568">
        <f t="shared" si="36"/>
        <v>0</v>
      </c>
      <c r="AA20" s="527">
        <v>10300000</v>
      </c>
      <c r="AB20" s="527">
        <v>1030000</v>
      </c>
      <c r="AC20" s="528">
        <v>515000</v>
      </c>
      <c r="AD20" s="528">
        <v>51500</v>
      </c>
      <c r="AE20" s="528">
        <v>300000</v>
      </c>
      <c r="AF20" s="619">
        <f t="shared" si="24"/>
        <v>60000</v>
      </c>
      <c r="AG20" s="527">
        <v>10463500</v>
      </c>
      <c r="AH20" s="643">
        <f t="shared" si="37"/>
        <v>19024.545454545456</v>
      </c>
      <c r="AI20" s="644" t="s">
        <v>1326</v>
      </c>
    </row>
    <row r="21" spans="1:35" ht="18" customHeight="1">
      <c r="A21" s="194"/>
      <c r="B21" s="519">
        <v>5</v>
      </c>
      <c r="C21" s="587">
        <v>6</v>
      </c>
      <c r="D21" s="724" t="s">
        <v>1249</v>
      </c>
      <c r="E21" s="521">
        <v>12</v>
      </c>
      <c r="F21" s="768" t="s">
        <v>1262</v>
      </c>
      <c r="G21" s="638">
        <f t="shared" si="28"/>
        <v>833.33333333333303</v>
      </c>
      <c r="H21" s="764">
        <v>9999.9999999999964</v>
      </c>
      <c r="I21" s="757">
        <v>352</v>
      </c>
      <c r="J21" s="592">
        <f t="shared" si="29"/>
        <v>3519999.9999999986</v>
      </c>
      <c r="K21" s="567">
        <v>0</v>
      </c>
      <c r="L21" s="568">
        <f t="shared" si="49"/>
        <v>0</v>
      </c>
      <c r="M21" s="568">
        <f t="shared" si="31"/>
        <v>3520000</v>
      </c>
      <c r="N21" s="569">
        <v>3200000</v>
      </c>
      <c r="O21" s="569">
        <v>320000</v>
      </c>
      <c r="P21" s="568">
        <v>0</v>
      </c>
      <c r="Q21" s="617">
        <f t="shared" si="32"/>
        <v>330119.67999999877</v>
      </c>
      <c r="R21" s="618">
        <f t="shared" si="14"/>
        <v>9.3783999999999687E-2</v>
      </c>
      <c r="S21" s="523">
        <f t="shared" si="33"/>
        <v>330119.67999999877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si="34"/>
        <v>755.18</v>
      </c>
      <c r="Y21" s="526">
        <f t="shared" si="35"/>
        <v>9062.16</v>
      </c>
      <c r="Z21" s="568">
        <f t="shared" si="36"/>
        <v>0</v>
      </c>
      <c r="AA21" s="527">
        <v>3176448</v>
      </c>
      <c r="AB21" s="527">
        <v>317644.80000000005</v>
      </c>
      <c r="AC21" s="528">
        <v>158822.39999999999</v>
      </c>
      <c r="AD21" s="528">
        <v>15882.24</v>
      </c>
      <c r="AE21" s="528">
        <v>129507.84</v>
      </c>
      <c r="AF21" s="619">
        <f t="shared" si="24"/>
        <v>25901.567999999999</v>
      </c>
      <c r="AG21" s="527">
        <v>3189880.32</v>
      </c>
      <c r="AH21" s="643">
        <f t="shared" si="37"/>
        <v>9062.16</v>
      </c>
      <c r="AI21" s="644" t="s">
        <v>1326</v>
      </c>
    </row>
    <row r="22" spans="1:35" s="518" customFormat="1" ht="18" customHeight="1">
      <c r="B22" s="519">
        <v>5</v>
      </c>
      <c r="C22" s="750"/>
      <c r="D22" s="745"/>
      <c r="E22" s="745"/>
      <c r="F22" s="746"/>
      <c r="G22" s="751"/>
      <c r="H22" s="751" t="s">
        <v>1272</v>
      </c>
      <c r="I22" s="752">
        <f t="shared" ref="I22:AG22" si="50">SUM(I10:I21)</f>
        <v>5643</v>
      </c>
      <c r="J22" s="531">
        <f t="shared" si="50"/>
        <v>97449000</v>
      </c>
      <c r="K22" s="532">
        <f t="shared" si="50"/>
        <v>0</v>
      </c>
      <c r="L22" s="531">
        <f t="shared" si="50"/>
        <v>0</v>
      </c>
      <c r="M22" s="531">
        <f t="shared" si="50"/>
        <v>97449000</v>
      </c>
      <c r="N22" s="532">
        <f t="shared" si="50"/>
        <v>88590000</v>
      </c>
      <c r="O22" s="532">
        <f t="shared" si="50"/>
        <v>8859000</v>
      </c>
      <c r="P22" s="532">
        <f t="shared" si="50"/>
        <v>0</v>
      </c>
      <c r="Q22" s="589">
        <f t="shared" si="50"/>
        <v>7689528.7199999969</v>
      </c>
      <c r="R22" s="790">
        <f t="shared" si="14"/>
        <v>7.8908236308222732E-2</v>
      </c>
      <c r="S22" s="590">
        <f t="shared" si="50"/>
        <v>7689528.7199999969</v>
      </c>
      <c r="T22" s="530">
        <f t="shared" si="50"/>
        <v>0</v>
      </c>
      <c r="U22" s="534">
        <f t="shared" si="50"/>
        <v>0</v>
      </c>
      <c r="V22" s="531">
        <f t="shared" si="50"/>
        <v>0</v>
      </c>
      <c r="W22" s="530">
        <f t="shared" si="50"/>
        <v>0</v>
      </c>
      <c r="X22" s="535">
        <f t="shared" si="50"/>
        <v>6663.4018181818183</v>
      </c>
      <c r="Y22" s="535">
        <f t="shared" si="50"/>
        <v>181955.91272727275</v>
      </c>
      <c r="Z22" s="533">
        <f t="shared" si="50"/>
        <v>0</v>
      </c>
      <c r="AA22" s="534">
        <f t="shared" si="50"/>
        <v>88551792</v>
      </c>
      <c r="AB22" s="534">
        <f t="shared" si="50"/>
        <v>8855179.1999999993</v>
      </c>
      <c r="AC22" s="534">
        <f t="shared" si="50"/>
        <v>4427589.6000000006</v>
      </c>
      <c r="AD22" s="534">
        <f t="shared" si="50"/>
        <v>442758.95999999996</v>
      </c>
      <c r="AE22" s="534">
        <f t="shared" si="50"/>
        <v>2777151.3599999994</v>
      </c>
      <c r="AF22" s="558">
        <f t="shared" si="50"/>
        <v>555430.272</v>
      </c>
      <c r="AG22" s="534">
        <f t="shared" si="50"/>
        <v>89759471.279999986</v>
      </c>
      <c r="AH22" s="578"/>
      <c r="AI22" s="615"/>
    </row>
    <row r="23" spans="1:35">
      <c r="A23" s="194"/>
      <c r="B23" s="519">
        <v>5</v>
      </c>
      <c r="C23" s="587">
        <v>12</v>
      </c>
      <c r="D23" s="720" t="s">
        <v>1252</v>
      </c>
      <c r="E23" s="521">
        <v>6</v>
      </c>
      <c r="F23" s="584" t="s">
        <v>1374</v>
      </c>
      <c r="G23" s="638">
        <f t="shared" ref="G23" si="51">H23/E23</f>
        <v>320</v>
      </c>
      <c r="H23" s="525">
        <v>1920</v>
      </c>
      <c r="I23" s="575">
        <v>800</v>
      </c>
      <c r="J23" s="592">
        <f t="shared" ref="J23" si="52">H23*I23</f>
        <v>1536000</v>
      </c>
      <c r="K23" s="567">
        <v>0</v>
      </c>
      <c r="L23" s="568">
        <f t="shared" ref="L23" si="53">J23-M23</f>
        <v>0</v>
      </c>
      <c r="M23" s="568">
        <f t="shared" ref="M23" si="54">N23+O23-P23</f>
        <v>1536000</v>
      </c>
      <c r="N23" s="569">
        <v>1396363</v>
      </c>
      <c r="O23" s="569">
        <v>139637</v>
      </c>
      <c r="P23" s="568">
        <v>0</v>
      </c>
      <c r="Q23" s="617">
        <f t="shared" ref="Q23" si="55">J23-AG23</f>
        <v>273754.56000000006</v>
      </c>
      <c r="R23" s="618">
        <f t="shared" si="14"/>
        <v>0.17822562500000003</v>
      </c>
      <c r="S23" s="523">
        <f t="shared" ref="S23" si="56">Q23-U23</f>
        <v>273754.56000000006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57">Y23/E23</f>
        <v>262.96779999999995</v>
      </c>
      <c r="Y23" s="526">
        <f t="shared" ref="Y23" si="58">(AA23+AB23-AC23-AD23-AE23)/I23</f>
        <v>1577.8067999999998</v>
      </c>
      <c r="Z23" s="568">
        <f t="shared" ref="Z23" si="59">AH23-Y23</f>
        <v>0</v>
      </c>
      <c r="AA23" s="723">
        <v>1262400</v>
      </c>
      <c r="AB23" s="723">
        <v>126240</v>
      </c>
      <c r="AC23" s="723">
        <v>68169.600000000006</v>
      </c>
      <c r="AD23" s="723">
        <v>6816.9600000000009</v>
      </c>
      <c r="AE23" s="723">
        <v>51408.000000000007</v>
      </c>
      <c r="AF23" s="619">
        <f t="shared" ref="AF23" si="60">AE23*$AF$4</f>
        <v>10281.600000000002</v>
      </c>
      <c r="AG23" s="723">
        <v>1262245.44</v>
      </c>
      <c r="AH23" s="643">
        <f t="shared" ref="AH23" si="61">AG23/I23</f>
        <v>1577.8067999999998</v>
      </c>
      <c r="AI23" s="644" t="s">
        <v>1328</v>
      </c>
    </row>
    <row r="24" spans="1:35" s="518" customFormat="1" ht="18" customHeight="1">
      <c r="B24" s="519">
        <v>5</v>
      </c>
      <c r="C24" s="750"/>
      <c r="D24" s="745"/>
      <c r="E24" s="745"/>
      <c r="F24" s="746"/>
      <c r="G24" s="751"/>
      <c r="H24" s="751" t="s">
        <v>1272</v>
      </c>
      <c r="I24" s="752">
        <f>SUM(I23:I23)</f>
        <v>800</v>
      </c>
      <c r="J24" s="531">
        <f>SUM(J23:J23)</f>
        <v>1536000</v>
      </c>
      <c r="K24" s="532">
        <f>SUM(K23:K23)</f>
        <v>0</v>
      </c>
      <c r="L24" s="531">
        <f>SUM(L23:L23)</f>
        <v>0</v>
      </c>
      <c r="M24" s="531">
        <f>SUM(M23:M23)</f>
        <v>1536000</v>
      </c>
      <c r="N24" s="532">
        <f t="shared" ref="N24:O24" si="62">SUM(N23:N23)</f>
        <v>1396363</v>
      </c>
      <c r="O24" s="532">
        <f t="shared" si="62"/>
        <v>139637</v>
      </c>
      <c r="P24" s="532">
        <f t="shared" ref="P24:AG24" si="63">SUM(P23:P23)</f>
        <v>0</v>
      </c>
      <c r="Q24" s="589">
        <f t="shared" si="63"/>
        <v>273754.56000000006</v>
      </c>
      <c r="R24" s="790">
        <f t="shared" si="14"/>
        <v>0.17822562500000003</v>
      </c>
      <c r="S24" s="590">
        <f t="shared" si="63"/>
        <v>273754.56000000006</v>
      </c>
      <c r="T24" s="530">
        <f t="shared" si="63"/>
        <v>0</v>
      </c>
      <c r="U24" s="534">
        <f t="shared" si="63"/>
        <v>0</v>
      </c>
      <c r="V24" s="531">
        <f t="shared" si="63"/>
        <v>0</v>
      </c>
      <c r="W24" s="530">
        <f t="shared" si="63"/>
        <v>0</v>
      </c>
      <c r="X24" s="535">
        <f t="shared" si="63"/>
        <v>262.96779999999995</v>
      </c>
      <c r="Y24" s="535">
        <f t="shared" si="63"/>
        <v>1577.8067999999998</v>
      </c>
      <c r="Z24" s="533">
        <f t="shared" si="63"/>
        <v>0</v>
      </c>
      <c r="AA24" s="534">
        <f t="shared" si="63"/>
        <v>1262400</v>
      </c>
      <c r="AB24" s="534">
        <f t="shared" si="63"/>
        <v>126240</v>
      </c>
      <c r="AC24" s="534">
        <f t="shared" si="63"/>
        <v>68169.600000000006</v>
      </c>
      <c r="AD24" s="534">
        <f t="shared" si="63"/>
        <v>6816.9600000000009</v>
      </c>
      <c r="AE24" s="534">
        <f t="shared" si="63"/>
        <v>51408.000000000007</v>
      </c>
      <c r="AF24" s="558">
        <f t="shared" si="63"/>
        <v>10281.600000000002</v>
      </c>
      <c r="AG24" s="534">
        <f t="shared" si="63"/>
        <v>1262245.44</v>
      </c>
      <c r="AH24" s="578"/>
      <c r="AI24" s="615"/>
    </row>
    <row r="25" spans="1:35" ht="18" customHeight="1">
      <c r="A25" s="194"/>
      <c r="B25" s="519">
        <v>5</v>
      </c>
      <c r="C25" s="587">
        <v>15</v>
      </c>
      <c r="D25" s="724" t="s">
        <v>1046</v>
      </c>
      <c r="E25" s="521">
        <v>8</v>
      </c>
      <c r="F25" s="768" t="s">
        <v>1263</v>
      </c>
      <c r="G25" s="638">
        <f t="shared" ref="G25:G26" si="64">H25/E25</f>
        <v>2899.875</v>
      </c>
      <c r="H25" s="764">
        <v>23199</v>
      </c>
      <c r="I25" s="757">
        <v>960</v>
      </c>
      <c r="J25" s="592">
        <f t="shared" ref="J25:J26" si="65">H25*I25</f>
        <v>22271040</v>
      </c>
      <c r="K25" s="567">
        <v>0</v>
      </c>
      <c r="L25" s="568">
        <f t="shared" ref="L25:L26" si="66">J25-M25</f>
        <v>0</v>
      </c>
      <c r="M25" s="568">
        <f t="shared" ref="M25:M26" si="67">N25+O25-P25</f>
        <v>22271040</v>
      </c>
      <c r="N25" s="569">
        <v>20246400</v>
      </c>
      <c r="O25" s="569">
        <v>2024640</v>
      </c>
      <c r="P25" s="568">
        <v>0</v>
      </c>
      <c r="Q25" s="617">
        <f t="shared" ref="Q25:Q26" si="68">J25-AG25</f>
        <v>22271040</v>
      </c>
      <c r="R25" s="618">
        <f t="shared" si="14"/>
        <v>1</v>
      </c>
      <c r="S25" s="523">
        <f t="shared" ref="S25:S26" si="69">Q25-U25</f>
        <v>22271040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6" si="70">Y25/E25</f>
        <v>0</v>
      </c>
      <c r="Y25" s="526">
        <f t="shared" ref="Y25:Y26" si="71">(AA25+AB25-AC25-AD25-AE25)/I25</f>
        <v>0</v>
      </c>
      <c r="Z25" s="568">
        <f t="shared" ref="Z25:Z26" si="72">AH25-Y25</f>
        <v>0</v>
      </c>
      <c r="AA25" s="527"/>
      <c r="AB25" s="527"/>
      <c r="AC25" s="528"/>
      <c r="AD25" s="528"/>
      <c r="AE25" s="528"/>
      <c r="AF25" s="619">
        <f t="shared" ref="AF25:AF26" si="73">AE25*$AF$4</f>
        <v>0</v>
      </c>
      <c r="AG25" s="527"/>
      <c r="AH25" s="643">
        <f t="shared" ref="AH25:AH26" si="74">AG25/I25</f>
        <v>0</v>
      </c>
      <c r="AI25" s="644"/>
    </row>
    <row r="26" spans="1:35" ht="18" customHeight="1">
      <c r="A26" s="194"/>
      <c r="B26" s="519">
        <v>5</v>
      </c>
      <c r="C26" s="587">
        <v>15</v>
      </c>
      <c r="D26" s="724" t="s">
        <v>1154</v>
      </c>
      <c r="E26" s="521">
        <v>20</v>
      </c>
      <c r="F26" s="768" t="s">
        <v>1264</v>
      </c>
      <c r="G26" s="638">
        <f t="shared" si="64"/>
        <v>1569.9749999999999</v>
      </c>
      <c r="H26" s="764">
        <v>31399.5</v>
      </c>
      <c r="I26" s="757">
        <v>600</v>
      </c>
      <c r="J26" s="592">
        <f t="shared" si="65"/>
        <v>18839700</v>
      </c>
      <c r="K26" s="567">
        <v>0</v>
      </c>
      <c r="L26" s="568">
        <f t="shared" si="66"/>
        <v>0</v>
      </c>
      <c r="M26" s="568">
        <f t="shared" si="67"/>
        <v>18839700</v>
      </c>
      <c r="N26" s="569">
        <v>17127000</v>
      </c>
      <c r="O26" s="569">
        <v>1712700</v>
      </c>
      <c r="P26" s="568">
        <v>0</v>
      </c>
      <c r="Q26" s="617">
        <f t="shared" si="68"/>
        <v>18839700</v>
      </c>
      <c r="R26" s="618">
        <f t="shared" si="14"/>
        <v>1</v>
      </c>
      <c r="S26" s="523">
        <f t="shared" si="69"/>
        <v>18839700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70"/>
        <v>0</v>
      </c>
      <c r="Y26" s="526">
        <f t="shared" si="71"/>
        <v>0</v>
      </c>
      <c r="Z26" s="568">
        <f t="shared" si="72"/>
        <v>0</v>
      </c>
      <c r="AA26" s="527"/>
      <c r="AB26" s="527"/>
      <c r="AC26" s="528"/>
      <c r="AD26" s="528"/>
      <c r="AE26" s="528"/>
      <c r="AF26" s="619">
        <f t="shared" si="73"/>
        <v>0</v>
      </c>
      <c r="AG26" s="527"/>
      <c r="AH26" s="643">
        <f t="shared" si="74"/>
        <v>0</v>
      </c>
      <c r="AI26" s="644"/>
    </row>
    <row r="27" spans="1:35" s="518" customFormat="1" ht="18" customHeight="1">
      <c r="B27" s="519">
        <v>5</v>
      </c>
      <c r="C27" s="750"/>
      <c r="D27" s="745"/>
      <c r="E27" s="745"/>
      <c r="F27" s="746"/>
      <c r="G27" s="751"/>
      <c r="H27" s="751" t="s">
        <v>1272</v>
      </c>
      <c r="I27" s="752">
        <f>SUM(I25:I26)</f>
        <v>1560</v>
      </c>
      <c r="J27" s="531">
        <f t="shared" ref="J27:AG27" si="75">SUM(J25:J26)</f>
        <v>41110740</v>
      </c>
      <c r="K27" s="532">
        <f t="shared" si="75"/>
        <v>0</v>
      </c>
      <c r="L27" s="531">
        <f t="shared" si="75"/>
        <v>0</v>
      </c>
      <c r="M27" s="531">
        <f t="shared" si="75"/>
        <v>41110740</v>
      </c>
      <c r="N27" s="532">
        <f t="shared" si="75"/>
        <v>37373400</v>
      </c>
      <c r="O27" s="532">
        <f t="shared" si="75"/>
        <v>3737340</v>
      </c>
      <c r="P27" s="532">
        <f t="shared" si="75"/>
        <v>0</v>
      </c>
      <c r="Q27" s="589">
        <f t="shared" si="75"/>
        <v>41110740</v>
      </c>
      <c r="R27" s="790">
        <f t="shared" si="14"/>
        <v>1</v>
      </c>
      <c r="S27" s="590">
        <f t="shared" si="75"/>
        <v>41110740</v>
      </c>
      <c r="T27" s="710">
        <f t="shared" si="75"/>
        <v>0</v>
      </c>
      <c r="U27" s="711">
        <f t="shared" si="75"/>
        <v>0</v>
      </c>
      <c r="V27" s="531">
        <f t="shared" si="75"/>
        <v>0</v>
      </c>
      <c r="W27" s="710">
        <f t="shared" si="75"/>
        <v>0</v>
      </c>
      <c r="X27" s="711">
        <f t="shared" si="75"/>
        <v>0</v>
      </c>
      <c r="Y27" s="711">
        <f t="shared" si="75"/>
        <v>0</v>
      </c>
      <c r="Z27" s="531">
        <f t="shared" si="75"/>
        <v>0</v>
      </c>
      <c r="AA27" s="711">
        <f t="shared" si="75"/>
        <v>0</v>
      </c>
      <c r="AB27" s="711">
        <f t="shared" si="75"/>
        <v>0</v>
      </c>
      <c r="AC27" s="711">
        <f t="shared" si="75"/>
        <v>0</v>
      </c>
      <c r="AD27" s="711">
        <f t="shared" si="75"/>
        <v>0</v>
      </c>
      <c r="AE27" s="711">
        <f t="shared" si="75"/>
        <v>0</v>
      </c>
      <c r="AF27" s="712">
        <f t="shared" si="75"/>
        <v>0</v>
      </c>
      <c r="AG27" s="711">
        <f t="shared" si="75"/>
        <v>0</v>
      </c>
      <c r="AH27" s="578"/>
      <c r="AI27" s="615"/>
    </row>
    <row r="28" spans="1:35" ht="18" customHeight="1">
      <c r="A28" s="194"/>
      <c r="B28" s="519">
        <v>5</v>
      </c>
      <c r="C28" s="587">
        <v>16</v>
      </c>
      <c r="D28" s="724" t="s">
        <v>1151</v>
      </c>
      <c r="E28" s="521">
        <v>6</v>
      </c>
      <c r="F28" s="584" t="s">
        <v>1262</v>
      </c>
      <c r="G28" s="638">
        <f t="shared" ref="G28" si="76">H28/E28</f>
        <v>3999.4166666666702</v>
      </c>
      <c r="H28" s="764">
        <v>23996.500000000022</v>
      </c>
      <c r="I28" s="757">
        <v>640</v>
      </c>
      <c r="J28" s="592">
        <f t="shared" ref="J28" si="77">H28*I28</f>
        <v>15357760.000000015</v>
      </c>
      <c r="K28" s="567">
        <v>0</v>
      </c>
      <c r="L28" s="568">
        <f>J28-M28</f>
        <v>1.4901161193847656E-8</v>
      </c>
      <c r="M28" s="568">
        <f t="shared" ref="M28" si="78">N28+O28-P28</f>
        <v>15357760</v>
      </c>
      <c r="N28" s="569">
        <v>13961600</v>
      </c>
      <c r="O28" s="569">
        <v>1396160</v>
      </c>
      <c r="P28" s="568">
        <v>0</v>
      </c>
      <c r="Q28" s="617">
        <f t="shared" ref="Q28" si="79">J28-AG28</f>
        <v>15357760.000000015</v>
      </c>
      <c r="R28" s="618">
        <f t="shared" si="14"/>
        <v>1</v>
      </c>
      <c r="S28" s="523">
        <f t="shared" ref="S28" si="80">Q28-U28</f>
        <v>15357760.000000015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ref="X28" si="81">Y28/E28</f>
        <v>0</v>
      </c>
      <c r="Y28" s="526">
        <f t="shared" ref="Y28" si="82">(AA28+AB28-AC28-AD28-AE28)/I28</f>
        <v>0</v>
      </c>
      <c r="Z28" s="568">
        <f t="shared" ref="Z28" si="83">AH28-Y28</f>
        <v>0</v>
      </c>
      <c r="AA28" s="527"/>
      <c r="AB28" s="527"/>
      <c r="AC28" s="528"/>
      <c r="AD28" s="528"/>
      <c r="AE28" s="528"/>
      <c r="AF28" s="619">
        <f t="shared" ref="AF28" si="84">AE28*$AF$4</f>
        <v>0</v>
      </c>
      <c r="AG28" s="527"/>
      <c r="AH28" s="643">
        <f t="shared" ref="AH28" si="85">AG28/I28</f>
        <v>0</v>
      </c>
      <c r="AI28" s="644"/>
    </row>
    <row r="29" spans="1:35" s="518" customFormat="1" ht="18" customHeight="1">
      <c r="B29" s="519">
        <v>5</v>
      </c>
      <c r="C29" s="750"/>
      <c r="D29" s="745"/>
      <c r="E29" s="745"/>
      <c r="F29" s="746"/>
      <c r="G29" s="751"/>
      <c r="H29" s="751" t="s">
        <v>1272</v>
      </c>
      <c r="I29" s="752">
        <f t="shared" ref="I29:AG29" si="86">SUM(I28)</f>
        <v>640</v>
      </c>
      <c r="J29" s="531">
        <f t="shared" si="86"/>
        <v>15357760.000000015</v>
      </c>
      <c r="K29" s="532">
        <f t="shared" si="86"/>
        <v>0</v>
      </c>
      <c r="L29" s="531">
        <f>SUM(L28)</f>
        <v>1.4901161193847656E-8</v>
      </c>
      <c r="M29" s="531">
        <f t="shared" si="86"/>
        <v>15357760</v>
      </c>
      <c r="N29" s="532">
        <f t="shared" si="86"/>
        <v>13961600</v>
      </c>
      <c r="O29" s="532">
        <f t="shared" si="86"/>
        <v>1396160</v>
      </c>
      <c r="P29" s="532">
        <f t="shared" si="86"/>
        <v>0</v>
      </c>
      <c r="Q29" s="589">
        <f t="shared" si="86"/>
        <v>15357760.000000015</v>
      </c>
      <c r="R29" s="790">
        <f t="shared" si="14"/>
        <v>1</v>
      </c>
      <c r="S29" s="590">
        <f t="shared" si="86"/>
        <v>15357760.000000015</v>
      </c>
      <c r="T29" s="530">
        <f t="shared" si="86"/>
        <v>0</v>
      </c>
      <c r="U29" s="534">
        <f t="shared" si="86"/>
        <v>0</v>
      </c>
      <c r="V29" s="531">
        <f t="shared" si="86"/>
        <v>0</v>
      </c>
      <c r="W29" s="530">
        <f t="shared" si="86"/>
        <v>0</v>
      </c>
      <c r="X29" s="535">
        <f t="shared" si="86"/>
        <v>0</v>
      </c>
      <c r="Y29" s="535">
        <f t="shared" si="86"/>
        <v>0</v>
      </c>
      <c r="Z29" s="533">
        <f t="shared" si="86"/>
        <v>0</v>
      </c>
      <c r="AA29" s="534">
        <f t="shared" si="86"/>
        <v>0</v>
      </c>
      <c r="AB29" s="534">
        <f t="shared" si="86"/>
        <v>0</v>
      </c>
      <c r="AC29" s="534">
        <f t="shared" si="86"/>
        <v>0</v>
      </c>
      <c r="AD29" s="534">
        <f t="shared" si="86"/>
        <v>0</v>
      </c>
      <c r="AE29" s="534">
        <f t="shared" si="86"/>
        <v>0</v>
      </c>
      <c r="AF29" s="558">
        <f t="shared" si="86"/>
        <v>0</v>
      </c>
      <c r="AG29" s="534">
        <f t="shared" si="86"/>
        <v>0</v>
      </c>
      <c r="AH29" s="578"/>
      <c r="AI29" s="615"/>
    </row>
    <row r="30" spans="1:35" ht="18" customHeight="1">
      <c r="A30" s="194"/>
      <c r="B30" s="519">
        <v>5</v>
      </c>
      <c r="C30" s="587">
        <v>17</v>
      </c>
      <c r="D30" s="724" t="s">
        <v>1253</v>
      </c>
      <c r="E30" s="521">
        <v>36</v>
      </c>
      <c r="F30" s="768" t="s">
        <v>1374</v>
      </c>
      <c r="G30" s="638">
        <f t="shared" ref="G30:G31" si="87">H30/E30</f>
        <v>195</v>
      </c>
      <c r="H30" s="764">
        <v>7020</v>
      </c>
      <c r="I30" s="757">
        <v>216</v>
      </c>
      <c r="J30" s="592">
        <f t="shared" ref="J30:J31" si="88">H30*I30</f>
        <v>1516320</v>
      </c>
      <c r="K30" s="567">
        <v>0</v>
      </c>
      <c r="L30" s="568">
        <f t="shared" ref="L30:L31" si="89">J30-M30</f>
        <v>0</v>
      </c>
      <c r="M30" s="568">
        <f t="shared" ref="M30:M31" si="90">N30+O30-P30</f>
        <v>1516320</v>
      </c>
      <c r="N30" s="569">
        <v>1378472</v>
      </c>
      <c r="O30" s="569">
        <v>137848</v>
      </c>
      <c r="P30" s="568">
        <v>0</v>
      </c>
      <c r="Q30" s="617">
        <f t="shared" ref="Q30:Q31" si="91">J30-AG30</f>
        <v>237830.51519999979</v>
      </c>
      <c r="R30" s="618">
        <f t="shared" si="14"/>
        <v>0.15684717948717936</v>
      </c>
      <c r="S30" s="523">
        <f t="shared" ref="S30:S31" si="92">Q30-U30</f>
        <v>237830.51519999979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ref="X30:X31" si="93">Y30/E30</f>
        <v>164.41480000000004</v>
      </c>
      <c r="Y30" s="526">
        <f t="shared" ref="Y30:Y31" si="94">(AA30+AB30-AC30-AD30-AE30)/I30</f>
        <v>5918.9328000000014</v>
      </c>
      <c r="Z30" s="568">
        <f t="shared" ref="Z30:Z31" si="95">AH30-Y30</f>
        <v>0</v>
      </c>
      <c r="AA30" s="723">
        <v>1228608</v>
      </c>
      <c r="AB30" s="723">
        <v>122860.8</v>
      </c>
      <c r="AC30" s="723">
        <v>66344.832000000009</v>
      </c>
      <c r="AD30" s="723">
        <v>6634.4832000000015</v>
      </c>
      <c r="AE30" s="723">
        <v>0</v>
      </c>
      <c r="AF30" s="619">
        <f t="shared" ref="AF30:AF31" si="96">AE30*$AF$4</f>
        <v>0</v>
      </c>
      <c r="AG30" s="723">
        <v>1278489.4848000002</v>
      </c>
      <c r="AH30" s="643">
        <f t="shared" ref="AH30:AH31" si="97">AG30/I30</f>
        <v>5918.9328000000014</v>
      </c>
      <c r="AI30" s="644" t="s">
        <v>1330</v>
      </c>
    </row>
    <row r="31" spans="1:35" ht="18" customHeight="1">
      <c r="A31" s="194"/>
      <c r="B31" s="519">
        <v>5</v>
      </c>
      <c r="C31" s="587">
        <v>17</v>
      </c>
      <c r="D31" s="724" t="s">
        <v>1254</v>
      </c>
      <c r="E31" s="521">
        <v>36</v>
      </c>
      <c r="F31" s="768" t="s">
        <v>1374</v>
      </c>
      <c r="G31" s="638">
        <f t="shared" si="87"/>
        <v>195</v>
      </c>
      <c r="H31" s="764">
        <v>7020</v>
      </c>
      <c r="I31" s="757">
        <v>648</v>
      </c>
      <c r="J31" s="592">
        <f t="shared" si="88"/>
        <v>4548960</v>
      </c>
      <c r="K31" s="567">
        <v>0</v>
      </c>
      <c r="L31" s="568">
        <f t="shared" si="89"/>
        <v>0</v>
      </c>
      <c r="M31" s="568">
        <f t="shared" si="90"/>
        <v>4548960</v>
      </c>
      <c r="N31" s="569">
        <v>4135418</v>
      </c>
      <c r="O31" s="569">
        <v>413542</v>
      </c>
      <c r="P31" s="568">
        <v>0</v>
      </c>
      <c r="Q31" s="617">
        <f t="shared" si="91"/>
        <v>713491.54559999984</v>
      </c>
      <c r="R31" s="618">
        <f t="shared" si="14"/>
        <v>0.15684717948717944</v>
      </c>
      <c r="S31" s="523">
        <f t="shared" si="92"/>
        <v>713491.54559999984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3"/>
        <v>164.41480000000001</v>
      </c>
      <c r="Y31" s="526">
        <f t="shared" si="94"/>
        <v>5918.9328000000005</v>
      </c>
      <c r="Z31" s="568">
        <f t="shared" si="95"/>
        <v>0</v>
      </c>
      <c r="AA31" s="723">
        <v>3685824</v>
      </c>
      <c r="AB31" s="723">
        <v>368582.40000000002</v>
      </c>
      <c r="AC31" s="723">
        <v>199034.49600000004</v>
      </c>
      <c r="AD31" s="723">
        <v>19903.449600000007</v>
      </c>
      <c r="AE31" s="723">
        <v>0</v>
      </c>
      <c r="AF31" s="619">
        <f t="shared" si="96"/>
        <v>0</v>
      </c>
      <c r="AG31" s="723">
        <v>3835468.4544000002</v>
      </c>
      <c r="AH31" s="643">
        <f t="shared" si="97"/>
        <v>5918.9328000000005</v>
      </c>
      <c r="AI31" s="644" t="s">
        <v>1330</v>
      </c>
    </row>
    <row r="32" spans="1:35" s="518" customFormat="1" ht="18" customHeight="1">
      <c r="B32" s="519">
        <v>5</v>
      </c>
      <c r="C32" s="750"/>
      <c r="D32" s="745"/>
      <c r="E32" s="745"/>
      <c r="F32" s="746"/>
      <c r="G32" s="751"/>
      <c r="H32" s="751" t="s">
        <v>1272</v>
      </c>
      <c r="I32" s="752">
        <f>SUM(I30:I31)</f>
        <v>864</v>
      </c>
      <c r="J32" s="531">
        <f t="shared" ref="J32:AG32" si="98">SUM(J30:J31)</f>
        <v>6065280</v>
      </c>
      <c r="K32" s="532">
        <f t="shared" si="98"/>
        <v>0</v>
      </c>
      <c r="L32" s="531">
        <f t="shared" si="98"/>
        <v>0</v>
      </c>
      <c r="M32" s="531">
        <f t="shared" si="98"/>
        <v>6065280</v>
      </c>
      <c r="N32" s="532">
        <f t="shared" si="98"/>
        <v>5513890</v>
      </c>
      <c r="O32" s="532">
        <f t="shared" si="98"/>
        <v>551390</v>
      </c>
      <c r="P32" s="532">
        <f t="shared" si="98"/>
        <v>0</v>
      </c>
      <c r="Q32" s="589">
        <f t="shared" si="98"/>
        <v>951322.06079999963</v>
      </c>
      <c r="R32" s="790">
        <f t="shared" si="14"/>
        <v>0.15684717948717944</v>
      </c>
      <c r="S32" s="590">
        <f t="shared" si="98"/>
        <v>951322.06079999963</v>
      </c>
      <c r="T32" s="710">
        <f t="shared" si="98"/>
        <v>0</v>
      </c>
      <c r="U32" s="711">
        <f t="shared" si="98"/>
        <v>0</v>
      </c>
      <c r="V32" s="531">
        <f t="shared" si="98"/>
        <v>0</v>
      </c>
      <c r="W32" s="710">
        <f t="shared" si="98"/>
        <v>0</v>
      </c>
      <c r="X32" s="711">
        <f t="shared" si="98"/>
        <v>328.82960000000003</v>
      </c>
      <c r="Y32" s="711">
        <f t="shared" si="98"/>
        <v>11837.865600000001</v>
      </c>
      <c r="Z32" s="531">
        <f t="shared" si="98"/>
        <v>0</v>
      </c>
      <c r="AA32" s="711">
        <f t="shared" si="98"/>
        <v>4914432</v>
      </c>
      <c r="AB32" s="711">
        <f t="shared" si="98"/>
        <v>491443.20000000001</v>
      </c>
      <c r="AC32" s="711">
        <f t="shared" si="98"/>
        <v>265379.32800000004</v>
      </c>
      <c r="AD32" s="711">
        <f t="shared" si="98"/>
        <v>26537.93280000001</v>
      </c>
      <c r="AE32" s="711">
        <f t="shared" si="98"/>
        <v>0</v>
      </c>
      <c r="AF32" s="712">
        <f t="shared" si="98"/>
        <v>0</v>
      </c>
      <c r="AG32" s="711">
        <f t="shared" si="98"/>
        <v>5113957.9392000008</v>
      </c>
      <c r="AH32" s="578"/>
      <c r="AI32" s="615"/>
    </row>
    <row r="33" spans="1:35" ht="18" customHeight="1">
      <c r="A33" s="194"/>
      <c r="B33" s="519">
        <v>5</v>
      </c>
      <c r="C33" s="587">
        <v>18</v>
      </c>
      <c r="D33" s="724" t="s">
        <v>1249</v>
      </c>
      <c r="E33" s="521">
        <v>12</v>
      </c>
      <c r="F33" s="768" t="s">
        <v>1265</v>
      </c>
      <c r="G33" s="638">
        <f t="shared" ref="G33:G37" si="99">H33/E33</f>
        <v>833.33333333333303</v>
      </c>
      <c r="H33" s="764">
        <v>9999.9999999999964</v>
      </c>
      <c r="I33" s="757">
        <v>352</v>
      </c>
      <c r="J33" s="592">
        <f t="shared" ref="J33:J37" si="100">H33*I33</f>
        <v>3519999.9999999986</v>
      </c>
      <c r="K33" s="567">
        <v>0</v>
      </c>
      <c r="L33" s="568">
        <f t="shared" ref="L33" si="101">J33-M33</f>
        <v>0</v>
      </c>
      <c r="M33" s="568">
        <f t="shared" ref="M33:M37" si="102">N33+O33-P33</f>
        <v>3520000</v>
      </c>
      <c r="N33" s="569">
        <v>3200000</v>
      </c>
      <c r="O33" s="569">
        <v>320000</v>
      </c>
      <c r="P33" s="568">
        <v>0</v>
      </c>
      <c r="Q33" s="617">
        <f t="shared" ref="Q33:Q37" si="103">J33-AG33</f>
        <v>330119.67999999877</v>
      </c>
      <c r="R33" s="618">
        <f t="shared" si="14"/>
        <v>9.3783999999999687E-2</v>
      </c>
      <c r="S33" s="523">
        <f t="shared" ref="S33:S37" si="104">Q33-U33</f>
        <v>330119.67999999877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37" si="105">Y33/E33</f>
        <v>755.18</v>
      </c>
      <c r="Y33" s="526">
        <f t="shared" ref="Y33:Y37" si="106">(AA33+AB33-AC33-AD33-AE33)/I33</f>
        <v>9062.16</v>
      </c>
      <c r="Z33" s="568">
        <f t="shared" ref="Z33:Z37" si="107">AH33-Y33</f>
        <v>0</v>
      </c>
      <c r="AA33" s="527">
        <v>3176448</v>
      </c>
      <c r="AB33" s="527">
        <v>317644.80000000005</v>
      </c>
      <c r="AC33" s="528">
        <v>158822.39999999999</v>
      </c>
      <c r="AD33" s="528">
        <v>15882.24</v>
      </c>
      <c r="AE33" s="528">
        <v>129507.84</v>
      </c>
      <c r="AF33" s="619">
        <f t="shared" ref="AF33:AF37" si="108">AE33*$AF$4</f>
        <v>25901.567999999999</v>
      </c>
      <c r="AG33" s="527">
        <v>3189880.32</v>
      </c>
      <c r="AH33" s="643">
        <f t="shared" ref="AH33:AH37" si="109">AG33/I33</f>
        <v>9062.16</v>
      </c>
      <c r="AI33" s="644" t="s">
        <v>1327</v>
      </c>
    </row>
    <row r="34" spans="1:35" ht="18" customHeight="1">
      <c r="A34" s="194"/>
      <c r="B34" s="519">
        <v>5</v>
      </c>
      <c r="C34" s="587">
        <v>18</v>
      </c>
      <c r="D34" s="724" t="s">
        <v>1071</v>
      </c>
      <c r="E34" s="521">
        <v>24</v>
      </c>
      <c r="F34" s="768" t="s">
        <v>1265</v>
      </c>
      <c r="G34" s="638">
        <f t="shared" si="99"/>
        <v>515</v>
      </c>
      <c r="H34" s="764">
        <v>12360</v>
      </c>
      <c r="I34" s="757">
        <v>600</v>
      </c>
      <c r="J34" s="592">
        <f t="shared" si="100"/>
        <v>7416000</v>
      </c>
      <c r="K34" s="567">
        <v>0</v>
      </c>
      <c r="L34" s="767">
        <f>J34-M34</f>
        <v>0</v>
      </c>
      <c r="M34" s="568">
        <f t="shared" si="102"/>
        <v>7416000</v>
      </c>
      <c r="N34" s="569">
        <v>6741818</v>
      </c>
      <c r="O34" s="569">
        <v>674182</v>
      </c>
      <c r="P34" s="568">
        <v>0</v>
      </c>
      <c r="Q34" s="617">
        <f t="shared" si="103"/>
        <v>617114.87999999989</v>
      </c>
      <c r="R34" s="618">
        <f t="shared" si="14"/>
        <v>8.3213980582524258E-2</v>
      </c>
      <c r="S34" s="523">
        <f t="shared" si="104"/>
        <v>617114.87999999989</v>
      </c>
      <c r="T34" s="524" t="s">
        <v>98</v>
      </c>
      <c r="U34" s="563">
        <v>0</v>
      </c>
      <c r="V34" s="525" t="s">
        <v>90</v>
      </c>
      <c r="W34" s="522" t="s">
        <v>89</v>
      </c>
      <c r="X34" s="526">
        <f t="shared" si="105"/>
        <v>472.14480000000003</v>
      </c>
      <c r="Y34" s="526">
        <f t="shared" si="106"/>
        <v>11331.475200000001</v>
      </c>
      <c r="Z34" s="568">
        <f t="shared" si="107"/>
        <v>0</v>
      </c>
      <c r="AA34" s="723">
        <v>6595200</v>
      </c>
      <c r="AB34" s="723">
        <v>659520</v>
      </c>
      <c r="AC34" s="723">
        <v>356140.80000000005</v>
      </c>
      <c r="AD34" s="723">
        <v>35614.080000000009</v>
      </c>
      <c r="AE34" s="723">
        <v>64080</v>
      </c>
      <c r="AF34" s="619">
        <f t="shared" si="108"/>
        <v>12816</v>
      </c>
      <c r="AG34" s="723">
        <v>6798885.1200000001</v>
      </c>
      <c r="AH34" s="643">
        <f t="shared" si="109"/>
        <v>11331.475200000001</v>
      </c>
      <c r="AI34" s="644" t="s">
        <v>1327</v>
      </c>
    </row>
    <row r="35" spans="1:35" ht="18" customHeight="1">
      <c r="A35" s="194"/>
      <c r="B35" s="519">
        <v>5</v>
      </c>
      <c r="C35" s="587">
        <v>18</v>
      </c>
      <c r="D35" s="724" t="s">
        <v>1046</v>
      </c>
      <c r="E35" s="521">
        <v>20</v>
      </c>
      <c r="F35" s="768" t="s">
        <v>1264</v>
      </c>
      <c r="G35" s="638">
        <f t="shared" si="99"/>
        <v>1150</v>
      </c>
      <c r="H35" s="764">
        <v>23000</v>
      </c>
      <c r="I35" s="757">
        <v>1000</v>
      </c>
      <c r="J35" s="592">
        <f t="shared" si="100"/>
        <v>23000000</v>
      </c>
      <c r="K35" s="567">
        <v>0</v>
      </c>
      <c r="L35" s="767">
        <f t="shared" ref="L35:L37" si="110">J35-M35</f>
        <v>0</v>
      </c>
      <c r="M35" s="568">
        <f t="shared" si="102"/>
        <v>23000000</v>
      </c>
      <c r="N35" s="569">
        <v>20909091</v>
      </c>
      <c r="O35" s="569">
        <v>2090909</v>
      </c>
      <c r="P35" s="568">
        <v>0</v>
      </c>
      <c r="Q35" s="617">
        <f t="shared" si="103"/>
        <v>23000000</v>
      </c>
      <c r="R35" s="618">
        <f t="shared" si="14"/>
        <v>1</v>
      </c>
      <c r="S35" s="523">
        <f t="shared" si="104"/>
        <v>23000000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si="105"/>
        <v>0</v>
      </c>
      <c r="Y35" s="526">
        <f t="shared" si="106"/>
        <v>0</v>
      </c>
      <c r="Z35" s="568">
        <f t="shared" si="107"/>
        <v>0</v>
      </c>
      <c r="AA35" s="527"/>
      <c r="AB35" s="527"/>
      <c r="AC35" s="528"/>
      <c r="AD35" s="528"/>
      <c r="AE35" s="528"/>
      <c r="AF35" s="619">
        <f t="shared" si="108"/>
        <v>0</v>
      </c>
      <c r="AG35" s="527"/>
      <c r="AH35" s="643">
        <f t="shared" si="109"/>
        <v>0</v>
      </c>
      <c r="AI35" s="644"/>
    </row>
    <row r="36" spans="1:35" ht="18" customHeight="1">
      <c r="A36" s="194"/>
      <c r="B36" s="519">
        <v>5</v>
      </c>
      <c r="C36" s="587">
        <v>18</v>
      </c>
      <c r="D36" s="724" t="s">
        <v>1151</v>
      </c>
      <c r="E36" s="521">
        <v>16</v>
      </c>
      <c r="F36" s="768" t="s">
        <v>1264</v>
      </c>
      <c r="G36" s="638">
        <f t="shared" si="99"/>
        <v>1470</v>
      </c>
      <c r="H36" s="764">
        <v>23520</v>
      </c>
      <c r="I36" s="757">
        <v>1000</v>
      </c>
      <c r="J36" s="592">
        <f t="shared" si="100"/>
        <v>23520000</v>
      </c>
      <c r="K36" s="567">
        <v>0</v>
      </c>
      <c r="L36" s="568">
        <f t="shared" si="110"/>
        <v>0</v>
      </c>
      <c r="M36" s="568">
        <f t="shared" si="102"/>
        <v>23520000</v>
      </c>
      <c r="N36" s="569">
        <v>21381818</v>
      </c>
      <c r="O36" s="569">
        <v>2138182</v>
      </c>
      <c r="P36" s="568">
        <v>0</v>
      </c>
      <c r="Q36" s="617">
        <f t="shared" si="103"/>
        <v>23520000</v>
      </c>
      <c r="R36" s="618">
        <f t="shared" si="14"/>
        <v>1</v>
      </c>
      <c r="S36" s="523">
        <f t="shared" si="104"/>
        <v>23520000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105"/>
        <v>0</v>
      </c>
      <c r="Y36" s="526">
        <f t="shared" si="106"/>
        <v>0</v>
      </c>
      <c r="Z36" s="568">
        <f t="shared" si="107"/>
        <v>0</v>
      </c>
      <c r="AA36" s="527"/>
      <c r="AB36" s="527"/>
      <c r="AC36" s="528"/>
      <c r="AD36" s="528"/>
      <c r="AE36" s="528"/>
      <c r="AF36" s="619">
        <f t="shared" si="108"/>
        <v>0</v>
      </c>
      <c r="AG36" s="527"/>
      <c r="AH36" s="643">
        <f t="shared" si="109"/>
        <v>0</v>
      </c>
      <c r="AI36" s="644"/>
    </row>
    <row r="37" spans="1:35" ht="18" customHeight="1">
      <c r="A37" s="194"/>
      <c r="B37" s="519">
        <v>5</v>
      </c>
      <c r="C37" s="587">
        <v>18</v>
      </c>
      <c r="D37" s="724" t="s">
        <v>1089</v>
      </c>
      <c r="E37" s="521">
        <v>24</v>
      </c>
      <c r="F37" s="768" t="s">
        <v>1266</v>
      </c>
      <c r="G37" s="638">
        <f t="shared" si="99"/>
        <v>550</v>
      </c>
      <c r="H37" s="764">
        <v>13200</v>
      </c>
      <c r="I37" s="757">
        <v>1008</v>
      </c>
      <c r="J37" s="592">
        <f t="shared" si="100"/>
        <v>13305600</v>
      </c>
      <c r="K37" s="567">
        <v>0</v>
      </c>
      <c r="L37" s="568">
        <f t="shared" si="110"/>
        <v>0</v>
      </c>
      <c r="M37" s="568">
        <f t="shared" si="102"/>
        <v>13305600</v>
      </c>
      <c r="N37" s="569">
        <v>12096000</v>
      </c>
      <c r="O37" s="569">
        <v>1209600</v>
      </c>
      <c r="P37" s="568">
        <v>0</v>
      </c>
      <c r="Q37" s="617">
        <f t="shared" si="103"/>
        <v>2225664.0000000037</v>
      </c>
      <c r="R37" s="618">
        <f t="shared" si="14"/>
        <v>0.16727272727272754</v>
      </c>
      <c r="S37" s="523">
        <f t="shared" si="104"/>
        <v>2225664.0000000037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05"/>
        <v>457.99999999999983</v>
      </c>
      <c r="Y37" s="526">
        <f t="shared" si="106"/>
        <v>10991.999999999996</v>
      </c>
      <c r="Z37" s="568">
        <f t="shared" si="107"/>
        <v>0</v>
      </c>
      <c r="AA37" s="527">
        <v>12354760.93090909</v>
      </c>
      <c r="AB37" s="527">
        <v>1235476.0930909091</v>
      </c>
      <c r="AC37" s="528">
        <v>1226111.04</v>
      </c>
      <c r="AD37" s="528">
        <v>122611.10400000001</v>
      </c>
      <c r="AE37" s="528">
        <v>1161578.8800000001</v>
      </c>
      <c r="AF37" s="619">
        <f t="shared" si="108"/>
        <v>232315.77600000004</v>
      </c>
      <c r="AG37" s="527">
        <v>11079935.999999996</v>
      </c>
      <c r="AH37" s="643">
        <f t="shared" si="109"/>
        <v>10991.999999999996</v>
      </c>
      <c r="AI37" s="644" t="s">
        <v>1325</v>
      </c>
    </row>
    <row r="38" spans="1:35" s="518" customFormat="1" ht="18" customHeight="1">
      <c r="B38" s="519">
        <v>5</v>
      </c>
      <c r="C38" s="750"/>
      <c r="D38" s="745"/>
      <c r="E38" s="745"/>
      <c r="F38" s="746"/>
      <c r="G38" s="751"/>
      <c r="H38" s="751" t="s">
        <v>1272</v>
      </c>
      <c r="I38" s="752">
        <f>SUM(I33:I37)</f>
        <v>3960</v>
      </c>
      <c r="J38" s="531">
        <f t="shared" ref="J38:AG38" si="111">SUM(J33:J37)</f>
        <v>70761600</v>
      </c>
      <c r="K38" s="532">
        <f t="shared" si="111"/>
        <v>0</v>
      </c>
      <c r="L38" s="531">
        <f t="shared" si="111"/>
        <v>0</v>
      </c>
      <c r="M38" s="531">
        <f t="shared" si="111"/>
        <v>70761600</v>
      </c>
      <c r="N38" s="532">
        <f t="shared" si="111"/>
        <v>64328727</v>
      </c>
      <c r="O38" s="532">
        <f t="shared" si="111"/>
        <v>6432873</v>
      </c>
      <c r="P38" s="532">
        <f t="shared" si="111"/>
        <v>0</v>
      </c>
      <c r="Q38" s="589">
        <f t="shared" si="111"/>
        <v>49692898.560000002</v>
      </c>
      <c r="R38" s="790">
        <f t="shared" si="14"/>
        <v>0.70225798399131734</v>
      </c>
      <c r="S38" s="590">
        <f t="shared" si="111"/>
        <v>49692898.560000002</v>
      </c>
      <c r="T38" s="710">
        <f t="shared" si="111"/>
        <v>0</v>
      </c>
      <c r="U38" s="711">
        <f t="shared" si="111"/>
        <v>0</v>
      </c>
      <c r="V38" s="531">
        <f t="shared" si="111"/>
        <v>0</v>
      </c>
      <c r="W38" s="710">
        <f t="shared" si="111"/>
        <v>0</v>
      </c>
      <c r="X38" s="711">
        <f t="shared" si="111"/>
        <v>1685.3247999999996</v>
      </c>
      <c r="Y38" s="711">
        <f t="shared" si="111"/>
        <v>31385.635199999997</v>
      </c>
      <c r="Z38" s="531">
        <f t="shared" si="111"/>
        <v>0</v>
      </c>
      <c r="AA38" s="711">
        <f t="shared" si="111"/>
        <v>22126408.93090909</v>
      </c>
      <c r="AB38" s="711">
        <f t="shared" si="111"/>
        <v>2212640.8930909093</v>
      </c>
      <c r="AC38" s="711">
        <f t="shared" si="111"/>
        <v>1741074.2400000002</v>
      </c>
      <c r="AD38" s="711">
        <f t="shared" si="111"/>
        <v>174107.424</v>
      </c>
      <c r="AE38" s="711">
        <f t="shared" si="111"/>
        <v>1355166.7200000002</v>
      </c>
      <c r="AF38" s="712">
        <f t="shared" si="111"/>
        <v>271033.34400000004</v>
      </c>
      <c r="AG38" s="711">
        <f t="shared" si="111"/>
        <v>21068701.439999998</v>
      </c>
      <c r="AH38" s="578"/>
      <c r="AI38" s="615"/>
    </row>
    <row r="39" spans="1:35" ht="18" customHeight="1">
      <c r="A39" s="194"/>
      <c r="B39" s="519">
        <v>5</v>
      </c>
      <c r="C39" s="587">
        <v>19</v>
      </c>
      <c r="D39" s="720" t="s">
        <v>1089</v>
      </c>
      <c r="E39" s="521">
        <v>24</v>
      </c>
      <c r="F39" s="584" t="s">
        <v>1374</v>
      </c>
      <c r="G39" s="638">
        <f t="shared" ref="G39" si="112">H39/E39</f>
        <v>560</v>
      </c>
      <c r="H39" s="764">
        <v>13440</v>
      </c>
      <c r="I39" s="757">
        <v>1008</v>
      </c>
      <c r="J39" s="592">
        <f t="shared" ref="J39" si="113">H39*I39</f>
        <v>13547520</v>
      </c>
      <c r="K39" s="567">
        <v>0</v>
      </c>
      <c r="L39" s="568">
        <f t="shared" ref="L39" si="114">J39-M39</f>
        <v>0</v>
      </c>
      <c r="M39" s="568">
        <f t="shared" ref="M39" si="115">N39+O39-P39</f>
        <v>13547520</v>
      </c>
      <c r="N39" s="569">
        <v>12315927</v>
      </c>
      <c r="O39" s="569">
        <v>1231593</v>
      </c>
      <c r="P39" s="568">
        <v>0</v>
      </c>
      <c r="Q39" s="617">
        <f t="shared" ref="Q39" si="116">J39-AG39</f>
        <v>2467584.0000000037</v>
      </c>
      <c r="R39" s="618">
        <f t="shared" si="14"/>
        <v>0.18214285714285741</v>
      </c>
      <c r="S39" s="523">
        <f t="shared" ref="S39" si="117">Q39-U39</f>
        <v>2467584.0000000037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ref="X39" si="118">Y39/E39</f>
        <v>457.99999999999983</v>
      </c>
      <c r="Y39" s="526">
        <f t="shared" ref="Y39" si="119">(AA39+AB39-AC39-AD39-AE39)/I39</f>
        <v>10991.999999999996</v>
      </c>
      <c r="Z39" s="568">
        <f t="shared" ref="Z39" si="120">AH39-Y39</f>
        <v>0</v>
      </c>
      <c r="AA39" s="527">
        <v>12354760.93090909</v>
      </c>
      <c r="AB39" s="527">
        <v>1235476.0930909091</v>
      </c>
      <c r="AC39" s="528">
        <v>1226111.04</v>
      </c>
      <c r="AD39" s="528">
        <v>122611.10400000001</v>
      </c>
      <c r="AE39" s="528">
        <v>1161578.8800000001</v>
      </c>
      <c r="AF39" s="619">
        <f t="shared" ref="AF39" si="121">AE39*$AF$4</f>
        <v>232315.77600000004</v>
      </c>
      <c r="AG39" s="527">
        <v>11079935.999999996</v>
      </c>
      <c r="AH39" s="643">
        <f t="shared" ref="AH39" si="122">AG39/I39</f>
        <v>10991.999999999996</v>
      </c>
      <c r="AI39" s="644" t="s">
        <v>1325</v>
      </c>
    </row>
    <row r="40" spans="1:35" s="518" customFormat="1" ht="18" customHeight="1">
      <c r="B40" s="519">
        <v>5</v>
      </c>
      <c r="C40" s="750"/>
      <c r="D40" s="745"/>
      <c r="E40" s="745"/>
      <c r="F40" s="746"/>
      <c r="G40" s="751"/>
      <c r="H40" s="751" t="s">
        <v>1272</v>
      </c>
      <c r="I40" s="752">
        <f t="shared" ref="I40:AG40" si="123">SUM(I39)</f>
        <v>1008</v>
      </c>
      <c r="J40" s="531">
        <f t="shared" si="123"/>
        <v>13547520</v>
      </c>
      <c r="K40" s="532">
        <f t="shared" si="123"/>
        <v>0</v>
      </c>
      <c r="L40" s="531">
        <f t="shared" si="123"/>
        <v>0</v>
      </c>
      <c r="M40" s="531">
        <f t="shared" si="123"/>
        <v>13547520</v>
      </c>
      <c r="N40" s="532">
        <f t="shared" si="123"/>
        <v>12315927</v>
      </c>
      <c r="O40" s="532">
        <f t="shared" si="123"/>
        <v>1231593</v>
      </c>
      <c r="P40" s="532">
        <f t="shared" si="123"/>
        <v>0</v>
      </c>
      <c r="Q40" s="589">
        <f t="shared" si="123"/>
        <v>2467584.0000000037</v>
      </c>
      <c r="R40" s="790">
        <f t="shared" si="14"/>
        <v>0.18214285714285741</v>
      </c>
      <c r="S40" s="590">
        <f t="shared" si="123"/>
        <v>2467584.0000000037</v>
      </c>
      <c r="T40" s="530">
        <f t="shared" si="123"/>
        <v>0</v>
      </c>
      <c r="U40" s="534">
        <f t="shared" si="123"/>
        <v>0</v>
      </c>
      <c r="V40" s="531">
        <f t="shared" si="123"/>
        <v>0</v>
      </c>
      <c r="W40" s="530">
        <f t="shared" si="123"/>
        <v>0</v>
      </c>
      <c r="X40" s="535">
        <f t="shared" si="123"/>
        <v>457.99999999999983</v>
      </c>
      <c r="Y40" s="535">
        <f t="shared" si="123"/>
        <v>10991.999999999996</v>
      </c>
      <c r="Z40" s="533">
        <f t="shared" si="123"/>
        <v>0</v>
      </c>
      <c r="AA40" s="534">
        <f t="shared" si="123"/>
        <v>12354760.93090909</v>
      </c>
      <c r="AB40" s="534">
        <f t="shared" si="123"/>
        <v>1235476.0930909091</v>
      </c>
      <c r="AC40" s="534">
        <f t="shared" si="123"/>
        <v>1226111.04</v>
      </c>
      <c r="AD40" s="534">
        <f t="shared" si="123"/>
        <v>122611.10400000001</v>
      </c>
      <c r="AE40" s="534">
        <f t="shared" si="123"/>
        <v>1161578.8800000001</v>
      </c>
      <c r="AF40" s="558">
        <f t="shared" si="123"/>
        <v>232315.77600000004</v>
      </c>
      <c r="AG40" s="534">
        <f t="shared" si="123"/>
        <v>11079935.999999996</v>
      </c>
      <c r="AH40" s="578"/>
      <c r="AI40" s="615"/>
    </row>
    <row r="41" spans="1:35" ht="18" customHeight="1">
      <c r="A41" s="194"/>
      <c r="B41" s="519">
        <v>5</v>
      </c>
      <c r="C41" s="587">
        <v>21</v>
      </c>
      <c r="D41" s="724" t="s">
        <v>1089</v>
      </c>
      <c r="E41" s="521">
        <v>24</v>
      </c>
      <c r="F41" s="768" t="s">
        <v>1267</v>
      </c>
      <c r="G41" s="638">
        <f t="shared" ref="G41:G43" si="124">H41/E41</f>
        <v>530</v>
      </c>
      <c r="H41" s="764">
        <v>12720</v>
      </c>
      <c r="I41" s="757">
        <v>1008</v>
      </c>
      <c r="J41" s="592">
        <f t="shared" ref="J41:J43" si="125">H41*I41</f>
        <v>12821760</v>
      </c>
      <c r="K41" s="567">
        <v>0</v>
      </c>
      <c r="L41" s="568">
        <f t="shared" ref="L41:L43" si="126">J41-M41</f>
        <v>0</v>
      </c>
      <c r="M41" s="568">
        <f t="shared" ref="M41:M43" si="127">N41+O41-P41</f>
        <v>12821760</v>
      </c>
      <c r="N41" s="569">
        <v>11656145</v>
      </c>
      <c r="O41" s="569">
        <v>1165615</v>
      </c>
      <c r="P41" s="568">
        <v>0</v>
      </c>
      <c r="Q41" s="617">
        <f t="shared" ref="Q41:Q43" si="128">J41-AG41</f>
        <v>1741824.0000000037</v>
      </c>
      <c r="R41" s="618">
        <f t="shared" si="14"/>
        <v>0.13584905660377389</v>
      </c>
      <c r="S41" s="523">
        <f t="shared" ref="S41:S43" si="129">Q41-U41</f>
        <v>1741824.0000000037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43" si="130">Y41/E41</f>
        <v>457.99999999999983</v>
      </c>
      <c r="Y41" s="526">
        <f t="shared" ref="Y41:Y43" si="131">(AA41+AB41-AC41-AD41-AE41)/I41</f>
        <v>10991.999999999996</v>
      </c>
      <c r="Z41" s="568">
        <f t="shared" ref="Z41:Z43" si="132">AH41-Y41</f>
        <v>0</v>
      </c>
      <c r="AA41" s="527">
        <v>12354760.93090909</v>
      </c>
      <c r="AB41" s="527">
        <v>1235476.0930909091</v>
      </c>
      <c r="AC41" s="528">
        <v>1226111.04</v>
      </c>
      <c r="AD41" s="528">
        <v>122611.10400000001</v>
      </c>
      <c r="AE41" s="528">
        <v>1161578.8800000001</v>
      </c>
      <c r="AF41" s="619">
        <f t="shared" ref="AF41:AF43" si="133">AE41*$AF$4</f>
        <v>232315.77600000004</v>
      </c>
      <c r="AG41" s="527">
        <v>11079935.999999996</v>
      </c>
      <c r="AH41" s="643">
        <f t="shared" ref="AH41:AH43" si="134">AG41/I41</f>
        <v>10991.999999999996</v>
      </c>
      <c r="AI41" s="644" t="s">
        <v>1325</v>
      </c>
    </row>
    <row r="42" spans="1:35" ht="18" customHeight="1">
      <c r="A42" s="194"/>
      <c r="B42" s="519">
        <v>5</v>
      </c>
      <c r="C42" s="587">
        <v>21</v>
      </c>
      <c r="D42" s="724" t="s">
        <v>1089</v>
      </c>
      <c r="E42" s="521">
        <v>24</v>
      </c>
      <c r="F42" s="768" t="s">
        <v>1265</v>
      </c>
      <c r="G42" s="638">
        <f t="shared" si="124"/>
        <v>540</v>
      </c>
      <c r="H42" s="764">
        <v>12960</v>
      </c>
      <c r="I42" s="757">
        <v>3024</v>
      </c>
      <c r="J42" s="592">
        <f t="shared" si="125"/>
        <v>39191040</v>
      </c>
      <c r="K42" s="567">
        <v>0</v>
      </c>
      <c r="L42" s="568">
        <f t="shared" si="126"/>
        <v>0</v>
      </c>
      <c r="M42" s="568">
        <f t="shared" si="127"/>
        <v>39191040</v>
      </c>
      <c r="N42" s="569">
        <v>35628218</v>
      </c>
      <c r="O42" s="569">
        <v>3562822</v>
      </c>
      <c r="P42" s="568">
        <v>0</v>
      </c>
      <c r="Q42" s="617">
        <f t="shared" si="128"/>
        <v>5951232</v>
      </c>
      <c r="R42" s="618">
        <f t="shared" si="14"/>
        <v>0.15185185185185185</v>
      </c>
      <c r="S42" s="523">
        <f t="shared" si="129"/>
        <v>5951232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30"/>
        <v>458</v>
      </c>
      <c r="Y42" s="526">
        <f t="shared" si="131"/>
        <v>10992</v>
      </c>
      <c r="Z42" s="568">
        <f t="shared" si="132"/>
        <v>0</v>
      </c>
      <c r="AA42" s="723">
        <v>37064282.792727269</v>
      </c>
      <c r="AB42" s="723">
        <v>3706428.2792727272</v>
      </c>
      <c r="AC42" s="723">
        <v>3678333.12</v>
      </c>
      <c r="AD42" s="723">
        <v>367833.31200000003</v>
      </c>
      <c r="AE42" s="723">
        <v>3484736.64</v>
      </c>
      <c r="AF42" s="619">
        <f t="shared" si="133"/>
        <v>696947.3280000001</v>
      </c>
      <c r="AG42" s="723">
        <v>33239808</v>
      </c>
      <c r="AH42" s="643">
        <f t="shared" si="134"/>
        <v>10992</v>
      </c>
      <c r="AI42" s="644" t="s">
        <v>1326</v>
      </c>
    </row>
    <row r="43" spans="1:35" ht="18" customHeight="1">
      <c r="A43" s="194"/>
      <c r="B43" s="519">
        <v>5</v>
      </c>
      <c r="C43" s="587">
        <v>21</v>
      </c>
      <c r="D43" s="724" t="s">
        <v>1089</v>
      </c>
      <c r="E43" s="521">
        <v>24</v>
      </c>
      <c r="F43" s="768" t="s">
        <v>1268</v>
      </c>
      <c r="G43" s="638">
        <f t="shared" si="124"/>
        <v>540</v>
      </c>
      <c r="H43" s="764">
        <v>12960</v>
      </c>
      <c r="I43" s="757">
        <v>1008</v>
      </c>
      <c r="J43" s="592">
        <f t="shared" si="125"/>
        <v>13063680</v>
      </c>
      <c r="K43" s="567">
        <v>0</v>
      </c>
      <c r="L43" s="568">
        <f t="shared" si="126"/>
        <v>0</v>
      </c>
      <c r="M43" s="568">
        <f t="shared" si="127"/>
        <v>13063680</v>
      </c>
      <c r="N43" s="569">
        <v>11876072</v>
      </c>
      <c r="O43" s="569">
        <v>1187608</v>
      </c>
      <c r="P43" s="568">
        <v>0</v>
      </c>
      <c r="Q43" s="617">
        <f t="shared" si="128"/>
        <v>1983744.0000000037</v>
      </c>
      <c r="R43" s="618">
        <f t="shared" si="14"/>
        <v>0.15185185185185213</v>
      </c>
      <c r="S43" s="523">
        <f t="shared" si="129"/>
        <v>1983744.0000000037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130"/>
        <v>457.99999999999983</v>
      </c>
      <c r="Y43" s="526">
        <f t="shared" si="131"/>
        <v>10991.999999999996</v>
      </c>
      <c r="Z43" s="568">
        <f t="shared" si="132"/>
        <v>0</v>
      </c>
      <c r="AA43" s="527">
        <v>12354760.93090909</v>
      </c>
      <c r="AB43" s="527">
        <v>1235476.0930909091</v>
      </c>
      <c r="AC43" s="528">
        <v>1226111.04</v>
      </c>
      <c r="AD43" s="528">
        <v>122611.10400000001</v>
      </c>
      <c r="AE43" s="528">
        <v>1161578.8800000001</v>
      </c>
      <c r="AF43" s="619">
        <f t="shared" si="133"/>
        <v>232315.77600000004</v>
      </c>
      <c r="AG43" s="527">
        <v>11079935.999999996</v>
      </c>
      <c r="AH43" s="643">
        <f t="shared" si="134"/>
        <v>10991.999999999996</v>
      </c>
      <c r="AI43" s="644" t="s">
        <v>1328</v>
      </c>
    </row>
    <row r="44" spans="1:35" s="518" customFormat="1" ht="18" customHeight="1">
      <c r="B44" s="519">
        <v>5</v>
      </c>
      <c r="C44" s="750"/>
      <c r="D44" s="745"/>
      <c r="E44" s="745"/>
      <c r="F44" s="746"/>
      <c r="G44" s="751"/>
      <c r="H44" s="751" t="s">
        <v>1272</v>
      </c>
      <c r="I44" s="752">
        <f>SUM(I41:I43)</f>
        <v>5040</v>
      </c>
      <c r="J44" s="531">
        <f>SUM(J41:J43)</f>
        <v>65076480</v>
      </c>
      <c r="K44" s="532">
        <f>SUM(K41:K43)</f>
        <v>0</v>
      </c>
      <c r="L44" s="531">
        <f>SUM(L41:L43)</f>
        <v>0</v>
      </c>
      <c r="M44" s="531">
        <f>SUM(M41:M43)</f>
        <v>65076480</v>
      </c>
      <c r="N44" s="532">
        <f t="shared" ref="N44:O44" si="135">SUM(N41:N43)</f>
        <v>59160435</v>
      </c>
      <c r="O44" s="532">
        <f t="shared" si="135"/>
        <v>5916045</v>
      </c>
      <c r="P44" s="532">
        <f t="shared" ref="P44:AG44" si="136">SUM(P41:P43)</f>
        <v>0</v>
      </c>
      <c r="Q44" s="589">
        <f t="shared" si="136"/>
        <v>9676800.0000000075</v>
      </c>
      <c r="R44" s="790">
        <f t="shared" si="14"/>
        <v>0.14869888475836443</v>
      </c>
      <c r="S44" s="590">
        <f t="shared" si="136"/>
        <v>9676800.0000000075</v>
      </c>
      <c r="T44" s="530">
        <f t="shared" si="136"/>
        <v>0</v>
      </c>
      <c r="U44" s="534">
        <f t="shared" si="136"/>
        <v>0</v>
      </c>
      <c r="V44" s="531">
        <f t="shared" si="136"/>
        <v>0</v>
      </c>
      <c r="W44" s="530">
        <f t="shared" si="136"/>
        <v>0</v>
      </c>
      <c r="X44" s="535">
        <f t="shared" si="136"/>
        <v>1373.9999999999995</v>
      </c>
      <c r="Y44" s="535">
        <f t="shared" si="136"/>
        <v>32975.999999999993</v>
      </c>
      <c r="Z44" s="533">
        <f t="shared" si="136"/>
        <v>0</v>
      </c>
      <c r="AA44" s="534">
        <f t="shared" si="136"/>
        <v>61773804.654545449</v>
      </c>
      <c r="AB44" s="534">
        <f t="shared" si="136"/>
        <v>6177380.4654545449</v>
      </c>
      <c r="AC44" s="534">
        <f t="shared" si="136"/>
        <v>6130555.2000000002</v>
      </c>
      <c r="AD44" s="534">
        <f t="shared" si="136"/>
        <v>613055.52</v>
      </c>
      <c r="AE44" s="534">
        <f t="shared" si="136"/>
        <v>5807894.4000000004</v>
      </c>
      <c r="AF44" s="558">
        <f t="shared" si="136"/>
        <v>1161578.8800000001</v>
      </c>
      <c r="AG44" s="534">
        <f t="shared" si="136"/>
        <v>55399680</v>
      </c>
      <c r="AH44" s="578"/>
      <c r="AI44" s="615"/>
    </row>
    <row r="45" spans="1:35" ht="18" customHeight="1">
      <c r="A45" s="194"/>
      <c r="B45" s="519">
        <v>5</v>
      </c>
      <c r="C45" s="587">
        <v>23</v>
      </c>
      <c r="D45" s="724" t="s">
        <v>1190</v>
      </c>
      <c r="E45" s="521">
        <v>6</v>
      </c>
      <c r="F45" s="584" t="s">
        <v>1264</v>
      </c>
      <c r="G45" s="638">
        <f t="shared" ref="G45" si="137">H45/E45</f>
        <v>8400</v>
      </c>
      <c r="H45" s="764">
        <v>50400</v>
      </c>
      <c r="I45" s="757">
        <v>500</v>
      </c>
      <c r="J45" s="592">
        <f t="shared" ref="J45" si="138">H45*I45</f>
        <v>25200000</v>
      </c>
      <c r="K45" s="567">
        <v>0</v>
      </c>
      <c r="L45" s="568">
        <f t="shared" ref="L45" si="139">J45-M45</f>
        <v>0</v>
      </c>
      <c r="M45" s="568">
        <f t="shared" ref="M45" si="140">N45+O45-P45</f>
        <v>25200000</v>
      </c>
      <c r="N45" s="569">
        <v>22909091</v>
      </c>
      <c r="O45" s="569">
        <v>2290909</v>
      </c>
      <c r="P45" s="568">
        <v>0</v>
      </c>
      <c r="Q45" s="617">
        <f t="shared" ref="Q45" si="141">J45-AG45</f>
        <v>25200000</v>
      </c>
      <c r="R45" s="618">
        <f t="shared" si="14"/>
        <v>1</v>
      </c>
      <c r="S45" s="523">
        <f t="shared" ref="S45" si="142">Q45-U45</f>
        <v>25200000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" si="143">Y45/E45</f>
        <v>0</v>
      </c>
      <c r="Y45" s="526">
        <f t="shared" ref="Y45" si="144">(AA45+AB45-AC45-AD45-AE45)/I45</f>
        <v>0</v>
      </c>
      <c r="Z45" s="568">
        <f t="shared" ref="Z45" si="145">AH45-Y45</f>
        <v>0</v>
      </c>
      <c r="AA45" s="527"/>
      <c r="AB45" s="527"/>
      <c r="AC45" s="528"/>
      <c r="AD45" s="528"/>
      <c r="AE45" s="528"/>
      <c r="AF45" s="619">
        <f t="shared" ref="AF45" si="146">AE45*$AF$4</f>
        <v>0</v>
      </c>
      <c r="AG45" s="527"/>
      <c r="AH45" s="643">
        <f t="shared" ref="AH45" si="147">AG45/I45</f>
        <v>0</v>
      </c>
      <c r="AI45" s="644"/>
    </row>
    <row r="46" spans="1:35" s="518" customFormat="1" ht="18" customHeight="1">
      <c r="B46" s="519">
        <v>5</v>
      </c>
      <c r="C46" s="750"/>
      <c r="D46" s="745"/>
      <c r="E46" s="745"/>
      <c r="F46" s="746"/>
      <c r="G46" s="751"/>
      <c r="H46" s="751" t="s">
        <v>1272</v>
      </c>
      <c r="I46" s="752">
        <f t="shared" ref="I46:AG46" si="148">SUM(I45)</f>
        <v>500</v>
      </c>
      <c r="J46" s="531">
        <f t="shared" si="148"/>
        <v>25200000</v>
      </c>
      <c r="K46" s="532">
        <f t="shared" si="148"/>
        <v>0</v>
      </c>
      <c r="L46" s="531">
        <f t="shared" si="148"/>
        <v>0</v>
      </c>
      <c r="M46" s="531">
        <f t="shared" si="148"/>
        <v>25200000</v>
      </c>
      <c r="N46" s="532">
        <f t="shared" si="148"/>
        <v>22909091</v>
      </c>
      <c r="O46" s="532">
        <f t="shared" si="148"/>
        <v>2290909</v>
      </c>
      <c r="P46" s="532">
        <f t="shared" si="148"/>
        <v>0</v>
      </c>
      <c r="Q46" s="589">
        <f t="shared" si="148"/>
        <v>25200000</v>
      </c>
      <c r="R46" s="790">
        <f t="shared" si="14"/>
        <v>1</v>
      </c>
      <c r="S46" s="590">
        <f t="shared" si="148"/>
        <v>25200000</v>
      </c>
      <c r="T46" s="530">
        <f t="shared" si="148"/>
        <v>0</v>
      </c>
      <c r="U46" s="534">
        <f t="shared" si="148"/>
        <v>0</v>
      </c>
      <c r="V46" s="531">
        <f t="shared" si="148"/>
        <v>0</v>
      </c>
      <c r="W46" s="530">
        <f t="shared" si="148"/>
        <v>0</v>
      </c>
      <c r="X46" s="535">
        <f t="shared" si="148"/>
        <v>0</v>
      </c>
      <c r="Y46" s="535">
        <f t="shared" si="148"/>
        <v>0</v>
      </c>
      <c r="Z46" s="533">
        <f t="shared" si="148"/>
        <v>0</v>
      </c>
      <c r="AA46" s="534">
        <f t="shared" si="148"/>
        <v>0</v>
      </c>
      <c r="AB46" s="534">
        <f t="shared" si="148"/>
        <v>0</v>
      </c>
      <c r="AC46" s="534">
        <f t="shared" si="148"/>
        <v>0</v>
      </c>
      <c r="AD46" s="534">
        <f t="shared" si="148"/>
        <v>0</v>
      </c>
      <c r="AE46" s="534">
        <f t="shared" si="148"/>
        <v>0</v>
      </c>
      <c r="AF46" s="558">
        <f t="shared" si="148"/>
        <v>0</v>
      </c>
      <c r="AG46" s="534">
        <f t="shared" si="148"/>
        <v>0</v>
      </c>
      <c r="AH46" s="578"/>
      <c r="AI46" s="615"/>
    </row>
    <row r="47" spans="1:35" ht="18" customHeight="1">
      <c r="A47" s="194"/>
      <c r="B47" s="519">
        <v>5</v>
      </c>
      <c r="C47" s="587">
        <v>25</v>
      </c>
      <c r="D47" s="720" t="s">
        <v>944</v>
      </c>
      <c r="E47" s="521">
        <v>40</v>
      </c>
      <c r="F47" s="584" t="s">
        <v>1264</v>
      </c>
      <c r="G47" s="638">
        <f t="shared" ref="G47:G48" si="149">H47/E47</f>
        <v>365</v>
      </c>
      <c r="H47" s="525">
        <v>14600</v>
      </c>
      <c r="I47" s="575">
        <v>770</v>
      </c>
      <c r="J47" s="592">
        <f t="shared" ref="J47:J48" si="150">H47*I47</f>
        <v>11242000</v>
      </c>
      <c r="K47" s="567">
        <v>0</v>
      </c>
      <c r="L47" s="568">
        <f t="shared" ref="L47:L48" si="151">J47-M47</f>
        <v>0</v>
      </c>
      <c r="M47" s="568">
        <f t="shared" ref="M47:M48" si="152">N47+O47-P47</f>
        <v>11242000</v>
      </c>
      <c r="N47" s="569">
        <v>10220000</v>
      </c>
      <c r="O47" s="569">
        <v>1022000</v>
      </c>
      <c r="P47" s="568">
        <v>0</v>
      </c>
      <c r="Q47" s="617">
        <f t="shared" ref="Q47:Q48" si="153">J47-AG47</f>
        <v>11242000</v>
      </c>
      <c r="R47" s="618">
        <f t="shared" si="14"/>
        <v>1</v>
      </c>
      <c r="S47" s="523">
        <f t="shared" ref="S47:S48" si="154">Q47-U47</f>
        <v>11242000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ref="X47:X48" si="155">Y47/E47</f>
        <v>0</v>
      </c>
      <c r="Y47" s="526">
        <f t="shared" ref="Y47:Y48" si="156">(AA47+AB47-AC47-AD47-AE47)/I47</f>
        <v>0</v>
      </c>
      <c r="Z47" s="568">
        <f t="shared" ref="Z47:Z48" si="157">AH47-Y47</f>
        <v>0</v>
      </c>
      <c r="AA47" s="527"/>
      <c r="AB47" s="527"/>
      <c r="AC47" s="528"/>
      <c r="AD47" s="528"/>
      <c r="AE47" s="528"/>
      <c r="AF47" s="619">
        <f t="shared" ref="AF47:AF48" si="158">AE47*$AF$4</f>
        <v>0</v>
      </c>
      <c r="AG47" s="527"/>
      <c r="AH47" s="643">
        <f t="shared" ref="AH47:AH48" si="159">AG47/I47</f>
        <v>0</v>
      </c>
      <c r="AI47" s="644"/>
    </row>
    <row r="48" spans="1:35" ht="18" customHeight="1">
      <c r="A48" s="194"/>
      <c r="B48" s="519">
        <v>5</v>
      </c>
      <c r="C48" s="587">
        <v>25</v>
      </c>
      <c r="D48" s="724" t="s">
        <v>945</v>
      </c>
      <c r="E48" s="521">
        <v>40</v>
      </c>
      <c r="F48" s="584" t="s">
        <v>1264</v>
      </c>
      <c r="G48" s="638">
        <f t="shared" si="149"/>
        <v>365</v>
      </c>
      <c r="H48" s="525">
        <v>14600</v>
      </c>
      <c r="I48" s="575">
        <v>70</v>
      </c>
      <c r="J48" s="592">
        <f t="shared" si="150"/>
        <v>1022000</v>
      </c>
      <c r="K48" s="567">
        <v>0</v>
      </c>
      <c r="L48" s="568">
        <f t="shared" si="151"/>
        <v>0</v>
      </c>
      <c r="M48" s="568">
        <f t="shared" si="152"/>
        <v>1022000</v>
      </c>
      <c r="N48" s="569">
        <v>929091</v>
      </c>
      <c r="O48" s="569">
        <v>92909</v>
      </c>
      <c r="P48" s="568">
        <v>0</v>
      </c>
      <c r="Q48" s="617">
        <f t="shared" si="153"/>
        <v>1022000</v>
      </c>
      <c r="R48" s="618">
        <f t="shared" si="14"/>
        <v>1</v>
      </c>
      <c r="S48" s="523">
        <f t="shared" si="154"/>
        <v>1022000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si="155"/>
        <v>0</v>
      </c>
      <c r="Y48" s="526">
        <f t="shared" si="156"/>
        <v>0</v>
      </c>
      <c r="Z48" s="568">
        <f t="shared" si="157"/>
        <v>0</v>
      </c>
      <c r="AA48" s="527"/>
      <c r="AB48" s="527"/>
      <c r="AC48" s="528"/>
      <c r="AD48" s="528"/>
      <c r="AE48" s="528"/>
      <c r="AF48" s="619">
        <f t="shared" si="158"/>
        <v>0</v>
      </c>
      <c r="AG48" s="527"/>
      <c r="AH48" s="643">
        <f t="shared" si="159"/>
        <v>0</v>
      </c>
      <c r="AI48" s="644"/>
    </row>
    <row r="49" spans="1:35" s="518" customFormat="1" ht="18" customHeight="1">
      <c r="B49" s="519">
        <v>5</v>
      </c>
      <c r="C49" s="750"/>
      <c r="D49" s="745"/>
      <c r="E49" s="745"/>
      <c r="F49" s="746"/>
      <c r="G49" s="751"/>
      <c r="H49" s="751" t="s">
        <v>1272</v>
      </c>
      <c r="I49" s="752">
        <f>SUM(I47:I48)</f>
        <v>840</v>
      </c>
      <c r="J49" s="531">
        <f>SUM(J47:J48)</f>
        <v>12264000</v>
      </c>
      <c r="K49" s="532">
        <f>SUM(K47:K48)</f>
        <v>0</v>
      </c>
      <c r="L49" s="531">
        <f>SUM(L47:L48)</f>
        <v>0</v>
      </c>
      <c r="M49" s="531">
        <f>SUM(M47:M48)</f>
        <v>12264000</v>
      </c>
      <c r="N49" s="532">
        <f t="shared" ref="N49:O49" si="160">SUM(N47:N48)</f>
        <v>11149091</v>
      </c>
      <c r="O49" s="532">
        <f t="shared" si="160"/>
        <v>1114909</v>
      </c>
      <c r="P49" s="532">
        <f t="shared" ref="P49:AG49" si="161">SUM(P47:P48)</f>
        <v>0</v>
      </c>
      <c r="Q49" s="589">
        <f t="shared" si="161"/>
        <v>12264000</v>
      </c>
      <c r="R49" s="790">
        <f t="shared" si="14"/>
        <v>1</v>
      </c>
      <c r="S49" s="590">
        <f t="shared" si="161"/>
        <v>12264000</v>
      </c>
      <c r="T49" s="530">
        <f t="shared" si="161"/>
        <v>0</v>
      </c>
      <c r="U49" s="534">
        <f t="shared" si="161"/>
        <v>0</v>
      </c>
      <c r="V49" s="531">
        <f t="shared" si="161"/>
        <v>0</v>
      </c>
      <c r="W49" s="530">
        <f t="shared" si="161"/>
        <v>0</v>
      </c>
      <c r="X49" s="535">
        <f t="shared" si="161"/>
        <v>0</v>
      </c>
      <c r="Y49" s="535">
        <f t="shared" si="161"/>
        <v>0</v>
      </c>
      <c r="Z49" s="533">
        <f t="shared" si="161"/>
        <v>0</v>
      </c>
      <c r="AA49" s="534">
        <f t="shared" si="161"/>
        <v>0</v>
      </c>
      <c r="AB49" s="534">
        <f t="shared" si="161"/>
        <v>0</v>
      </c>
      <c r="AC49" s="534">
        <f t="shared" si="161"/>
        <v>0</v>
      </c>
      <c r="AD49" s="534">
        <f t="shared" si="161"/>
        <v>0</v>
      </c>
      <c r="AE49" s="534">
        <f t="shared" si="161"/>
        <v>0</v>
      </c>
      <c r="AF49" s="558">
        <f t="shared" si="161"/>
        <v>0</v>
      </c>
      <c r="AG49" s="534">
        <f t="shared" si="161"/>
        <v>0</v>
      </c>
      <c r="AH49" s="578"/>
      <c r="AI49" s="615"/>
    </row>
    <row r="50" spans="1:35" ht="18" customHeight="1">
      <c r="A50" s="194"/>
      <c r="B50" s="519">
        <v>5</v>
      </c>
      <c r="C50" s="587">
        <v>26</v>
      </c>
      <c r="D50" s="724" t="s">
        <v>1251</v>
      </c>
      <c r="E50" s="521">
        <v>40</v>
      </c>
      <c r="F50" s="584" t="s">
        <v>1374</v>
      </c>
      <c r="G50" s="638">
        <f t="shared" ref="G50:G58" si="162">H50/E50</f>
        <v>520</v>
      </c>
      <c r="H50" s="764">
        <v>20800</v>
      </c>
      <c r="I50" s="757">
        <v>770</v>
      </c>
      <c r="J50" s="592">
        <f t="shared" ref="J50:J58" si="163">H50*I50</f>
        <v>16016000</v>
      </c>
      <c r="K50" s="567">
        <v>0</v>
      </c>
      <c r="L50" s="568">
        <f t="shared" ref="L50:L52" si="164">J50-M50</f>
        <v>0</v>
      </c>
      <c r="M50" s="568">
        <f t="shared" ref="M50:M58" si="165">N50+O50-P50</f>
        <v>16016000</v>
      </c>
      <c r="N50" s="569">
        <v>14560000</v>
      </c>
      <c r="O50" s="569">
        <v>1456000</v>
      </c>
      <c r="P50" s="568">
        <v>0</v>
      </c>
      <c r="Q50" s="617">
        <f t="shared" ref="Q50:Q58" si="166">J50-AG50</f>
        <v>1430548</v>
      </c>
      <c r="R50" s="618">
        <f t="shared" si="14"/>
        <v>8.9319930069930067E-2</v>
      </c>
      <c r="S50" s="523">
        <f t="shared" ref="S50:S58" si="167">Q50-U50</f>
        <v>1430548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ref="X50:X58" si="168">Y50/E50</f>
        <v>473.55363636363637</v>
      </c>
      <c r="Y50" s="526">
        <f t="shared" ref="Y50:Y58" si="169">(AA50+AB50-AC50-AD50-AE50)/I50</f>
        <v>18942.145454545454</v>
      </c>
      <c r="Z50" s="568">
        <f t="shared" ref="Z50:Z58" si="170">AH50-Y50</f>
        <v>0</v>
      </c>
      <c r="AA50" s="723">
        <v>14420000</v>
      </c>
      <c r="AB50" s="723">
        <v>1442000</v>
      </c>
      <c r="AC50" s="723">
        <v>778680.00000000012</v>
      </c>
      <c r="AD50" s="723">
        <v>77868.000000000015</v>
      </c>
      <c r="AE50" s="723">
        <v>420000</v>
      </c>
      <c r="AF50" s="619">
        <f t="shared" ref="AF50:AF58" si="171">AE50*$AF$4</f>
        <v>84000</v>
      </c>
      <c r="AG50" s="723">
        <v>14585452</v>
      </c>
      <c r="AH50" s="643">
        <f t="shared" ref="AH50:AH58" si="172">AG50/I50</f>
        <v>18942.145454545454</v>
      </c>
      <c r="AI50" s="644" t="s">
        <v>1323</v>
      </c>
    </row>
    <row r="51" spans="1:35" ht="18" customHeight="1">
      <c r="A51" s="194"/>
      <c r="B51" s="519">
        <v>5</v>
      </c>
      <c r="C51" s="587">
        <v>26</v>
      </c>
      <c r="D51" s="724" t="s">
        <v>1255</v>
      </c>
      <c r="E51" s="521">
        <v>48</v>
      </c>
      <c r="F51" s="584" t="s">
        <v>1269</v>
      </c>
      <c r="G51" s="638">
        <f t="shared" si="162"/>
        <v>520</v>
      </c>
      <c r="H51" s="764">
        <v>24960</v>
      </c>
      <c r="I51" s="757">
        <v>385</v>
      </c>
      <c r="J51" s="592">
        <f t="shared" si="163"/>
        <v>9609600</v>
      </c>
      <c r="K51" s="567">
        <v>0</v>
      </c>
      <c r="L51" s="568">
        <f t="shared" si="164"/>
        <v>0</v>
      </c>
      <c r="M51" s="568">
        <f t="shared" si="165"/>
        <v>9609600</v>
      </c>
      <c r="N51" s="569">
        <v>8736000</v>
      </c>
      <c r="O51" s="569">
        <v>873600</v>
      </c>
      <c r="P51" s="568">
        <v>0</v>
      </c>
      <c r="Q51" s="617">
        <f t="shared" si="166"/>
        <v>993394.08000000194</v>
      </c>
      <c r="R51" s="618">
        <f t="shared" si="14"/>
        <v>0.10337517482517503</v>
      </c>
      <c r="S51" s="523">
        <f t="shared" si="167"/>
        <v>993394.08000000194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168"/>
        <v>466.244909090909</v>
      </c>
      <c r="Y51" s="526">
        <f t="shared" si="169"/>
        <v>22379.755636363632</v>
      </c>
      <c r="Z51" s="568">
        <f t="shared" si="170"/>
        <v>0</v>
      </c>
      <c r="AA51" s="723">
        <v>8551200</v>
      </c>
      <c r="AB51" s="723">
        <v>855120</v>
      </c>
      <c r="AC51" s="723">
        <v>461764.80000000005</v>
      </c>
      <c r="AD51" s="723">
        <v>46176.48000000001</v>
      </c>
      <c r="AE51" s="723">
        <v>282172.80000000005</v>
      </c>
      <c r="AF51" s="619">
        <f t="shared" si="171"/>
        <v>56434.560000000012</v>
      </c>
      <c r="AG51" s="723">
        <v>8616205.9199999981</v>
      </c>
      <c r="AH51" s="643">
        <f t="shared" si="172"/>
        <v>22379.755636363632</v>
      </c>
      <c r="AI51" s="644" t="s">
        <v>1329</v>
      </c>
    </row>
    <row r="52" spans="1:35" ht="18" customHeight="1">
      <c r="A52" s="194"/>
      <c r="B52" s="519">
        <v>5</v>
      </c>
      <c r="C52" s="587">
        <v>26</v>
      </c>
      <c r="D52" s="724" t="s">
        <v>1251</v>
      </c>
      <c r="E52" s="521">
        <v>40</v>
      </c>
      <c r="F52" s="768" t="s">
        <v>1265</v>
      </c>
      <c r="G52" s="638">
        <f t="shared" si="162"/>
        <v>517.5</v>
      </c>
      <c r="H52" s="764">
        <v>20700</v>
      </c>
      <c r="I52" s="757">
        <v>770</v>
      </c>
      <c r="J52" s="592">
        <f t="shared" si="163"/>
        <v>15939000</v>
      </c>
      <c r="K52" s="567">
        <v>0</v>
      </c>
      <c r="L52" s="568">
        <f t="shared" si="164"/>
        <v>0</v>
      </c>
      <c r="M52" s="568">
        <f t="shared" si="165"/>
        <v>15939000</v>
      </c>
      <c r="N52" s="569">
        <v>14490000</v>
      </c>
      <c r="O52" s="569">
        <v>1449000</v>
      </c>
      <c r="P52" s="568">
        <v>0</v>
      </c>
      <c r="Q52" s="617">
        <f t="shared" si="166"/>
        <v>1353548</v>
      </c>
      <c r="R52" s="618">
        <f t="shared" si="14"/>
        <v>8.4920509442248576E-2</v>
      </c>
      <c r="S52" s="523">
        <f t="shared" si="167"/>
        <v>1353548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68"/>
        <v>473.55363636363637</v>
      </c>
      <c r="Y52" s="526">
        <f t="shared" si="169"/>
        <v>18942.145454545454</v>
      </c>
      <c r="Z52" s="568">
        <f t="shared" si="170"/>
        <v>0</v>
      </c>
      <c r="AA52" s="527">
        <v>14420000</v>
      </c>
      <c r="AB52" s="527">
        <v>1442000</v>
      </c>
      <c r="AC52" s="528">
        <v>778680.00000000012</v>
      </c>
      <c r="AD52" s="528">
        <v>77868.000000000015</v>
      </c>
      <c r="AE52" s="528">
        <v>420000</v>
      </c>
      <c r="AF52" s="619">
        <f t="shared" si="171"/>
        <v>84000</v>
      </c>
      <c r="AG52" s="527">
        <v>14585452</v>
      </c>
      <c r="AH52" s="643">
        <f t="shared" si="172"/>
        <v>18942.145454545454</v>
      </c>
      <c r="AI52" s="644" t="s">
        <v>1326</v>
      </c>
    </row>
    <row r="53" spans="1:35" ht="18" customHeight="1">
      <c r="A53" s="194"/>
      <c r="B53" s="519">
        <v>5</v>
      </c>
      <c r="C53" s="587">
        <v>26</v>
      </c>
      <c r="D53" s="724" t="s">
        <v>1251</v>
      </c>
      <c r="E53" s="521">
        <v>40</v>
      </c>
      <c r="F53" s="768" t="s">
        <v>1260</v>
      </c>
      <c r="G53" s="638">
        <f t="shared" si="162"/>
        <v>507.5</v>
      </c>
      <c r="H53" s="764">
        <v>20300</v>
      </c>
      <c r="I53" s="757">
        <v>770</v>
      </c>
      <c r="J53" s="592">
        <f t="shared" si="163"/>
        <v>15631000</v>
      </c>
      <c r="K53" s="567">
        <v>0</v>
      </c>
      <c r="L53" s="767">
        <f>J53-M53</f>
        <v>0</v>
      </c>
      <c r="M53" s="568">
        <f t="shared" si="165"/>
        <v>15631000</v>
      </c>
      <c r="N53" s="569">
        <v>14210000</v>
      </c>
      <c r="O53" s="569">
        <v>1421000</v>
      </c>
      <c r="P53" s="568">
        <v>0</v>
      </c>
      <c r="Q53" s="617">
        <f t="shared" si="166"/>
        <v>1045548</v>
      </c>
      <c r="R53" s="618">
        <f t="shared" si="14"/>
        <v>6.6889386475593365E-2</v>
      </c>
      <c r="S53" s="523">
        <f t="shared" si="167"/>
        <v>1045548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68"/>
        <v>473.55363636363637</v>
      </c>
      <c r="Y53" s="526">
        <f t="shared" si="169"/>
        <v>18942.145454545454</v>
      </c>
      <c r="Z53" s="568">
        <f t="shared" si="170"/>
        <v>0</v>
      </c>
      <c r="AA53" s="527">
        <v>14420000</v>
      </c>
      <c r="AB53" s="527">
        <v>1442000</v>
      </c>
      <c r="AC53" s="528">
        <v>778680.00000000012</v>
      </c>
      <c r="AD53" s="528">
        <v>77868.000000000015</v>
      </c>
      <c r="AE53" s="528">
        <v>420000</v>
      </c>
      <c r="AF53" s="619">
        <f t="shared" si="171"/>
        <v>84000</v>
      </c>
      <c r="AG53" s="527">
        <v>14585452</v>
      </c>
      <c r="AH53" s="643">
        <f t="shared" si="172"/>
        <v>18942.145454545454</v>
      </c>
      <c r="AI53" s="644" t="s">
        <v>1328</v>
      </c>
    </row>
    <row r="54" spans="1:35" ht="18" customHeight="1">
      <c r="A54" s="194"/>
      <c r="B54" s="519">
        <v>5</v>
      </c>
      <c r="C54" s="587">
        <v>26</v>
      </c>
      <c r="D54" s="724" t="s">
        <v>1190</v>
      </c>
      <c r="E54" s="521">
        <v>6</v>
      </c>
      <c r="F54" s="768" t="s">
        <v>1264</v>
      </c>
      <c r="G54" s="638">
        <f t="shared" si="162"/>
        <v>8400</v>
      </c>
      <c r="H54" s="764">
        <v>50400</v>
      </c>
      <c r="I54" s="757">
        <v>1000</v>
      </c>
      <c r="J54" s="592">
        <f t="shared" si="163"/>
        <v>50400000</v>
      </c>
      <c r="K54" s="567">
        <v>0</v>
      </c>
      <c r="L54" s="767">
        <f t="shared" ref="L54" si="173">J54-M54</f>
        <v>0</v>
      </c>
      <c r="M54" s="568">
        <f t="shared" si="165"/>
        <v>50400000</v>
      </c>
      <c r="N54" s="569">
        <v>45818181</v>
      </c>
      <c r="O54" s="569">
        <v>4581819</v>
      </c>
      <c r="P54" s="568">
        <v>0</v>
      </c>
      <c r="Q54" s="617">
        <f t="shared" si="166"/>
        <v>50400000</v>
      </c>
      <c r="R54" s="618">
        <f t="shared" si="14"/>
        <v>1</v>
      </c>
      <c r="S54" s="523">
        <f t="shared" si="167"/>
        <v>50400000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si="168"/>
        <v>0</v>
      </c>
      <c r="Y54" s="526">
        <f t="shared" si="169"/>
        <v>0</v>
      </c>
      <c r="Z54" s="568">
        <f t="shared" si="170"/>
        <v>0</v>
      </c>
      <c r="AA54" s="527"/>
      <c r="AB54" s="527"/>
      <c r="AC54" s="528"/>
      <c r="AD54" s="528"/>
      <c r="AE54" s="528"/>
      <c r="AF54" s="619">
        <f t="shared" si="171"/>
        <v>0</v>
      </c>
      <c r="AG54" s="527"/>
      <c r="AH54" s="643">
        <f t="shared" si="172"/>
        <v>0</v>
      </c>
      <c r="AI54" s="644"/>
    </row>
    <row r="55" spans="1:35" ht="18" customHeight="1">
      <c r="A55" s="194"/>
      <c r="B55" s="519">
        <v>5</v>
      </c>
      <c r="C55" s="587">
        <v>26</v>
      </c>
      <c r="D55" s="724" t="s">
        <v>1191</v>
      </c>
      <c r="E55" s="521">
        <v>48</v>
      </c>
      <c r="F55" s="768" t="s">
        <v>1211</v>
      </c>
      <c r="G55" s="638">
        <f t="shared" si="162"/>
        <v>191.25</v>
      </c>
      <c r="H55" s="764">
        <v>9180</v>
      </c>
      <c r="I55" s="757">
        <v>1120</v>
      </c>
      <c r="J55" s="592">
        <f t="shared" si="163"/>
        <v>10281600</v>
      </c>
      <c r="K55" s="567">
        <v>0</v>
      </c>
      <c r="L55" s="767">
        <f>J55-M55</f>
        <v>0</v>
      </c>
      <c r="M55" s="568">
        <f t="shared" si="165"/>
        <v>10281600</v>
      </c>
      <c r="N55" s="569">
        <v>9346909</v>
      </c>
      <c r="O55" s="569">
        <v>934691</v>
      </c>
      <c r="P55" s="568">
        <v>0</v>
      </c>
      <c r="Q55" s="617">
        <f t="shared" si="166"/>
        <v>10281600</v>
      </c>
      <c r="R55" s="618">
        <f t="shared" si="14"/>
        <v>1</v>
      </c>
      <c r="S55" s="523">
        <f t="shared" si="167"/>
        <v>10281600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68"/>
        <v>0</v>
      </c>
      <c r="Y55" s="526">
        <f t="shared" si="169"/>
        <v>0</v>
      </c>
      <c r="Z55" s="568">
        <f t="shared" si="170"/>
        <v>0</v>
      </c>
      <c r="AA55" s="527"/>
      <c r="AB55" s="527"/>
      <c r="AC55" s="528"/>
      <c r="AD55" s="528"/>
      <c r="AE55" s="528"/>
      <c r="AF55" s="619">
        <f t="shared" si="171"/>
        <v>0</v>
      </c>
      <c r="AG55" s="527"/>
      <c r="AH55" s="643">
        <f t="shared" si="172"/>
        <v>0</v>
      </c>
      <c r="AI55" s="644"/>
    </row>
    <row r="56" spans="1:35" ht="18" customHeight="1">
      <c r="A56" s="194"/>
      <c r="B56" s="519">
        <v>5</v>
      </c>
      <c r="C56" s="587">
        <v>26</v>
      </c>
      <c r="D56" s="724" t="s">
        <v>1251</v>
      </c>
      <c r="E56" s="521">
        <v>40</v>
      </c>
      <c r="F56" s="768" t="s">
        <v>1266</v>
      </c>
      <c r="G56" s="638">
        <f t="shared" si="162"/>
        <v>517.5</v>
      </c>
      <c r="H56" s="764">
        <v>20700</v>
      </c>
      <c r="I56" s="757">
        <v>770</v>
      </c>
      <c r="J56" s="592">
        <f t="shared" si="163"/>
        <v>15939000</v>
      </c>
      <c r="K56" s="567">
        <v>0</v>
      </c>
      <c r="L56" s="767">
        <f t="shared" ref="L56:L58" si="174">J56-M56</f>
        <v>0</v>
      </c>
      <c r="M56" s="568">
        <f t="shared" si="165"/>
        <v>15939000</v>
      </c>
      <c r="N56" s="569">
        <v>14490000</v>
      </c>
      <c r="O56" s="569">
        <v>1449000</v>
      </c>
      <c r="P56" s="568">
        <v>0</v>
      </c>
      <c r="Q56" s="617">
        <f t="shared" si="166"/>
        <v>1353548</v>
      </c>
      <c r="R56" s="618">
        <f t="shared" si="14"/>
        <v>8.4920509442248576E-2</v>
      </c>
      <c r="S56" s="523">
        <f t="shared" si="167"/>
        <v>1353548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68"/>
        <v>473.55363636363637</v>
      </c>
      <c r="Y56" s="526">
        <f t="shared" si="169"/>
        <v>18942.145454545454</v>
      </c>
      <c r="Z56" s="568">
        <f t="shared" si="170"/>
        <v>0</v>
      </c>
      <c r="AA56" s="527">
        <v>14420000</v>
      </c>
      <c r="AB56" s="527">
        <v>1442000</v>
      </c>
      <c r="AC56" s="528">
        <v>778680.00000000012</v>
      </c>
      <c r="AD56" s="528">
        <v>77868.000000000015</v>
      </c>
      <c r="AE56" s="528">
        <v>420000</v>
      </c>
      <c r="AF56" s="619">
        <f t="shared" si="171"/>
        <v>84000</v>
      </c>
      <c r="AG56" s="527">
        <v>14585452</v>
      </c>
      <c r="AH56" s="643">
        <f t="shared" si="172"/>
        <v>18942.145454545454</v>
      </c>
      <c r="AI56" s="644" t="s">
        <v>1325</v>
      </c>
    </row>
    <row r="57" spans="1:35" ht="18" customHeight="1">
      <c r="A57" s="194"/>
      <c r="B57" s="519">
        <v>5</v>
      </c>
      <c r="C57" s="587">
        <v>26</v>
      </c>
      <c r="D57" s="724" t="s">
        <v>1089</v>
      </c>
      <c r="E57" s="521">
        <v>24</v>
      </c>
      <c r="F57" s="768" t="s">
        <v>1266</v>
      </c>
      <c r="G57" s="638">
        <f t="shared" si="162"/>
        <v>550</v>
      </c>
      <c r="H57" s="764">
        <v>13200</v>
      </c>
      <c r="I57" s="757">
        <v>2016</v>
      </c>
      <c r="J57" s="592">
        <f t="shared" si="163"/>
        <v>26611200</v>
      </c>
      <c r="K57" s="567">
        <v>0</v>
      </c>
      <c r="L57" s="568">
        <f t="shared" si="174"/>
        <v>0</v>
      </c>
      <c r="M57" s="568">
        <f t="shared" si="165"/>
        <v>26611200</v>
      </c>
      <c r="N57" s="569">
        <v>24192000</v>
      </c>
      <c r="O57" s="569">
        <v>2419200</v>
      </c>
      <c r="P57" s="568">
        <v>0</v>
      </c>
      <c r="Q57" s="617">
        <f t="shared" si="166"/>
        <v>4451328.0000000075</v>
      </c>
      <c r="R57" s="618">
        <f t="shared" si="14"/>
        <v>0.16727272727272754</v>
      </c>
      <c r="S57" s="523">
        <f t="shared" si="167"/>
        <v>4451328.0000000075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68"/>
        <v>457.99999999999983</v>
      </c>
      <c r="Y57" s="526">
        <f t="shared" si="169"/>
        <v>10991.999999999996</v>
      </c>
      <c r="Z57" s="568">
        <f t="shared" si="170"/>
        <v>0</v>
      </c>
      <c r="AA57" s="723">
        <v>24709521.861818179</v>
      </c>
      <c r="AB57" s="723">
        <v>2470952.1861818181</v>
      </c>
      <c r="AC57" s="723">
        <v>2452222.08</v>
      </c>
      <c r="AD57" s="723">
        <v>245222.20800000001</v>
      </c>
      <c r="AE57" s="723">
        <v>2323157.7600000002</v>
      </c>
      <c r="AF57" s="619">
        <f t="shared" si="171"/>
        <v>464631.55200000008</v>
      </c>
      <c r="AG57" s="723">
        <v>22159871.999999993</v>
      </c>
      <c r="AH57" s="643">
        <f t="shared" si="172"/>
        <v>10991.999999999996</v>
      </c>
      <c r="AI57" s="644" t="s">
        <v>1329</v>
      </c>
    </row>
    <row r="58" spans="1:35" ht="18" customHeight="1">
      <c r="A58" s="194"/>
      <c r="B58" s="519">
        <v>5</v>
      </c>
      <c r="C58" s="587">
        <v>26</v>
      </c>
      <c r="D58" s="724" t="s">
        <v>1255</v>
      </c>
      <c r="E58" s="521">
        <v>48</v>
      </c>
      <c r="F58" s="768" t="s">
        <v>1270</v>
      </c>
      <c r="G58" s="638">
        <f t="shared" si="162"/>
        <v>520</v>
      </c>
      <c r="H58" s="764">
        <v>24960</v>
      </c>
      <c r="I58" s="757">
        <v>253</v>
      </c>
      <c r="J58" s="592">
        <f t="shared" si="163"/>
        <v>6314880</v>
      </c>
      <c r="K58" s="567">
        <v>0</v>
      </c>
      <c r="L58" s="568">
        <f t="shared" si="174"/>
        <v>0</v>
      </c>
      <c r="M58" s="568">
        <f t="shared" si="165"/>
        <v>6314880</v>
      </c>
      <c r="N58" s="569">
        <v>5740800</v>
      </c>
      <c r="O58" s="569">
        <v>574080</v>
      </c>
      <c r="P58" s="568">
        <v>0</v>
      </c>
      <c r="Q58" s="617">
        <f t="shared" si="166"/>
        <v>652801.82400000002</v>
      </c>
      <c r="R58" s="618">
        <f t="shared" si="14"/>
        <v>0.10337517482517483</v>
      </c>
      <c r="S58" s="523">
        <f t="shared" si="167"/>
        <v>652801.82400000002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168"/>
        <v>466.24490909090906</v>
      </c>
      <c r="Y58" s="526">
        <f t="shared" si="169"/>
        <v>22379.755636363636</v>
      </c>
      <c r="Z58" s="568">
        <f t="shared" si="170"/>
        <v>0</v>
      </c>
      <c r="AA58" s="723">
        <v>5619360</v>
      </c>
      <c r="AB58" s="723">
        <v>561936</v>
      </c>
      <c r="AC58" s="723">
        <v>303445.44000000006</v>
      </c>
      <c r="AD58" s="723">
        <v>30344.544000000009</v>
      </c>
      <c r="AE58" s="723">
        <v>185427.84000000003</v>
      </c>
      <c r="AF58" s="619">
        <f t="shared" si="171"/>
        <v>37085.568000000007</v>
      </c>
      <c r="AG58" s="723">
        <v>5662078.176</v>
      </c>
      <c r="AH58" s="643">
        <f t="shared" si="172"/>
        <v>22379.755636363636</v>
      </c>
      <c r="AI58" s="644" t="s">
        <v>1331</v>
      </c>
    </row>
    <row r="59" spans="1:35" s="518" customFormat="1" ht="18" customHeight="1">
      <c r="B59" s="519">
        <v>5</v>
      </c>
      <c r="C59" s="750"/>
      <c r="D59" s="745"/>
      <c r="E59" s="745"/>
      <c r="F59" s="746"/>
      <c r="G59" s="751"/>
      <c r="H59" s="751" t="s">
        <v>1272</v>
      </c>
      <c r="I59" s="752">
        <f>SUM(I50:I58)</f>
        <v>7854</v>
      </c>
      <c r="J59" s="531">
        <f t="shared" ref="J59:AG59" si="175">SUM(J50:J58)</f>
        <v>166742280</v>
      </c>
      <c r="K59" s="532">
        <f t="shared" si="175"/>
        <v>0</v>
      </c>
      <c r="L59" s="531">
        <f t="shared" si="175"/>
        <v>0</v>
      </c>
      <c r="M59" s="531">
        <f t="shared" si="175"/>
        <v>166742280</v>
      </c>
      <c r="N59" s="532">
        <f t="shared" si="175"/>
        <v>151583890</v>
      </c>
      <c r="O59" s="532">
        <f t="shared" si="175"/>
        <v>15158390</v>
      </c>
      <c r="P59" s="532">
        <f t="shared" si="175"/>
        <v>0</v>
      </c>
      <c r="Q59" s="589">
        <f t="shared" si="175"/>
        <v>71962315.904000014</v>
      </c>
      <c r="R59" s="790">
        <f t="shared" si="14"/>
        <v>0.43157809707292005</v>
      </c>
      <c r="S59" s="590">
        <f t="shared" si="175"/>
        <v>71962315.904000014</v>
      </c>
      <c r="T59" s="710">
        <f t="shared" si="175"/>
        <v>0</v>
      </c>
      <c r="U59" s="711">
        <f t="shared" si="175"/>
        <v>0</v>
      </c>
      <c r="V59" s="531">
        <f t="shared" si="175"/>
        <v>0</v>
      </c>
      <c r="W59" s="710">
        <f t="shared" si="175"/>
        <v>0</v>
      </c>
      <c r="X59" s="711">
        <f t="shared" si="175"/>
        <v>3284.7043636363633</v>
      </c>
      <c r="Y59" s="711">
        <f t="shared" si="175"/>
        <v>131520.0930909091</v>
      </c>
      <c r="Z59" s="531">
        <f t="shared" si="175"/>
        <v>0</v>
      </c>
      <c r="AA59" s="711">
        <f t="shared" si="175"/>
        <v>96560081.861818179</v>
      </c>
      <c r="AB59" s="711">
        <f t="shared" si="175"/>
        <v>9656008.1861818172</v>
      </c>
      <c r="AC59" s="711">
        <f t="shared" si="175"/>
        <v>6332152.3200000012</v>
      </c>
      <c r="AD59" s="711">
        <f t="shared" si="175"/>
        <v>633215.23200000008</v>
      </c>
      <c r="AE59" s="711">
        <f t="shared" si="175"/>
        <v>4470758.4000000004</v>
      </c>
      <c r="AF59" s="712">
        <f t="shared" si="175"/>
        <v>894151.68000000005</v>
      </c>
      <c r="AG59" s="711">
        <f t="shared" si="175"/>
        <v>94779964.095999986</v>
      </c>
      <c r="AH59" s="578"/>
      <c r="AI59" s="615"/>
    </row>
    <row r="60" spans="1:35" ht="18" customHeight="1">
      <c r="A60" s="194"/>
      <c r="B60" s="519">
        <v>5</v>
      </c>
      <c r="C60" s="587">
        <v>27</v>
      </c>
      <c r="D60" s="769" t="s">
        <v>1256</v>
      </c>
      <c r="E60" s="521">
        <v>24</v>
      </c>
      <c r="F60" s="584" t="s">
        <v>1374</v>
      </c>
      <c r="G60" s="638">
        <f t="shared" ref="G60:G63" si="176">H60/E60</f>
        <v>958.33333333333303</v>
      </c>
      <c r="H60" s="525">
        <v>22999.999999999993</v>
      </c>
      <c r="I60" s="575">
        <v>605</v>
      </c>
      <c r="J60" s="592">
        <f t="shared" ref="J60:J63" si="177">H60*I60</f>
        <v>13914999.999999996</v>
      </c>
      <c r="K60" s="567">
        <v>0</v>
      </c>
      <c r="L60" s="568">
        <f t="shared" ref="L60:L63" si="178">J60-M60</f>
        <v>0</v>
      </c>
      <c r="M60" s="568">
        <f t="shared" ref="M60:M63" si="179">N60+O60-P60</f>
        <v>13915000</v>
      </c>
      <c r="N60" s="569">
        <v>12650000</v>
      </c>
      <c r="O60" s="569">
        <v>1265000</v>
      </c>
      <c r="P60" s="568">
        <v>0</v>
      </c>
      <c r="Q60" s="617">
        <f t="shared" ref="Q60:Q63" si="180">J60-AG60</f>
        <v>1192491.5199999958</v>
      </c>
      <c r="R60" s="618">
        <f t="shared" si="14"/>
        <v>8.5698276679841617E-2</v>
      </c>
      <c r="S60" s="523">
        <f t="shared" ref="S60:S63" si="181">Q60-U60</f>
        <v>1192491.5199999958</v>
      </c>
      <c r="T60" s="524" t="s">
        <v>839</v>
      </c>
      <c r="U60" s="563">
        <v>0</v>
      </c>
      <c r="V60" s="525" t="s">
        <v>90</v>
      </c>
      <c r="W60" s="522" t="s">
        <v>89</v>
      </c>
      <c r="X60" s="526">
        <f t="shared" ref="X60:X63" si="182">Y60/E60</f>
        <v>876.20581818181824</v>
      </c>
      <c r="Y60" s="526">
        <f t="shared" ref="Y60:Y63" si="183">(AA60+AB60-AC60-AD60-AE60)/I60</f>
        <v>21028.939636363637</v>
      </c>
      <c r="Z60" s="568">
        <f t="shared" ref="Z60:Z63" si="184">AH60-Y60</f>
        <v>0</v>
      </c>
      <c r="AA60" s="723">
        <v>12724800</v>
      </c>
      <c r="AB60" s="723">
        <v>1272480</v>
      </c>
      <c r="AC60" s="723">
        <v>687139.20000000007</v>
      </c>
      <c r="AD60" s="723">
        <v>68713.920000000013</v>
      </c>
      <c r="AE60" s="723">
        <v>518918.40000000008</v>
      </c>
      <c r="AF60" s="619">
        <f t="shared" ref="AF60:AF63" si="185">AE60*$AF$4</f>
        <v>103783.68000000002</v>
      </c>
      <c r="AG60" s="723">
        <v>12722508.48</v>
      </c>
      <c r="AH60" s="643">
        <f t="shared" ref="AH60:AH63" si="186">AG60/I60</f>
        <v>21028.939636363637</v>
      </c>
      <c r="AI60" s="644" t="s">
        <v>1328</v>
      </c>
    </row>
    <row r="61" spans="1:35" ht="18" customHeight="1">
      <c r="A61" s="194"/>
      <c r="B61" s="519">
        <v>5</v>
      </c>
      <c r="C61" s="587">
        <v>27</v>
      </c>
      <c r="D61" s="769" t="s">
        <v>1255</v>
      </c>
      <c r="E61" s="521">
        <v>48</v>
      </c>
      <c r="F61" s="584" t="s">
        <v>1374</v>
      </c>
      <c r="G61" s="638">
        <f t="shared" ref="G61" si="187">H61/E61</f>
        <v>520</v>
      </c>
      <c r="H61" s="525">
        <v>24960</v>
      </c>
      <c r="I61" s="575">
        <v>253</v>
      </c>
      <c r="J61" s="592">
        <f t="shared" ref="J61" si="188">H61*I61</f>
        <v>6314880</v>
      </c>
      <c r="K61" s="567">
        <v>0</v>
      </c>
      <c r="L61" s="568">
        <f t="shared" ref="L61" si="189">J61-M61</f>
        <v>0</v>
      </c>
      <c r="M61" s="568">
        <f t="shared" ref="M61" si="190">N61+O61-P61</f>
        <v>6314880</v>
      </c>
      <c r="N61" s="569">
        <v>5740800</v>
      </c>
      <c r="O61" s="569">
        <v>574080</v>
      </c>
      <c r="P61" s="568">
        <v>0</v>
      </c>
      <c r="Q61" s="617">
        <f t="shared" ref="Q61" si="191">J61-AG61</f>
        <v>652801.82400000002</v>
      </c>
      <c r="R61" s="618">
        <f t="shared" si="14"/>
        <v>0.10337517482517483</v>
      </c>
      <c r="S61" s="523">
        <f t="shared" ref="S61" si="192">Q61-U61</f>
        <v>652801.82400000002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ref="X61" si="193">Y61/E61</f>
        <v>466.24490909090906</v>
      </c>
      <c r="Y61" s="526">
        <f t="shared" ref="Y61" si="194">(AA61+AB61-AC61-AD61-AE61)/I61</f>
        <v>22379.755636363636</v>
      </c>
      <c r="Z61" s="568">
        <f t="shared" ref="Z61" si="195">AH61-Y61</f>
        <v>0</v>
      </c>
      <c r="AA61" s="527">
        <v>5619360</v>
      </c>
      <c r="AB61" s="527">
        <v>561936</v>
      </c>
      <c r="AC61" s="528">
        <v>303445.44000000006</v>
      </c>
      <c r="AD61" s="528">
        <v>30344.544000000009</v>
      </c>
      <c r="AE61" s="528">
        <v>185427.84000000003</v>
      </c>
      <c r="AF61" s="619">
        <f t="shared" ref="AF61" si="196">AE61*$AF$4</f>
        <v>37085.568000000007</v>
      </c>
      <c r="AG61" s="723">
        <v>5662078.176</v>
      </c>
      <c r="AH61" s="643">
        <f t="shared" ref="AH61" si="197">AG61/I61</f>
        <v>22379.755636363636</v>
      </c>
      <c r="AI61" s="644" t="s">
        <v>1328</v>
      </c>
    </row>
    <row r="62" spans="1:35" ht="18" customHeight="1">
      <c r="A62" s="194"/>
      <c r="B62" s="519">
        <v>5</v>
      </c>
      <c r="C62" s="587">
        <v>27</v>
      </c>
      <c r="D62" s="769" t="s">
        <v>1257</v>
      </c>
      <c r="E62" s="521">
        <v>3</v>
      </c>
      <c r="F62" s="770" t="s">
        <v>1321</v>
      </c>
      <c r="G62" s="638">
        <f t="shared" si="176"/>
        <v>5500</v>
      </c>
      <c r="H62" s="525">
        <v>16500</v>
      </c>
      <c r="I62" s="575">
        <v>100</v>
      </c>
      <c r="J62" s="592">
        <f t="shared" si="177"/>
        <v>1650000</v>
      </c>
      <c r="K62" s="567">
        <v>0</v>
      </c>
      <c r="L62" s="568">
        <f t="shared" si="178"/>
        <v>0</v>
      </c>
      <c r="M62" s="568">
        <f t="shared" si="179"/>
        <v>1650000</v>
      </c>
      <c r="N62" s="569">
        <v>1500000</v>
      </c>
      <c r="O62" s="569">
        <v>150000</v>
      </c>
      <c r="P62" s="568">
        <v>0</v>
      </c>
      <c r="Q62" s="617">
        <f t="shared" si="180"/>
        <v>1650000</v>
      </c>
      <c r="R62" s="618">
        <f t="shared" si="14"/>
        <v>1</v>
      </c>
      <c r="S62" s="523">
        <f t="shared" si="181"/>
        <v>1650000</v>
      </c>
      <c r="T62" s="524" t="s">
        <v>98</v>
      </c>
      <c r="U62" s="563">
        <v>0</v>
      </c>
      <c r="V62" s="525" t="s">
        <v>90</v>
      </c>
      <c r="W62" s="522" t="s">
        <v>89</v>
      </c>
      <c r="X62" s="526">
        <f t="shared" si="182"/>
        <v>0</v>
      </c>
      <c r="Y62" s="526">
        <f t="shared" si="183"/>
        <v>0</v>
      </c>
      <c r="Z62" s="568">
        <f t="shared" si="184"/>
        <v>0</v>
      </c>
      <c r="AA62" s="527"/>
      <c r="AB62" s="527"/>
      <c r="AC62" s="528"/>
      <c r="AD62" s="528"/>
      <c r="AE62" s="528"/>
      <c r="AF62" s="619">
        <f t="shared" si="185"/>
        <v>0</v>
      </c>
      <c r="AG62" s="527"/>
      <c r="AH62" s="643">
        <f t="shared" si="186"/>
        <v>0</v>
      </c>
      <c r="AI62" s="644"/>
    </row>
    <row r="63" spans="1:35" ht="18" customHeight="1">
      <c r="A63" s="194"/>
      <c r="B63" s="519">
        <v>5</v>
      </c>
      <c r="C63" s="587">
        <v>27</v>
      </c>
      <c r="D63" s="769" t="s">
        <v>1257</v>
      </c>
      <c r="E63" s="521">
        <v>3</v>
      </c>
      <c r="F63" s="770" t="s">
        <v>1321</v>
      </c>
      <c r="G63" s="638">
        <f t="shared" si="176"/>
        <v>5335</v>
      </c>
      <c r="H63" s="525">
        <v>16005</v>
      </c>
      <c r="I63" s="575">
        <v>100</v>
      </c>
      <c r="J63" s="592">
        <f t="shared" si="177"/>
        <v>1600500</v>
      </c>
      <c r="K63" s="567">
        <v>0</v>
      </c>
      <c r="L63" s="568">
        <f t="shared" si="178"/>
        <v>0</v>
      </c>
      <c r="M63" s="568">
        <f t="shared" si="179"/>
        <v>1600500</v>
      </c>
      <c r="N63" s="569">
        <v>1455000</v>
      </c>
      <c r="O63" s="569">
        <v>145500</v>
      </c>
      <c r="P63" s="568">
        <v>0</v>
      </c>
      <c r="Q63" s="617">
        <f t="shared" si="180"/>
        <v>1600500</v>
      </c>
      <c r="R63" s="618">
        <f t="shared" si="14"/>
        <v>1</v>
      </c>
      <c r="S63" s="523">
        <f t="shared" si="181"/>
        <v>1600500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182"/>
        <v>0</v>
      </c>
      <c r="Y63" s="526">
        <f t="shared" si="183"/>
        <v>0</v>
      </c>
      <c r="Z63" s="568">
        <f t="shared" si="184"/>
        <v>0</v>
      </c>
      <c r="AA63" s="527"/>
      <c r="AB63" s="527"/>
      <c r="AC63" s="528"/>
      <c r="AD63" s="528"/>
      <c r="AE63" s="528"/>
      <c r="AF63" s="619">
        <f t="shared" si="185"/>
        <v>0</v>
      </c>
      <c r="AG63" s="527"/>
      <c r="AH63" s="643">
        <f t="shared" si="186"/>
        <v>0</v>
      </c>
      <c r="AI63" s="644"/>
    </row>
    <row r="64" spans="1:35" s="518" customFormat="1" ht="18" customHeight="1">
      <c r="B64" s="519">
        <v>5</v>
      </c>
      <c r="C64" s="750"/>
      <c r="D64" s="745"/>
      <c r="E64" s="745"/>
      <c r="F64" s="746"/>
      <c r="G64" s="751"/>
      <c r="H64" s="751" t="s">
        <v>1272</v>
      </c>
      <c r="I64" s="752">
        <f t="shared" ref="I64:AG64" si="198">SUM(I60:I63)</f>
        <v>1058</v>
      </c>
      <c r="J64" s="531">
        <f t="shared" si="198"/>
        <v>23480379.999999996</v>
      </c>
      <c r="K64" s="532">
        <f t="shared" si="198"/>
        <v>0</v>
      </c>
      <c r="L64" s="531">
        <f t="shared" si="198"/>
        <v>0</v>
      </c>
      <c r="M64" s="531">
        <f t="shared" si="198"/>
        <v>23480380</v>
      </c>
      <c r="N64" s="532">
        <f t="shared" si="198"/>
        <v>21345800</v>
      </c>
      <c r="O64" s="532">
        <f t="shared" si="198"/>
        <v>2134580</v>
      </c>
      <c r="P64" s="532">
        <f t="shared" si="198"/>
        <v>0</v>
      </c>
      <c r="Q64" s="589">
        <f t="shared" si="198"/>
        <v>5095793.3439999959</v>
      </c>
      <c r="R64" s="790">
        <f t="shared" si="14"/>
        <v>0.21702346146016363</v>
      </c>
      <c r="S64" s="590">
        <f t="shared" si="198"/>
        <v>5095793.3439999959</v>
      </c>
      <c r="T64" s="530">
        <f t="shared" si="198"/>
        <v>0</v>
      </c>
      <c r="U64" s="534">
        <f t="shared" si="198"/>
        <v>0</v>
      </c>
      <c r="V64" s="531">
        <f t="shared" si="198"/>
        <v>0</v>
      </c>
      <c r="W64" s="530">
        <f t="shared" si="198"/>
        <v>0</v>
      </c>
      <c r="X64" s="535">
        <f t="shared" si="198"/>
        <v>1342.4507272727274</v>
      </c>
      <c r="Y64" s="535">
        <f t="shared" si="198"/>
        <v>43408.695272727273</v>
      </c>
      <c r="Z64" s="533">
        <f t="shared" si="198"/>
        <v>0</v>
      </c>
      <c r="AA64" s="534">
        <f t="shared" si="198"/>
        <v>18344160</v>
      </c>
      <c r="AB64" s="534">
        <f t="shared" si="198"/>
        <v>1834416</v>
      </c>
      <c r="AC64" s="534">
        <f t="shared" si="198"/>
        <v>990584.64000000013</v>
      </c>
      <c r="AD64" s="534">
        <f t="shared" si="198"/>
        <v>99058.464000000022</v>
      </c>
      <c r="AE64" s="534">
        <f t="shared" si="198"/>
        <v>704346.24000000011</v>
      </c>
      <c r="AF64" s="558">
        <f t="shared" si="198"/>
        <v>140869.24800000002</v>
      </c>
      <c r="AG64" s="534">
        <f t="shared" si="198"/>
        <v>18384586.655999999</v>
      </c>
      <c r="AH64" s="578"/>
      <c r="AI64" s="615"/>
    </row>
    <row r="65" spans="1:35" ht="18" customHeight="1">
      <c r="A65" s="194"/>
      <c r="B65" s="519">
        <v>5</v>
      </c>
      <c r="C65" s="587">
        <v>30</v>
      </c>
      <c r="D65" s="769" t="s">
        <v>1251</v>
      </c>
      <c r="E65" s="521">
        <v>40</v>
      </c>
      <c r="F65" s="768" t="s">
        <v>1374</v>
      </c>
      <c r="G65" s="638">
        <f t="shared" ref="G65:G71" si="199">H65/E65</f>
        <v>520</v>
      </c>
      <c r="H65" s="525">
        <v>20800</v>
      </c>
      <c r="I65" s="575">
        <v>770</v>
      </c>
      <c r="J65" s="592">
        <f t="shared" ref="J65:J71" si="200">H65*I65</f>
        <v>16016000</v>
      </c>
      <c r="K65" s="567">
        <v>0</v>
      </c>
      <c r="L65" s="568">
        <f t="shared" ref="L65:L71" si="201">J65-M65</f>
        <v>0</v>
      </c>
      <c r="M65" s="568">
        <f t="shared" ref="M65:M71" si="202">N65+O65-P65</f>
        <v>16016000</v>
      </c>
      <c r="N65" s="569">
        <v>14560000</v>
      </c>
      <c r="O65" s="569">
        <v>1456000</v>
      </c>
      <c r="P65" s="568">
        <v>0</v>
      </c>
      <c r="Q65" s="617">
        <f t="shared" ref="Q65:Q71" si="203">J65-AG65</f>
        <v>1430548</v>
      </c>
      <c r="R65" s="618">
        <f t="shared" si="14"/>
        <v>8.9319930069930067E-2</v>
      </c>
      <c r="S65" s="523">
        <f t="shared" ref="S65:S71" si="204">Q65-U65</f>
        <v>1430548</v>
      </c>
      <c r="T65" s="524" t="s">
        <v>839</v>
      </c>
      <c r="U65" s="563">
        <v>0</v>
      </c>
      <c r="V65" s="525" t="s">
        <v>90</v>
      </c>
      <c r="W65" s="522" t="s">
        <v>89</v>
      </c>
      <c r="X65" s="526">
        <f t="shared" ref="X65:X71" si="205">Y65/E65</f>
        <v>473.55363636363637</v>
      </c>
      <c r="Y65" s="526">
        <f t="shared" ref="Y65:Y71" si="206">(AA65+AB65-AC65-AD65-AE65)/I65</f>
        <v>18942.145454545454</v>
      </c>
      <c r="Z65" s="568">
        <f t="shared" ref="Z65:Z71" si="207">AH65-Y65</f>
        <v>0</v>
      </c>
      <c r="AA65" s="527">
        <v>14420000</v>
      </c>
      <c r="AB65" s="527">
        <v>1442000</v>
      </c>
      <c r="AC65" s="528">
        <v>778680.00000000012</v>
      </c>
      <c r="AD65" s="528">
        <v>77868.000000000015</v>
      </c>
      <c r="AE65" s="528">
        <v>420000</v>
      </c>
      <c r="AF65" s="619">
        <f t="shared" ref="AF65" si="208">AE65*$AF$4</f>
        <v>84000</v>
      </c>
      <c r="AG65" s="527">
        <v>14585452</v>
      </c>
      <c r="AH65" s="643">
        <f t="shared" ref="AH65:AH71" si="209">AG65/I65</f>
        <v>18942.145454545454</v>
      </c>
      <c r="AI65" s="644" t="s">
        <v>1323</v>
      </c>
    </row>
    <row r="66" spans="1:35" ht="18" customHeight="1">
      <c r="A66" s="194"/>
      <c r="B66" s="519">
        <v>5</v>
      </c>
      <c r="C66" s="587">
        <v>30</v>
      </c>
      <c r="D66" s="769" t="s">
        <v>1255</v>
      </c>
      <c r="E66" s="521">
        <v>48</v>
      </c>
      <c r="F66" s="768" t="s">
        <v>1265</v>
      </c>
      <c r="G66" s="638">
        <f t="shared" si="199"/>
        <v>530</v>
      </c>
      <c r="H66" s="525">
        <v>25440</v>
      </c>
      <c r="I66" s="575">
        <v>385</v>
      </c>
      <c r="J66" s="592">
        <f t="shared" si="200"/>
        <v>9794400</v>
      </c>
      <c r="K66" s="567">
        <v>0</v>
      </c>
      <c r="L66" s="568">
        <f t="shared" si="201"/>
        <v>0</v>
      </c>
      <c r="M66" s="568">
        <f t="shared" si="202"/>
        <v>9794400</v>
      </c>
      <c r="N66" s="569">
        <v>8904000</v>
      </c>
      <c r="O66" s="569">
        <v>890400</v>
      </c>
      <c r="P66" s="568">
        <v>0</v>
      </c>
      <c r="Q66" s="617">
        <f t="shared" si="203"/>
        <v>1178194.0800000019</v>
      </c>
      <c r="R66" s="618">
        <f t="shared" si="14"/>
        <v>0.1202926243567755</v>
      </c>
      <c r="S66" s="523">
        <f t="shared" si="204"/>
        <v>1178194.0800000019</v>
      </c>
      <c r="T66" s="524" t="s">
        <v>839</v>
      </c>
      <c r="U66" s="563">
        <v>0</v>
      </c>
      <c r="V66" s="525" t="s">
        <v>90</v>
      </c>
      <c r="W66" s="522" t="s">
        <v>89</v>
      </c>
      <c r="X66" s="526">
        <f t="shared" si="205"/>
        <v>466.244909090909</v>
      </c>
      <c r="Y66" s="526">
        <f t="shared" si="206"/>
        <v>22379.755636363632</v>
      </c>
      <c r="Z66" s="568">
        <f t="shared" si="207"/>
        <v>0</v>
      </c>
      <c r="AA66" s="527">
        <v>8551200</v>
      </c>
      <c r="AB66" s="527">
        <v>855120</v>
      </c>
      <c r="AC66" s="528">
        <v>461764.80000000005</v>
      </c>
      <c r="AD66" s="528">
        <v>46176.48000000001</v>
      </c>
      <c r="AE66" s="528">
        <v>282172.80000000005</v>
      </c>
      <c r="AF66" s="619">
        <f t="shared" ref="AF66:AF71" si="210">AE66*$AF$4</f>
        <v>56434.560000000012</v>
      </c>
      <c r="AG66" s="527">
        <v>8616205.9199999981</v>
      </c>
      <c r="AH66" s="643">
        <f t="shared" si="209"/>
        <v>22379.755636363632</v>
      </c>
      <c r="AI66" s="644" t="s">
        <v>1323</v>
      </c>
    </row>
    <row r="67" spans="1:35" ht="18" customHeight="1">
      <c r="A67" s="194"/>
      <c r="B67" s="519">
        <v>5</v>
      </c>
      <c r="C67" s="587">
        <v>30</v>
      </c>
      <c r="D67" s="771" t="s">
        <v>1256</v>
      </c>
      <c r="E67" s="521">
        <v>24</v>
      </c>
      <c r="F67" s="768" t="s">
        <v>1241</v>
      </c>
      <c r="G67" s="638">
        <f t="shared" si="199"/>
        <v>958.33333333333303</v>
      </c>
      <c r="H67" s="525">
        <v>22999.999999999993</v>
      </c>
      <c r="I67" s="575">
        <v>1210</v>
      </c>
      <c r="J67" s="592">
        <f t="shared" si="200"/>
        <v>27829999.999999993</v>
      </c>
      <c r="K67" s="567">
        <v>0</v>
      </c>
      <c r="L67" s="568">
        <f t="shared" si="201"/>
        <v>0</v>
      </c>
      <c r="M67" s="568">
        <f t="shared" si="202"/>
        <v>27830000</v>
      </c>
      <c r="N67" s="569">
        <v>25300000</v>
      </c>
      <c r="O67" s="569">
        <v>2530000</v>
      </c>
      <c r="P67" s="568">
        <v>0</v>
      </c>
      <c r="Q67" s="617">
        <f t="shared" si="203"/>
        <v>2384983.0399999917</v>
      </c>
      <c r="R67" s="618">
        <f t="shared" si="14"/>
        <v>8.5698276679841617E-2</v>
      </c>
      <c r="S67" s="523">
        <f t="shared" si="204"/>
        <v>2384983.0399999917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205"/>
        <v>876.20581818181824</v>
      </c>
      <c r="Y67" s="526">
        <f t="shared" si="206"/>
        <v>21028.939636363637</v>
      </c>
      <c r="Z67" s="568">
        <f t="shared" si="207"/>
        <v>0</v>
      </c>
      <c r="AA67" s="723">
        <v>25449600</v>
      </c>
      <c r="AB67" s="723">
        <v>2544960</v>
      </c>
      <c r="AC67" s="723">
        <v>1374278.4000000001</v>
      </c>
      <c r="AD67" s="723">
        <v>137427.84000000003</v>
      </c>
      <c r="AE67" s="723">
        <v>1037836.8000000002</v>
      </c>
      <c r="AF67" s="619">
        <f t="shared" si="210"/>
        <v>207567.36000000004</v>
      </c>
      <c r="AG67" s="723">
        <v>25445016.960000001</v>
      </c>
      <c r="AH67" s="643">
        <f t="shared" si="209"/>
        <v>21028.939636363637</v>
      </c>
      <c r="AI67" s="644" t="s">
        <v>1323</v>
      </c>
    </row>
    <row r="68" spans="1:35" ht="18" customHeight="1">
      <c r="A68" s="194"/>
      <c r="B68" s="519">
        <v>5</v>
      </c>
      <c r="C68" s="587">
        <v>30</v>
      </c>
      <c r="D68" s="771" t="s">
        <v>1258</v>
      </c>
      <c r="E68" s="521">
        <v>24</v>
      </c>
      <c r="F68" s="768" t="s">
        <v>1241</v>
      </c>
      <c r="G68" s="638">
        <f t="shared" si="199"/>
        <v>2150</v>
      </c>
      <c r="H68" s="525">
        <v>51600</v>
      </c>
      <c r="I68" s="575">
        <v>162</v>
      </c>
      <c r="J68" s="592">
        <f t="shared" si="200"/>
        <v>8359200</v>
      </c>
      <c r="K68" s="567">
        <v>0</v>
      </c>
      <c r="L68" s="568">
        <f t="shared" si="201"/>
        <v>0</v>
      </c>
      <c r="M68" s="568">
        <f t="shared" si="202"/>
        <v>8359200</v>
      </c>
      <c r="N68" s="569">
        <v>7599272</v>
      </c>
      <c r="O68" s="569">
        <v>759928</v>
      </c>
      <c r="P68" s="568">
        <v>0</v>
      </c>
      <c r="Q68" s="617">
        <f t="shared" si="203"/>
        <v>902693.28959999979</v>
      </c>
      <c r="R68" s="618">
        <f t="shared" si="14"/>
        <v>0.10798799999999997</v>
      </c>
      <c r="S68" s="523">
        <f t="shared" si="204"/>
        <v>902693.28959999979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si="205"/>
        <v>1917.8257999999998</v>
      </c>
      <c r="Y68" s="526">
        <f t="shared" si="206"/>
        <v>46027.819199999998</v>
      </c>
      <c r="Z68" s="568">
        <f t="shared" si="207"/>
        <v>0</v>
      </c>
      <c r="AA68" s="723">
        <v>7165584</v>
      </c>
      <c r="AB68" s="723">
        <v>716558.4</v>
      </c>
      <c r="AC68" s="723">
        <v>386941.53600000002</v>
      </c>
      <c r="AD68" s="723">
        <v>38694.153600000005</v>
      </c>
      <c r="AE68" s="723">
        <v>0</v>
      </c>
      <c r="AF68" s="619">
        <f t="shared" si="210"/>
        <v>0</v>
      </c>
      <c r="AG68" s="723">
        <v>7456506.7104000002</v>
      </c>
      <c r="AH68" s="643">
        <f t="shared" si="209"/>
        <v>46027.819199999998</v>
      </c>
      <c r="AI68" s="644" t="s">
        <v>1323</v>
      </c>
    </row>
    <row r="69" spans="1:35" ht="18" customHeight="1">
      <c r="A69" s="194"/>
      <c r="B69" s="519">
        <v>5</v>
      </c>
      <c r="C69" s="587">
        <v>30</v>
      </c>
      <c r="D69" s="724" t="s">
        <v>1251</v>
      </c>
      <c r="E69" s="521">
        <v>40</v>
      </c>
      <c r="F69" s="768" t="s">
        <v>1271</v>
      </c>
      <c r="G69" s="638">
        <f t="shared" si="199"/>
        <v>517.5</v>
      </c>
      <c r="H69" s="525">
        <v>20700</v>
      </c>
      <c r="I69" s="575">
        <v>770</v>
      </c>
      <c r="J69" s="592">
        <f t="shared" si="200"/>
        <v>15939000</v>
      </c>
      <c r="K69" s="567">
        <v>0</v>
      </c>
      <c r="L69" s="568">
        <f t="shared" si="201"/>
        <v>0</v>
      </c>
      <c r="M69" s="568">
        <f t="shared" si="202"/>
        <v>15939000</v>
      </c>
      <c r="N69" s="569">
        <v>14490000</v>
      </c>
      <c r="O69" s="569">
        <v>1449000</v>
      </c>
      <c r="P69" s="568">
        <v>0</v>
      </c>
      <c r="Q69" s="617">
        <f t="shared" si="203"/>
        <v>1353548</v>
      </c>
      <c r="R69" s="618">
        <f t="shared" si="14"/>
        <v>8.4920509442248576E-2</v>
      </c>
      <c r="S69" s="523">
        <f t="shared" si="204"/>
        <v>1353548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205"/>
        <v>473.55363636363637</v>
      </c>
      <c r="Y69" s="526">
        <f t="shared" si="206"/>
        <v>18942.145454545454</v>
      </c>
      <c r="Z69" s="568">
        <f t="shared" si="207"/>
        <v>0</v>
      </c>
      <c r="AA69" s="527">
        <v>14420000</v>
      </c>
      <c r="AB69" s="527">
        <v>1442000</v>
      </c>
      <c r="AC69" s="528">
        <v>778680.00000000012</v>
      </c>
      <c r="AD69" s="528">
        <v>77868.000000000015</v>
      </c>
      <c r="AE69" s="528">
        <v>420000</v>
      </c>
      <c r="AF69" s="619">
        <f t="shared" si="210"/>
        <v>84000</v>
      </c>
      <c r="AG69" s="527">
        <v>14585452</v>
      </c>
      <c r="AH69" s="643">
        <f t="shared" si="209"/>
        <v>18942.145454545454</v>
      </c>
      <c r="AI69" s="644" t="s">
        <v>1326</v>
      </c>
    </row>
    <row r="70" spans="1:35" ht="18" customHeight="1">
      <c r="A70" s="194"/>
      <c r="B70" s="519">
        <v>5</v>
      </c>
      <c r="C70" s="587">
        <v>30</v>
      </c>
      <c r="D70" s="724" t="s">
        <v>1251</v>
      </c>
      <c r="E70" s="521">
        <v>40</v>
      </c>
      <c r="F70" s="584" t="s">
        <v>1266</v>
      </c>
      <c r="G70" s="638">
        <f t="shared" si="199"/>
        <v>517.5</v>
      </c>
      <c r="H70" s="525">
        <v>20700</v>
      </c>
      <c r="I70" s="575">
        <v>770</v>
      </c>
      <c r="J70" s="592">
        <f t="shared" si="200"/>
        <v>15939000</v>
      </c>
      <c r="K70" s="567">
        <v>0</v>
      </c>
      <c r="L70" s="568">
        <f t="shared" si="201"/>
        <v>0</v>
      </c>
      <c r="M70" s="568">
        <f t="shared" si="202"/>
        <v>15939000</v>
      </c>
      <c r="N70" s="569">
        <v>14490000</v>
      </c>
      <c r="O70" s="569">
        <v>1449000</v>
      </c>
      <c r="P70" s="568">
        <v>0</v>
      </c>
      <c r="Q70" s="617">
        <f t="shared" si="203"/>
        <v>1353548</v>
      </c>
      <c r="R70" s="618">
        <f t="shared" si="14"/>
        <v>8.4920509442248576E-2</v>
      </c>
      <c r="S70" s="523">
        <f t="shared" si="204"/>
        <v>1353548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205"/>
        <v>473.55363636363637</v>
      </c>
      <c r="Y70" s="526">
        <f t="shared" si="206"/>
        <v>18942.145454545454</v>
      </c>
      <c r="Z70" s="568">
        <f t="shared" si="207"/>
        <v>0</v>
      </c>
      <c r="AA70" s="527">
        <v>14420000</v>
      </c>
      <c r="AB70" s="527">
        <v>1442000</v>
      </c>
      <c r="AC70" s="528">
        <v>778680.00000000012</v>
      </c>
      <c r="AD70" s="528">
        <v>77868.000000000015</v>
      </c>
      <c r="AE70" s="528">
        <v>420000</v>
      </c>
      <c r="AF70" s="619">
        <f t="shared" ref="AF70" si="211">AE70*$AF$4</f>
        <v>84000</v>
      </c>
      <c r="AG70" s="527">
        <v>14585452</v>
      </c>
      <c r="AH70" s="643">
        <f t="shared" si="209"/>
        <v>18942.145454545454</v>
      </c>
      <c r="AI70" s="644" t="s">
        <v>1328</v>
      </c>
    </row>
    <row r="71" spans="1:35" ht="18" customHeight="1">
      <c r="A71" s="194"/>
      <c r="B71" s="519">
        <v>5</v>
      </c>
      <c r="C71" s="587">
        <v>30</v>
      </c>
      <c r="D71" s="724" t="s">
        <v>1089</v>
      </c>
      <c r="E71" s="521">
        <v>24</v>
      </c>
      <c r="F71" s="584" t="s">
        <v>1266</v>
      </c>
      <c r="G71" s="638">
        <f t="shared" si="199"/>
        <v>550</v>
      </c>
      <c r="H71" s="764">
        <v>13200</v>
      </c>
      <c r="I71" s="757">
        <v>1008</v>
      </c>
      <c r="J71" s="592">
        <f t="shared" si="200"/>
        <v>13305600</v>
      </c>
      <c r="K71" s="567">
        <v>0</v>
      </c>
      <c r="L71" s="568">
        <f t="shared" si="201"/>
        <v>0</v>
      </c>
      <c r="M71" s="568">
        <f t="shared" si="202"/>
        <v>13305600</v>
      </c>
      <c r="N71" s="569">
        <v>12096000</v>
      </c>
      <c r="O71" s="569">
        <v>1209600</v>
      </c>
      <c r="P71" s="568">
        <v>0</v>
      </c>
      <c r="Q71" s="617">
        <f t="shared" si="203"/>
        <v>2225664.0000000037</v>
      </c>
      <c r="R71" s="618">
        <f t="shared" ref="R71:R91" si="212">Q71/J71</f>
        <v>0.16727272727272754</v>
      </c>
      <c r="S71" s="523">
        <f t="shared" si="204"/>
        <v>2225664.0000000037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 t="shared" si="205"/>
        <v>457.99999999999983</v>
      </c>
      <c r="Y71" s="526">
        <f t="shared" si="206"/>
        <v>10991.999999999996</v>
      </c>
      <c r="Z71" s="568">
        <f t="shared" si="207"/>
        <v>0</v>
      </c>
      <c r="AA71" s="527">
        <v>12354760.93090909</v>
      </c>
      <c r="AB71" s="527">
        <v>1235476.0930909091</v>
      </c>
      <c r="AC71" s="528">
        <v>1226111.04</v>
      </c>
      <c r="AD71" s="528">
        <v>122611.10400000001</v>
      </c>
      <c r="AE71" s="528">
        <v>1161578.8800000001</v>
      </c>
      <c r="AF71" s="619">
        <f t="shared" si="210"/>
        <v>232315.77600000004</v>
      </c>
      <c r="AG71" s="527">
        <v>11079935.999999996</v>
      </c>
      <c r="AH71" s="643">
        <f t="shared" si="209"/>
        <v>10991.999999999996</v>
      </c>
      <c r="AI71" s="644" t="s">
        <v>1328</v>
      </c>
    </row>
    <row r="72" spans="1:35" s="518" customFormat="1" ht="18" customHeight="1">
      <c r="B72" s="519">
        <v>5</v>
      </c>
      <c r="C72" s="750"/>
      <c r="D72" s="745"/>
      <c r="E72" s="745"/>
      <c r="F72" s="746"/>
      <c r="G72" s="751"/>
      <c r="H72" s="751" t="s">
        <v>5</v>
      </c>
      <c r="I72" s="752">
        <f t="shared" ref="I72:AG72" si="213">SUM(I65:I71)</f>
        <v>5075</v>
      </c>
      <c r="J72" s="531">
        <f t="shared" si="213"/>
        <v>107183200</v>
      </c>
      <c r="K72" s="532">
        <f t="shared" si="213"/>
        <v>0</v>
      </c>
      <c r="L72" s="531">
        <f t="shared" si="213"/>
        <v>0</v>
      </c>
      <c r="M72" s="531">
        <f t="shared" si="213"/>
        <v>107183200</v>
      </c>
      <c r="N72" s="532">
        <f t="shared" si="213"/>
        <v>97439272</v>
      </c>
      <c r="O72" s="532">
        <f t="shared" si="213"/>
        <v>9743928</v>
      </c>
      <c r="P72" s="532">
        <f t="shared" si="213"/>
        <v>0</v>
      </c>
      <c r="Q72" s="589">
        <f t="shared" si="213"/>
        <v>10829178.409599997</v>
      </c>
      <c r="R72" s="790">
        <f t="shared" si="212"/>
        <v>0.10103428904529811</v>
      </c>
      <c r="S72" s="590">
        <f t="shared" si="213"/>
        <v>10829178.409599997</v>
      </c>
      <c r="T72" s="530">
        <f t="shared" si="213"/>
        <v>0</v>
      </c>
      <c r="U72" s="534">
        <f t="shared" si="213"/>
        <v>0</v>
      </c>
      <c r="V72" s="531">
        <f t="shared" si="213"/>
        <v>0</v>
      </c>
      <c r="W72" s="530">
        <f t="shared" si="213"/>
        <v>0</v>
      </c>
      <c r="X72" s="535">
        <f t="shared" si="213"/>
        <v>5138.9374363636362</v>
      </c>
      <c r="Y72" s="535">
        <f t="shared" si="213"/>
        <v>157254.95083636363</v>
      </c>
      <c r="Z72" s="533">
        <f t="shared" si="213"/>
        <v>0</v>
      </c>
      <c r="AA72" s="534">
        <f t="shared" si="213"/>
        <v>96781144.930909097</v>
      </c>
      <c r="AB72" s="534">
        <f t="shared" si="213"/>
        <v>9678114.493090909</v>
      </c>
      <c r="AC72" s="534">
        <f t="shared" si="213"/>
        <v>5785135.7760000005</v>
      </c>
      <c r="AD72" s="534">
        <f t="shared" si="213"/>
        <v>578513.57760000008</v>
      </c>
      <c r="AE72" s="534">
        <f t="shared" si="213"/>
        <v>3741588.4800000004</v>
      </c>
      <c r="AF72" s="558">
        <f t="shared" si="213"/>
        <v>748317.69600000011</v>
      </c>
      <c r="AG72" s="534">
        <f t="shared" si="213"/>
        <v>96354021.590399995</v>
      </c>
      <c r="AH72" s="578"/>
      <c r="AI72" s="615"/>
    </row>
    <row r="73" spans="1:35" ht="18" customHeight="1">
      <c r="A73" s="194"/>
      <c r="B73" s="519">
        <v>5</v>
      </c>
      <c r="C73" s="587">
        <v>31</v>
      </c>
      <c r="D73" s="769" t="s">
        <v>1256</v>
      </c>
      <c r="E73" s="521">
        <v>24</v>
      </c>
      <c r="F73" s="768" t="s">
        <v>1374</v>
      </c>
      <c r="G73" s="638">
        <f t="shared" ref="G73:G90" si="214">H73/E73</f>
        <v>958.33333333333303</v>
      </c>
      <c r="H73" s="525">
        <v>22999.999999999993</v>
      </c>
      <c r="I73" s="575">
        <v>615</v>
      </c>
      <c r="J73" s="592">
        <f t="shared" ref="J73:J90" si="215">H73*I73</f>
        <v>14144999.999999996</v>
      </c>
      <c r="K73" s="567">
        <v>0</v>
      </c>
      <c r="L73" s="568">
        <f t="shared" ref="L73:L90" si="216">J73-M73</f>
        <v>0</v>
      </c>
      <c r="M73" s="568">
        <f t="shared" ref="M73:M90" si="217">N73+O73-P73</f>
        <v>14145000</v>
      </c>
      <c r="N73" s="569">
        <v>12859091</v>
      </c>
      <c r="O73" s="569">
        <v>1285909</v>
      </c>
      <c r="P73" s="568">
        <v>0</v>
      </c>
      <c r="Q73" s="617">
        <f t="shared" ref="Q73:Q90" si="218">J73-AG73</f>
        <v>1212202.1236363593</v>
      </c>
      <c r="R73" s="618">
        <f t="shared" si="212"/>
        <v>8.5698276679841617E-2</v>
      </c>
      <c r="S73" s="523">
        <f t="shared" ref="S73:S90" si="219">Q73-U73</f>
        <v>1212202.1236363593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 t="shared" ref="X73:X90" si="220">Y73/E73</f>
        <v>876.2058181818179</v>
      </c>
      <c r="Y73" s="526">
        <f t="shared" ref="Y73:Y90" si="221">(AA73+AB73-AC73-AD73-AE73)/I73</f>
        <v>21028.93963636363</v>
      </c>
      <c r="Z73" s="568">
        <f t="shared" ref="Z73:Z90" si="222">AH73-Y73</f>
        <v>0</v>
      </c>
      <c r="AA73" s="777">
        <f>+AA74/605*615</f>
        <v>12935127.272727272</v>
      </c>
      <c r="AB73" s="777">
        <f>+AB74/605*615</f>
        <v>1293512.7272727273</v>
      </c>
      <c r="AC73" s="777">
        <f>+AC74/605*615</f>
        <v>698496.8727272728</v>
      </c>
      <c r="AD73" s="777">
        <f>+AD74/605*615</f>
        <v>69849.687272727286</v>
      </c>
      <c r="AE73" s="777">
        <f>+AE74/605*615</f>
        <v>527495.56363636372</v>
      </c>
      <c r="AF73" s="778">
        <f t="shared" ref="AF73:AF90" si="223">AE73*$AF$4</f>
        <v>105499.11272727275</v>
      </c>
      <c r="AG73" s="777">
        <f>+AG74/605*615</f>
        <v>12932797.876363637</v>
      </c>
      <c r="AH73" s="643">
        <f t="shared" ref="AH73:AH90" si="224">AG73/I73</f>
        <v>21028.939636363637</v>
      </c>
      <c r="AI73" s="644" t="s">
        <v>1335</v>
      </c>
    </row>
    <row r="74" spans="1:35" ht="18" customHeight="1">
      <c r="A74" s="194"/>
      <c r="B74" s="519">
        <v>5</v>
      </c>
      <c r="C74" s="587">
        <v>31</v>
      </c>
      <c r="D74" s="769" t="s">
        <v>1256</v>
      </c>
      <c r="E74" s="521">
        <v>24</v>
      </c>
      <c r="F74" s="768" t="s">
        <v>1312</v>
      </c>
      <c r="G74" s="638">
        <f t="shared" ref="G74:G86" si="225">H74/E74</f>
        <v>950</v>
      </c>
      <c r="H74" s="525">
        <v>22800</v>
      </c>
      <c r="I74" s="575">
        <v>605</v>
      </c>
      <c r="J74" s="592">
        <f t="shared" ref="J74:J86" si="226">H74*I74</f>
        <v>13794000</v>
      </c>
      <c r="K74" s="567">
        <v>0</v>
      </c>
      <c r="L74" s="568">
        <f t="shared" ref="L74:L86" si="227">J74-M74</f>
        <v>0</v>
      </c>
      <c r="M74" s="568">
        <f t="shared" ref="M74:M86" si="228">N74+O74-P74</f>
        <v>13794000</v>
      </c>
      <c r="N74" s="569">
        <v>12540000</v>
      </c>
      <c r="O74" s="569">
        <v>1254000</v>
      </c>
      <c r="P74" s="568">
        <v>0</v>
      </c>
      <c r="Q74" s="617">
        <f t="shared" ref="Q74:Q86" si="229">J74-AG74</f>
        <v>1071491.5199999996</v>
      </c>
      <c r="R74" s="618">
        <f t="shared" si="212"/>
        <v>7.7678086124401885E-2</v>
      </c>
      <c r="S74" s="523">
        <f t="shared" ref="S74:S86" si="230">Q74-U74</f>
        <v>1071491.5199999996</v>
      </c>
      <c r="T74" s="524" t="s">
        <v>839</v>
      </c>
      <c r="U74" s="563">
        <v>0</v>
      </c>
      <c r="V74" s="525" t="s">
        <v>90</v>
      </c>
      <c r="W74" s="522" t="s">
        <v>89</v>
      </c>
      <c r="X74" s="526">
        <f t="shared" ref="X74:X86" si="231">Y74/E74</f>
        <v>876.20581818181824</v>
      </c>
      <c r="Y74" s="526">
        <f t="shared" ref="Y74:Y86" si="232">(AA74+AB74-AC74-AD74-AE74)/I74</f>
        <v>21028.939636363637</v>
      </c>
      <c r="Z74" s="568">
        <f t="shared" ref="Z74:Z86" si="233">AH74-Y74</f>
        <v>0</v>
      </c>
      <c r="AA74" s="723">
        <v>12724800</v>
      </c>
      <c r="AB74" s="723">
        <v>1272480</v>
      </c>
      <c r="AC74" s="723">
        <v>687139.20000000007</v>
      </c>
      <c r="AD74" s="723">
        <v>68713.920000000013</v>
      </c>
      <c r="AE74" s="723">
        <v>518918.40000000008</v>
      </c>
      <c r="AF74" s="619">
        <f t="shared" ref="AF74:AF86" si="234">AE74*$AF$4</f>
        <v>103783.68000000002</v>
      </c>
      <c r="AG74" s="723">
        <v>12722508.48</v>
      </c>
      <c r="AH74" s="643">
        <f t="shared" ref="AH74:AH86" si="235">AG74/I74</f>
        <v>21028.939636363637</v>
      </c>
      <c r="AI74" s="644" t="s">
        <v>1329</v>
      </c>
    </row>
    <row r="75" spans="1:35" ht="18" customHeight="1">
      <c r="A75" s="194"/>
      <c r="B75" s="519">
        <v>5</v>
      </c>
      <c r="C75" s="587">
        <v>31</v>
      </c>
      <c r="D75" s="771" t="s">
        <v>1258</v>
      </c>
      <c r="E75" s="521">
        <v>24</v>
      </c>
      <c r="F75" s="768" t="s">
        <v>1312</v>
      </c>
      <c r="G75" s="638">
        <f t="shared" ref="G75:G81" si="236">H75/E75</f>
        <v>2100</v>
      </c>
      <c r="H75" s="525">
        <v>50400</v>
      </c>
      <c r="I75" s="575">
        <v>64</v>
      </c>
      <c r="J75" s="592">
        <f t="shared" ref="J75:J81" si="237">H75*I75</f>
        <v>3225600</v>
      </c>
      <c r="K75" s="567">
        <v>0</v>
      </c>
      <c r="L75" s="568">
        <f t="shared" ref="L75:L81" si="238">J75-M75</f>
        <v>0</v>
      </c>
      <c r="M75" s="568">
        <f t="shared" ref="M75:M81" si="239">N75+O75-P75</f>
        <v>3225600</v>
      </c>
      <c r="N75" s="569">
        <v>2932363</v>
      </c>
      <c r="O75" s="569">
        <v>293237</v>
      </c>
      <c r="P75" s="568">
        <v>0</v>
      </c>
      <c r="Q75" s="617">
        <f t="shared" ref="Q75:Q81" si="240">J75-AG75</f>
        <v>279819.57120000012</v>
      </c>
      <c r="R75" s="618">
        <f t="shared" si="212"/>
        <v>8.6749619047619089E-2</v>
      </c>
      <c r="S75" s="523">
        <f t="shared" ref="S75:S81" si="241">Q75-U75</f>
        <v>279819.57120000012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ref="X75:X81" si="242">Y75/E75</f>
        <v>1917.8257999999998</v>
      </c>
      <c r="Y75" s="526">
        <f t="shared" ref="Y75:Y81" si="243">(AA75+AB75-AC75-AD75-AE75)/I75</f>
        <v>46027.819199999998</v>
      </c>
      <c r="Z75" s="568">
        <f t="shared" ref="Z75:Z81" si="244">AH75-Y75</f>
        <v>0</v>
      </c>
      <c r="AA75" s="723">
        <v>2830848</v>
      </c>
      <c r="AB75" s="723">
        <v>283084.79999999999</v>
      </c>
      <c r="AC75" s="723">
        <v>152865.79200000002</v>
      </c>
      <c r="AD75" s="723">
        <v>15286.579200000002</v>
      </c>
      <c r="AE75" s="723">
        <v>0</v>
      </c>
      <c r="AF75" s="619">
        <f t="shared" ref="AF75:AF81" si="245">AE75*$AF$4</f>
        <v>0</v>
      </c>
      <c r="AG75" s="723">
        <v>2945780.4287999999</v>
      </c>
      <c r="AH75" s="643">
        <f t="shared" ref="AH75:AH81" si="246">AG75/I75</f>
        <v>46027.819199999998</v>
      </c>
      <c r="AI75" s="644" t="s">
        <v>1326</v>
      </c>
    </row>
    <row r="76" spans="1:35" ht="18" customHeight="1">
      <c r="A76" s="194"/>
      <c r="B76" s="519">
        <v>5</v>
      </c>
      <c r="C76" s="587">
        <v>31</v>
      </c>
      <c r="D76" s="771" t="s">
        <v>1258</v>
      </c>
      <c r="E76" s="521">
        <v>24</v>
      </c>
      <c r="F76" s="768" t="s">
        <v>1313</v>
      </c>
      <c r="G76" s="638">
        <f t="shared" si="236"/>
        <v>2070</v>
      </c>
      <c r="H76" s="525">
        <v>49680</v>
      </c>
      <c r="I76" s="575">
        <v>324</v>
      </c>
      <c r="J76" s="592">
        <f t="shared" si="237"/>
        <v>16096320</v>
      </c>
      <c r="K76" s="567">
        <v>0</v>
      </c>
      <c r="L76" s="568">
        <f t="shared" si="238"/>
        <v>0</v>
      </c>
      <c r="M76" s="568">
        <f t="shared" si="239"/>
        <v>16096320</v>
      </c>
      <c r="N76" s="569">
        <v>14633018</v>
      </c>
      <c r="O76" s="569">
        <v>1463302</v>
      </c>
      <c r="P76" s="568">
        <v>0</v>
      </c>
      <c r="Q76" s="617">
        <f t="shared" si="240"/>
        <v>1183306.5791999996</v>
      </c>
      <c r="R76" s="618">
        <f t="shared" si="212"/>
        <v>7.3514106280193212E-2</v>
      </c>
      <c r="S76" s="523">
        <f t="shared" si="241"/>
        <v>1183306.5791999996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242"/>
        <v>1917.8257999999998</v>
      </c>
      <c r="Y76" s="526">
        <f t="shared" si="243"/>
        <v>46027.819199999998</v>
      </c>
      <c r="Z76" s="568">
        <f t="shared" si="244"/>
        <v>0</v>
      </c>
      <c r="AA76" s="723">
        <v>14331168</v>
      </c>
      <c r="AB76" s="723">
        <v>1433116.8</v>
      </c>
      <c r="AC76" s="723">
        <v>773883.07200000004</v>
      </c>
      <c r="AD76" s="723">
        <v>77388.30720000001</v>
      </c>
      <c r="AE76" s="723">
        <v>0</v>
      </c>
      <c r="AF76" s="619">
        <f t="shared" si="245"/>
        <v>0</v>
      </c>
      <c r="AG76" s="723">
        <v>14913013.4208</v>
      </c>
      <c r="AH76" s="643">
        <f t="shared" si="246"/>
        <v>46027.819199999998</v>
      </c>
      <c r="AI76" s="644" t="s">
        <v>1329</v>
      </c>
    </row>
    <row r="77" spans="1:35" ht="18" customHeight="1">
      <c r="A77" s="194"/>
      <c r="B77" s="519">
        <v>5</v>
      </c>
      <c r="C77" s="587">
        <v>31</v>
      </c>
      <c r="D77" s="724" t="s">
        <v>1258</v>
      </c>
      <c r="E77" s="521">
        <v>24</v>
      </c>
      <c r="F77" s="768" t="s">
        <v>1314</v>
      </c>
      <c r="G77" s="638">
        <f t="shared" si="236"/>
        <v>2070</v>
      </c>
      <c r="H77" s="525">
        <v>49680</v>
      </c>
      <c r="I77" s="575">
        <v>540</v>
      </c>
      <c r="J77" s="592">
        <f t="shared" si="237"/>
        <v>26827200</v>
      </c>
      <c r="K77" s="567">
        <v>0</v>
      </c>
      <c r="L77" s="568">
        <f t="shared" si="238"/>
        <v>0</v>
      </c>
      <c r="M77" s="568">
        <f t="shared" si="239"/>
        <v>26827200</v>
      </c>
      <c r="N77" s="569">
        <v>24388363</v>
      </c>
      <c r="O77" s="569">
        <v>2438837</v>
      </c>
      <c r="P77" s="568">
        <v>0</v>
      </c>
      <c r="Q77" s="617">
        <f t="shared" si="240"/>
        <v>1972177.6319999993</v>
      </c>
      <c r="R77" s="618">
        <f t="shared" si="212"/>
        <v>7.3514106280193212E-2</v>
      </c>
      <c r="S77" s="523">
        <f t="shared" si="241"/>
        <v>1972177.6319999993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242"/>
        <v>1917.8257999999998</v>
      </c>
      <c r="Y77" s="526">
        <f t="shared" si="243"/>
        <v>46027.819199999998</v>
      </c>
      <c r="Z77" s="568">
        <f t="shared" si="244"/>
        <v>0</v>
      </c>
      <c r="AA77" s="723">
        <v>23885280</v>
      </c>
      <c r="AB77" s="723">
        <v>2388528</v>
      </c>
      <c r="AC77" s="723">
        <v>1289805.1200000001</v>
      </c>
      <c r="AD77" s="723">
        <v>128980.51200000002</v>
      </c>
      <c r="AE77" s="723">
        <v>0</v>
      </c>
      <c r="AF77" s="619">
        <f t="shared" si="245"/>
        <v>0</v>
      </c>
      <c r="AG77" s="723">
        <v>24855022.368000001</v>
      </c>
      <c r="AH77" s="643">
        <f t="shared" si="246"/>
        <v>46027.819199999998</v>
      </c>
      <c r="AI77" s="644" t="s">
        <v>1330</v>
      </c>
    </row>
    <row r="78" spans="1:35" ht="18" customHeight="1">
      <c r="A78" s="194"/>
      <c r="B78" s="519">
        <v>5</v>
      </c>
      <c r="C78" s="587">
        <v>31</v>
      </c>
      <c r="D78" s="724" t="s">
        <v>1251</v>
      </c>
      <c r="E78" s="521">
        <v>40</v>
      </c>
      <c r="F78" s="584" t="s">
        <v>1313</v>
      </c>
      <c r="G78" s="638">
        <f t="shared" si="236"/>
        <v>512.5</v>
      </c>
      <c r="H78" s="525">
        <v>20500</v>
      </c>
      <c r="I78" s="575">
        <v>770</v>
      </c>
      <c r="J78" s="592">
        <f t="shared" si="237"/>
        <v>15785000</v>
      </c>
      <c r="K78" s="567">
        <v>0</v>
      </c>
      <c r="L78" s="568">
        <f t="shared" si="238"/>
        <v>0</v>
      </c>
      <c r="M78" s="568">
        <f t="shared" si="239"/>
        <v>15785000</v>
      </c>
      <c r="N78" s="569">
        <v>14350000</v>
      </c>
      <c r="O78" s="569">
        <v>1435000</v>
      </c>
      <c r="P78" s="568">
        <v>0</v>
      </c>
      <c r="Q78" s="617">
        <f t="shared" si="240"/>
        <v>1199548</v>
      </c>
      <c r="R78" s="618">
        <f t="shared" si="212"/>
        <v>7.5992904656319291E-2</v>
      </c>
      <c r="S78" s="523">
        <f t="shared" si="241"/>
        <v>1199548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242"/>
        <v>473.55363636363637</v>
      </c>
      <c r="Y78" s="526">
        <f t="shared" si="243"/>
        <v>18942.145454545454</v>
      </c>
      <c r="Z78" s="568">
        <f t="shared" si="244"/>
        <v>0</v>
      </c>
      <c r="AA78" s="527">
        <v>14420000</v>
      </c>
      <c r="AB78" s="527">
        <v>1442000</v>
      </c>
      <c r="AC78" s="528">
        <v>778680.00000000012</v>
      </c>
      <c r="AD78" s="528">
        <v>77868.000000000015</v>
      </c>
      <c r="AE78" s="528">
        <v>420000</v>
      </c>
      <c r="AF78" s="619">
        <f t="shared" si="245"/>
        <v>84000</v>
      </c>
      <c r="AG78" s="527">
        <v>14585452</v>
      </c>
      <c r="AH78" s="643">
        <f t="shared" si="246"/>
        <v>18942.145454545454</v>
      </c>
      <c r="AI78" s="644" t="s">
        <v>1323</v>
      </c>
    </row>
    <row r="79" spans="1:35" ht="18" customHeight="1">
      <c r="A79" s="194"/>
      <c r="B79" s="519">
        <v>5</v>
      </c>
      <c r="C79" s="587">
        <v>31</v>
      </c>
      <c r="D79" s="724" t="s">
        <v>1070</v>
      </c>
      <c r="E79" s="521">
        <v>40</v>
      </c>
      <c r="F79" s="584" t="s">
        <v>1315</v>
      </c>
      <c r="G79" s="638">
        <f t="shared" si="236"/>
        <v>430</v>
      </c>
      <c r="H79" s="764">
        <v>17200</v>
      </c>
      <c r="I79" s="757">
        <v>660</v>
      </c>
      <c r="J79" s="592">
        <f t="shared" si="237"/>
        <v>11352000</v>
      </c>
      <c r="K79" s="567">
        <v>0</v>
      </c>
      <c r="L79" s="568">
        <f t="shared" si="238"/>
        <v>0</v>
      </c>
      <c r="M79" s="568">
        <f t="shared" si="239"/>
        <v>11352000</v>
      </c>
      <c r="N79" s="569">
        <v>10320000</v>
      </c>
      <c r="O79" s="569">
        <v>1032000</v>
      </c>
      <c r="P79" s="568">
        <v>0</v>
      </c>
      <c r="Q79" s="617">
        <f t="shared" si="240"/>
        <v>982439.04000000097</v>
      </c>
      <c r="R79" s="618">
        <f t="shared" si="212"/>
        <v>8.6543255813953571E-2</v>
      </c>
      <c r="S79" s="523">
        <f t="shared" si="241"/>
        <v>982439.04000000097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si="242"/>
        <v>392.78639999999996</v>
      </c>
      <c r="Y79" s="526">
        <f t="shared" si="243"/>
        <v>15711.455999999998</v>
      </c>
      <c r="Z79" s="568">
        <f t="shared" si="244"/>
        <v>0</v>
      </c>
      <c r="AA79" s="723">
        <v>10281600</v>
      </c>
      <c r="AB79" s="723">
        <v>1028160</v>
      </c>
      <c r="AC79" s="723">
        <v>555206.40000000014</v>
      </c>
      <c r="AD79" s="723">
        <v>55520.640000000014</v>
      </c>
      <c r="AE79" s="723">
        <v>329472</v>
      </c>
      <c r="AF79" s="619">
        <f t="shared" si="245"/>
        <v>65894.400000000009</v>
      </c>
      <c r="AG79" s="723">
        <v>10369560.959999999</v>
      </c>
      <c r="AH79" s="643">
        <f t="shared" si="246"/>
        <v>15711.455999999998</v>
      </c>
      <c r="AI79" s="644" t="s">
        <v>1323</v>
      </c>
    </row>
    <row r="80" spans="1:35" ht="18" customHeight="1">
      <c r="A80" s="194"/>
      <c r="B80" s="519">
        <v>5</v>
      </c>
      <c r="C80" s="587">
        <v>31</v>
      </c>
      <c r="D80" s="769" t="s">
        <v>1251</v>
      </c>
      <c r="E80" s="521">
        <v>40</v>
      </c>
      <c r="F80" s="768" t="s">
        <v>1315</v>
      </c>
      <c r="G80" s="638">
        <f t="shared" si="236"/>
        <v>517.5</v>
      </c>
      <c r="H80" s="525">
        <v>20700</v>
      </c>
      <c r="I80" s="575">
        <v>322</v>
      </c>
      <c r="J80" s="592">
        <f t="shared" si="237"/>
        <v>6665400</v>
      </c>
      <c r="K80" s="567">
        <v>0</v>
      </c>
      <c r="L80" s="568">
        <f t="shared" si="238"/>
        <v>0</v>
      </c>
      <c r="M80" s="568">
        <f t="shared" si="239"/>
        <v>6665400</v>
      </c>
      <c r="N80" s="569">
        <v>6059454</v>
      </c>
      <c r="O80" s="569">
        <v>605946</v>
      </c>
      <c r="P80" s="568">
        <v>0</v>
      </c>
      <c r="Q80" s="617">
        <f t="shared" si="240"/>
        <v>566029.16363636404</v>
      </c>
      <c r="R80" s="618">
        <f t="shared" si="212"/>
        <v>8.4920509442248632E-2</v>
      </c>
      <c r="S80" s="773">
        <f t="shared" si="241"/>
        <v>566029.16363636404</v>
      </c>
      <c r="T80" s="524" t="s">
        <v>839</v>
      </c>
      <c r="U80" s="563">
        <v>0</v>
      </c>
      <c r="V80" s="525" t="s">
        <v>90</v>
      </c>
      <c r="W80" s="522" t="s">
        <v>89</v>
      </c>
      <c r="X80" s="526">
        <f t="shared" si="242"/>
        <v>473.55363636363637</v>
      </c>
      <c r="Y80" s="526">
        <f t="shared" si="243"/>
        <v>18942.145454545454</v>
      </c>
      <c r="Z80" s="568">
        <f t="shared" si="244"/>
        <v>0</v>
      </c>
      <c r="AA80" s="777">
        <f>+AA78/770*322</f>
        <v>6030181.8181818184</v>
      </c>
      <c r="AB80" s="777">
        <f>+AB78/770*322</f>
        <v>603018.18181818188</v>
      </c>
      <c r="AC80" s="777">
        <f>+AC78/770*322</f>
        <v>325629.81818181823</v>
      </c>
      <c r="AD80" s="777">
        <f>+AD78/770*322</f>
        <v>32562.981818181823</v>
      </c>
      <c r="AE80" s="777">
        <f>+AE78/770*322</f>
        <v>175636.36363636365</v>
      </c>
      <c r="AF80" s="778">
        <f t="shared" si="245"/>
        <v>35127.272727272728</v>
      </c>
      <c r="AG80" s="777">
        <f>+AG78/770*322</f>
        <v>6099370.836363636</v>
      </c>
      <c r="AH80" s="643">
        <f t="shared" si="246"/>
        <v>18942.145454545454</v>
      </c>
      <c r="AI80" s="644" t="s">
        <v>1325</v>
      </c>
    </row>
    <row r="81" spans="1:35" ht="18" customHeight="1">
      <c r="A81" s="194"/>
      <c r="B81" s="519">
        <v>5</v>
      </c>
      <c r="C81" s="587">
        <v>31</v>
      </c>
      <c r="D81" s="771" t="s">
        <v>1089</v>
      </c>
      <c r="E81" s="521">
        <v>24</v>
      </c>
      <c r="F81" s="768" t="s">
        <v>1316</v>
      </c>
      <c r="G81" s="638">
        <f t="shared" si="236"/>
        <v>530</v>
      </c>
      <c r="H81" s="525">
        <v>12720</v>
      </c>
      <c r="I81" s="575">
        <v>1008</v>
      </c>
      <c r="J81" s="592">
        <f t="shared" si="237"/>
        <v>12821760</v>
      </c>
      <c r="K81" s="567">
        <v>0</v>
      </c>
      <c r="L81" s="568">
        <f t="shared" si="238"/>
        <v>0</v>
      </c>
      <c r="M81" s="568">
        <f t="shared" si="239"/>
        <v>12821760</v>
      </c>
      <c r="N81" s="569">
        <v>11656145</v>
      </c>
      <c r="O81" s="569">
        <v>1165615</v>
      </c>
      <c r="P81" s="568">
        <v>0</v>
      </c>
      <c r="Q81" s="617">
        <f t="shared" si="240"/>
        <v>1741824.0000000037</v>
      </c>
      <c r="R81" s="618">
        <f t="shared" si="212"/>
        <v>0.13584905660377389</v>
      </c>
      <c r="S81" s="523">
        <f t="shared" si="241"/>
        <v>1741824.0000000037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242"/>
        <v>457.99999999999983</v>
      </c>
      <c r="Y81" s="526">
        <f t="shared" si="243"/>
        <v>10991.999999999996</v>
      </c>
      <c r="Z81" s="568">
        <f t="shared" si="244"/>
        <v>0</v>
      </c>
      <c r="AA81" s="723">
        <v>12354760.93090909</v>
      </c>
      <c r="AB81" s="723">
        <v>1235476.0930909091</v>
      </c>
      <c r="AC81" s="723">
        <v>1226111.04</v>
      </c>
      <c r="AD81" s="723">
        <v>122611.10400000001</v>
      </c>
      <c r="AE81" s="723">
        <v>1161578.8800000001</v>
      </c>
      <c r="AF81" s="619">
        <f t="shared" si="245"/>
        <v>232315.77600000004</v>
      </c>
      <c r="AG81" s="723">
        <v>11079935.999999996</v>
      </c>
      <c r="AH81" s="643">
        <f t="shared" si="246"/>
        <v>10991.999999999996</v>
      </c>
      <c r="AI81" s="644" t="s">
        <v>1331</v>
      </c>
    </row>
    <row r="82" spans="1:35" ht="18" customHeight="1">
      <c r="A82" s="194"/>
      <c r="B82" s="519">
        <v>5</v>
      </c>
      <c r="C82" s="587">
        <v>31</v>
      </c>
      <c r="D82" s="771" t="s">
        <v>1258</v>
      </c>
      <c r="E82" s="521">
        <v>24</v>
      </c>
      <c r="F82" s="768" t="s">
        <v>1316</v>
      </c>
      <c r="G82" s="638">
        <f t="shared" si="225"/>
        <v>2000</v>
      </c>
      <c r="H82" s="525">
        <v>48000</v>
      </c>
      <c r="I82" s="575">
        <v>224</v>
      </c>
      <c r="J82" s="592">
        <f t="shared" si="226"/>
        <v>10752000</v>
      </c>
      <c r="K82" s="567">
        <v>0</v>
      </c>
      <c r="L82" s="568">
        <f t="shared" si="227"/>
        <v>0</v>
      </c>
      <c r="M82" s="568">
        <f t="shared" si="228"/>
        <v>10752000</v>
      </c>
      <c r="N82" s="569">
        <v>9774545</v>
      </c>
      <c r="O82" s="569">
        <v>977455</v>
      </c>
      <c r="P82" s="568">
        <v>0</v>
      </c>
      <c r="Q82" s="617">
        <f t="shared" si="229"/>
        <v>441768.4991999995</v>
      </c>
      <c r="R82" s="618">
        <f t="shared" si="212"/>
        <v>4.1087099999999953E-2</v>
      </c>
      <c r="S82" s="523">
        <f t="shared" si="230"/>
        <v>441768.4991999995</v>
      </c>
      <c r="T82" s="524" t="s">
        <v>98</v>
      </c>
      <c r="U82" s="563">
        <v>0</v>
      </c>
      <c r="V82" s="525" t="s">
        <v>90</v>
      </c>
      <c r="W82" s="522" t="s">
        <v>89</v>
      </c>
      <c r="X82" s="526">
        <f t="shared" si="231"/>
        <v>1917.8258000000003</v>
      </c>
      <c r="Y82" s="526">
        <f t="shared" si="232"/>
        <v>46027.819200000005</v>
      </c>
      <c r="Z82" s="568">
        <f t="shared" si="233"/>
        <v>0</v>
      </c>
      <c r="AA82" s="723">
        <v>9907968</v>
      </c>
      <c r="AB82" s="723">
        <v>990796.80000000005</v>
      </c>
      <c r="AC82" s="723">
        <v>535030.272</v>
      </c>
      <c r="AD82" s="723">
        <v>53503.027200000004</v>
      </c>
      <c r="AE82" s="723">
        <v>0</v>
      </c>
      <c r="AF82" s="619">
        <f t="shared" si="234"/>
        <v>0</v>
      </c>
      <c r="AG82" s="723">
        <v>10310231.500800001</v>
      </c>
      <c r="AH82" s="643">
        <f t="shared" si="235"/>
        <v>46027.819200000005</v>
      </c>
      <c r="AI82" s="644" t="s">
        <v>1328</v>
      </c>
    </row>
    <row r="83" spans="1:35" ht="18" customHeight="1">
      <c r="A83" s="194"/>
      <c r="B83" s="519">
        <v>5</v>
      </c>
      <c r="C83" s="587">
        <v>31</v>
      </c>
      <c r="D83" s="771" t="s">
        <v>1258</v>
      </c>
      <c r="E83" s="521">
        <v>24</v>
      </c>
      <c r="F83" s="768" t="s">
        <v>1039</v>
      </c>
      <c r="G83" s="638">
        <f t="shared" si="225"/>
        <v>2050</v>
      </c>
      <c r="H83" s="525">
        <v>49200</v>
      </c>
      <c r="I83" s="575">
        <v>128</v>
      </c>
      <c r="J83" s="592">
        <f t="shared" si="226"/>
        <v>6297600</v>
      </c>
      <c r="K83" s="567">
        <v>0</v>
      </c>
      <c r="L83" s="568">
        <f t="shared" si="227"/>
        <v>0</v>
      </c>
      <c r="M83" s="568">
        <f t="shared" si="228"/>
        <v>6297600</v>
      </c>
      <c r="N83" s="569">
        <v>5725091</v>
      </c>
      <c r="O83" s="569">
        <v>572509</v>
      </c>
      <c r="P83" s="568">
        <v>0</v>
      </c>
      <c r="Q83" s="617">
        <f t="shared" si="229"/>
        <v>406039.14240000024</v>
      </c>
      <c r="R83" s="618">
        <f t="shared" si="212"/>
        <v>6.4475219512195162E-2</v>
      </c>
      <c r="S83" s="523">
        <f t="shared" si="230"/>
        <v>406039.14240000024</v>
      </c>
      <c r="T83" s="524" t="s">
        <v>98</v>
      </c>
      <c r="U83" s="563">
        <v>0</v>
      </c>
      <c r="V83" s="525" t="s">
        <v>90</v>
      </c>
      <c r="W83" s="522" t="s">
        <v>89</v>
      </c>
      <c r="X83" s="526">
        <f t="shared" si="231"/>
        <v>1917.8257999999998</v>
      </c>
      <c r="Y83" s="526">
        <f t="shared" si="232"/>
        <v>46027.819199999998</v>
      </c>
      <c r="Z83" s="568">
        <f t="shared" si="233"/>
        <v>0</v>
      </c>
      <c r="AA83" s="723">
        <v>5661696</v>
      </c>
      <c r="AB83" s="723">
        <v>566169.59999999998</v>
      </c>
      <c r="AC83" s="723">
        <v>305731.58400000003</v>
      </c>
      <c r="AD83" s="723">
        <v>30573.158400000004</v>
      </c>
      <c r="AE83" s="723">
        <v>0</v>
      </c>
      <c r="AF83" s="619">
        <f t="shared" si="234"/>
        <v>0</v>
      </c>
      <c r="AG83" s="723">
        <v>5891560.8575999998</v>
      </c>
      <c r="AH83" s="643">
        <f t="shared" si="235"/>
        <v>46027.819199999998</v>
      </c>
      <c r="AI83" s="644" t="s">
        <v>1326</v>
      </c>
    </row>
    <row r="84" spans="1:35" ht="18" customHeight="1">
      <c r="A84" s="194"/>
      <c r="B84" s="519">
        <v>5</v>
      </c>
      <c r="C84" s="587">
        <v>31</v>
      </c>
      <c r="D84" s="724" t="s">
        <v>1311</v>
      </c>
      <c r="E84" s="521">
        <v>12</v>
      </c>
      <c r="F84" s="768" t="s">
        <v>1039</v>
      </c>
      <c r="G84" s="638">
        <f t="shared" si="225"/>
        <v>3000</v>
      </c>
      <c r="H84" s="525">
        <v>36000</v>
      </c>
      <c r="I84" s="575">
        <v>115</v>
      </c>
      <c r="J84" s="592">
        <f t="shared" si="226"/>
        <v>4140000</v>
      </c>
      <c r="K84" s="567">
        <v>0</v>
      </c>
      <c r="L84" s="568">
        <f t="shared" si="227"/>
        <v>0</v>
      </c>
      <c r="M84" s="568">
        <f t="shared" si="228"/>
        <v>4140000</v>
      </c>
      <c r="N84" s="569">
        <v>3763636</v>
      </c>
      <c r="O84" s="569">
        <v>376364</v>
      </c>
      <c r="P84" s="568">
        <v>0</v>
      </c>
      <c r="Q84" s="617">
        <f t="shared" si="229"/>
        <v>1263635.9160000002</v>
      </c>
      <c r="R84" s="618">
        <f t="shared" si="212"/>
        <v>0.30522606666666674</v>
      </c>
      <c r="S84" s="523">
        <f t="shared" si="230"/>
        <v>1263635.9160000002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231"/>
        <v>2084.3217999999997</v>
      </c>
      <c r="Y84" s="526">
        <f t="shared" si="232"/>
        <v>25011.861599999997</v>
      </c>
      <c r="Z84" s="568">
        <f t="shared" si="233"/>
        <v>0</v>
      </c>
      <c r="AA84" s="723">
        <v>2764140</v>
      </c>
      <c r="AB84" s="723">
        <v>276414</v>
      </c>
      <c r="AC84" s="723">
        <v>149263.56</v>
      </c>
      <c r="AD84" s="723">
        <v>14926.356</v>
      </c>
      <c r="AE84" s="723">
        <v>0</v>
      </c>
      <c r="AF84" s="619">
        <f t="shared" si="234"/>
        <v>0</v>
      </c>
      <c r="AG84" s="723">
        <v>2876364.0839999998</v>
      </c>
      <c r="AH84" s="643">
        <f t="shared" si="235"/>
        <v>25011.861599999997</v>
      </c>
      <c r="AI84" s="644" t="s">
        <v>1323</v>
      </c>
    </row>
    <row r="85" spans="1:35" ht="18" customHeight="1">
      <c r="A85" s="194"/>
      <c r="B85" s="519">
        <v>5</v>
      </c>
      <c r="C85" s="587">
        <v>31</v>
      </c>
      <c r="D85" s="724" t="s">
        <v>1124</v>
      </c>
      <c r="E85" s="521">
        <v>40</v>
      </c>
      <c r="F85" s="584" t="s">
        <v>885</v>
      </c>
      <c r="G85" s="638">
        <f t="shared" si="225"/>
        <v>571.25</v>
      </c>
      <c r="H85" s="525">
        <v>22850</v>
      </c>
      <c r="I85" s="575">
        <v>781</v>
      </c>
      <c r="J85" s="592">
        <f t="shared" si="226"/>
        <v>17845850</v>
      </c>
      <c r="K85" s="567">
        <v>0</v>
      </c>
      <c r="L85" s="568">
        <f t="shared" si="227"/>
        <v>0</v>
      </c>
      <c r="M85" s="568">
        <f t="shared" si="228"/>
        <v>17845850</v>
      </c>
      <c r="N85" s="569">
        <v>16223500</v>
      </c>
      <c r="O85" s="569">
        <v>1622350</v>
      </c>
      <c r="P85" s="568">
        <v>0</v>
      </c>
      <c r="Q85" s="617">
        <f t="shared" si="229"/>
        <v>791671.58399999887</v>
      </c>
      <c r="R85" s="618">
        <f t="shared" si="212"/>
        <v>4.436166301969359E-2</v>
      </c>
      <c r="S85" s="523">
        <f t="shared" si="230"/>
        <v>791671.58399999887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31"/>
        <v>545.90839999999992</v>
      </c>
      <c r="Y85" s="526">
        <f t="shared" si="232"/>
        <v>21836.335999999996</v>
      </c>
      <c r="Z85" s="568">
        <f t="shared" si="233"/>
        <v>0</v>
      </c>
      <c r="AA85" s="723">
        <v>16909360</v>
      </c>
      <c r="AB85" s="723">
        <v>1690936</v>
      </c>
      <c r="AC85" s="723">
        <v>913105.44000000006</v>
      </c>
      <c r="AD85" s="723">
        <v>91310.544000000009</v>
      </c>
      <c r="AE85" s="723">
        <v>541701.6</v>
      </c>
      <c r="AF85" s="619">
        <f t="shared" si="234"/>
        <v>108340.32</v>
      </c>
      <c r="AG85" s="723">
        <v>17054178.416000001</v>
      </c>
      <c r="AH85" s="643">
        <f t="shared" si="235"/>
        <v>21836.336000000003</v>
      </c>
      <c r="AI85" s="644" t="s">
        <v>1323</v>
      </c>
    </row>
    <row r="86" spans="1:35" ht="18" customHeight="1">
      <c r="A86" s="194"/>
      <c r="B86" s="519">
        <v>5</v>
      </c>
      <c r="C86" s="587">
        <v>31</v>
      </c>
      <c r="D86" s="724" t="s">
        <v>1251</v>
      </c>
      <c r="E86" s="521">
        <v>40</v>
      </c>
      <c r="F86" s="584" t="s">
        <v>1317</v>
      </c>
      <c r="G86" s="638">
        <f t="shared" si="225"/>
        <v>517.5</v>
      </c>
      <c r="H86" s="764">
        <v>20700</v>
      </c>
      <c r="I86" s="757">
        <v>770</v>
      </c>
      <c r="J86" s="592">
        <f t="shared" si="226"/>
        <v>15939000</v>
      </c>
      <c r="K86" s="567">
        <v>0</v>
      </c>
      <c r="L86" s="568">
        <f t="shared" si="227"/>
        <v>0</v>
      </c>
      <c r="M86" s="568">
        <f t="shared" si="228"/>
        <v>15939000</v>
      </c>
      <c r="N86" s="569">
        <v>14490000</v>
      </c>
      <c r="O86" s="569">
        <v>1449000</v>
      </c>
      <c r="P86" s="568">
        <v>0</v>
      </c>
      <c r="Q86" s="617">
        <f t="shared" si="229"/>
        <v>1353548</v>
      </c>
      <c r="R86" s="618">
        <f t="shared" si="212"/>
        <v>8.4920509442248576E-2</v>
      </c>
      <c r="S86" s="523">
        <f t="shared" si="230"/>
        <v>1353548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231"/>
        <v>473.55363636363637</v>
      </c>
      <c r="Y86" s="526">
        <f t="shared" si="232"/>
        <v>18942.145454545454</v>
      </c>
      <c r="Z86" s="568">
        <f t="shared" si="233"/>
        <v>0</v>
      </c>
      <c r="AA86" s="527">
        <v>14420000</v>
      </c>
      <c r="AB86" s="527">
        <v>1442000</v>
      </c>
      <c r="AC86" s="528">
        <v>778680.00000000012</v>
      </c>
      <c r="AD86" s="528">
        <v>77868.000000000015</v>
      </c>
      <c r="AE86" s="528">
        <v>420000</v>
      </c>
      <c r="AF86" s="619">
        <f t="shared" si="234"/>
        <v>84000</v>
      </c>
      <c r="AG86" s="527">
        <v>14585452</v>
      </c>
      <c r="AH86" s="643">
        <f t="shared" si="235"/>
        <v>18942.145454545454</v>
      </c>
      <c r="AI86" s="644" t="s">
        <v>1329</v>
      </c>
    </row>
    <row r="87" spans="1:35" ht="18" customHeight="1">
      <c r="A87" s="194"/>
      <c r="B87" s="519">
        <v>5</v>
      </c>
      <c r="C87" s="587">
        <v>31</v>
      </c>
      <c r="D87" s="769" t="s">
        <v>1258</v>
      </c>
      <c r="E87" s="521">
        <v>24</v>
      </c>
      <c r="F87" s="768" t="s">
        <v>1235</v>
      </c>
      <c r="G87" s="638">
        <f t="shared" si="214"/>
        <v>2050</v>
      </c>
      <c r="H87" s="525">
        <v>49200</v>
      </c>
      <c r="I87" s="575">
        <v>100</v>
      </c>
      <c r="J87" s="592">
        <f t="shared" si="215"/>
        <v>4920000</v>
      </c>
      <c r="K87" s="567">
        <v>0</v>
      </c>
      <c r="L87" s="568">
        <f t="shared" si="216"/>
        <v>0</v>
      </c>
      <c r="M87" s="568">
        <f t="shared" si="217"/>
        <v>4920000</v>
      </c>
      <c r="N87" s="569">
        <v>4472727</v>
      </c>
      <c r="O87" s="569">
        <v>447273</v>
      </c>
      <c r="P87" s="568">
        <v>0</v>
      </c>
      <c r="Q87" s="617">
        <f t="shared" si="218"/>
        <v>317218.08000000007</v>
      </c>
      <c r="R87" s="618">
        <f t="shared" si="212"/>
        <v>6.4475219512195134E-2</v>
      </c>
      <c r="S87" s="523">
        <f t="shared" si="219"/>
        <v>317218.08000000007</v>
      </c>
      <c r="T87" s="524" t="s">
        <v>839</v>
      </c>
      <c r="U87" s="563">
        <v>0</v>
      </c>
      <c r="V87" s="525" t="s">
        <v>90</v>
      </c>
      <c r="W87" s="522" t="s">
        <v>89</v>
      </c>
      <c r="X87" s="526">
        <f t="shared" si="220"/>
        <v>1917.8257999999998</v>
      </c>
      <c r="Y87" s="526">
        <f t="shared" si="221"/>
        <v>46027.819199999998</v>
      </c>
      <c r="Z87" s="568">
        <f t="shared" si="222"/>
        <v>0</v>
      </c>
      <c r="AA87" s="723">
        <v>4423200</v>
      </c>
      <c r="AB87" s="723">
        <v>442320</v>
      </c>
      <c r="AC87" s="723">
        <v>238852.80000000002</v>
      </c>
      <c r="AD87" s="723">
        <v>23885.280000000002</v>
      </c>
      <c r="AE87" s="723">
        <v>0</v>
      </c>
      <c r="AF87" s="619">
        <f t="shared" si="223"/>
        <v>0</v>
      </c>
      <c r="AG87" s="723">
        <v>4602781.92</v>
      </c>
      <c r="AH87" s="643">
        <f t="shared" si="224"/>
        <v>46027.819199999998</v>
      </c>
      <c r="AI87" s="644" t="s">
        <v>1328</v>
      </c>
    </row>
    <row r="88" spans="1:35" ht="18" customHeight="1">
      <c r="A88" s="194"/>
      <c r="B88" s="519">
        <v>5</v>
      </c>
      <c r="C88" s="587">
        <v>31</v>
      </c>
      <c r="D88" s="771" t="s">
        <v>1256</v>
      </c>
      <c r="E88" s="521">
        <v>24</v>
      </c>
      <c r="F88" s="768" t="s">
        <v>1318</v>
      </c>
      <c r="G88" s="638">
        <f t="shared" si="214"/>
        <v>950</v>
      </c>
      <c r="H88" s="525">
        <v>22800</v>
      </c>
      <c r="I88" s="575">
        <v>605</v>
      </c>
      <c r="J88" s="592">
        <f t="shared" si="215"/>
        <v>13794000</v>
      </c>
      <c r="K88" s="567">
        <v>0</v>
      </c>
      <c r="L88" s="568">
        <f t="shared" si="216"/>
        <v>0</v>
      </c>
      <c r="M88" s="568">
        <f t="shared" si="217"/>
        <v>13794000</v>
      </c>
      <c r="N88" s="569">
        <v>12540000</v>
      </c>
      <c r="O88" s="569">
        <v>1254000</v>
      </c>
      <c r="P88" s="568">
        <v>0</v>
      </c>
      <c r="Q88" s="617">
        <f t="shared" si="218"/>
        <v>1071491.5199999996</v>
      </c>
      <c r="R88" s="618">
        <f t="shared" si="212"/>
        <v>7.7678086124401885E-2</v>
      </c>
      <c r="S88" s="523">
        <f t="shared" si="219"/>
        <v>1071491.5199999996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220"/>
        <v>876.20581818181824</v>
      </c>
      <c r="Y88" s="526">
        <f t="shared" si="221"/>
        <v>21028.939636363637</v>
      </c>
      <c r="Z88" s="568">
        <f t="shared" si="222"/>
        <v>0</v>
      </c>
      <c r="AA88" s="723">
        <v>12724800</v>
      </c>
      <c r="AB88" s="723">
        <v>1272480</v>
      </c>
      <c r="AC88" s="723">
        <v>687139.20000000007</v>
      </c>
      <c r="AD88" s="723">
        <v>68713.920000000013</v>
      </c>
      <c r="AE88" s="723">
        <v>518918.40000000008</v>
      </c>
      <c r="AF88" s="619">
        <f t="shared" si="223"/>
        <v>103783.68000000002</v>
      </c>
      <c r="AG88" s="723">
        <v>12722508.48</v>
      </c>
      <c r="AH88" s="643">
        <f t="shared" si="224"/>
        <v>21028.939636363637</v>
      </c>
      <c r="AI88" s="644" t="s">
        <v>1324</v>
      </c>
    </row>
    <row r="89" spans="1:35" ht="18" customHeight="1">
      <c r="A89" s="194"/>
      <c r="B89" s="519">
        <v>5</v>
      </c>
      <c r="C89" s="587">
        <v>31</v>
      </c>
      <c r="D89" s="724" t="s">
        <v>1251</v>
      </c>
      <c r="E89" s="521">
        <v>40</v>
      </c>
      <c r="F89" s="584" t="s">
        <v>1319</v>
      </c>
      <c r="G89" s="638">
        <f t="shared" si="214"/>
        <v>517.5</v>
      </c>
      <c r="H89" s="525">
        <v>20700</v>
      </c>
      <c r="I89" s="575">
        <v>770</v>
      </c>
      <c r="J89" s="592">
        <f t="shared" si="215"/>
        <v>15939000</v>
      </c>
      <c r="K89" s="567">
        <v>0</v>
      </c>
      <c r="L89" s="568">
        <f t="shared" si="216"/>
        <v>0</v>
      </c>
      <c r="M89" s="568">
        <f t="shared" si="217"/>
        <v>15939000</v>
      </c>
      <c r="N89" s="569">
        <v>14490000</v>
      </c>
      <c r="O89" s="569">
        <v>1449000</v>
      </c>
      <c r="P89" s="568">
        <v>0</v>
      </c>
      <c r="Q89" s="617">
        <f t="shared" si="218"/>
        <v>1353548</v>
      </c>
      <c r="R89" s="618">
        <f t="shared" si="212"/>
        <v>8.4920509442248576E-2</v>
      </c>
      <c r="S89" s="523">
        <f t="shared" si="219"/>
        <v>1353548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si="220"/>
        <v>473.55363636363637</v>
      </c>
      <c r="Y89" s="526">
        <f t="shared" si="221"/>
        <v>18942.145454545454</v>
      </c>
      <c r="Z89" s="568">
        <f t="shared" si="222"/>
        <v>0</v>
      </c>
      <c r="AA89" s="723">
        <v>14420000</v>
      </c>
      <c r="AB89" s="723">
        <v>1442000</v>
      </c>
      <c r="AC89" s="723">
        <v>778680.00000000012</v>
      </c>
      <c r="AD89" s="723">
        <v>77868.000000000015</v>
      </c>
      <c r="AE89" s="723">
        <v>420000</v>
      </c>
      <c r="AF89" s="619">
        <f t="shared" si="223"/>
        <v>84000</v>
      </c>
      <c r="AG89" s="723">
        <v>14585452</v>
      </c>
      <c r="AH89" s="643">
        <f t="shared" si="224"/>
        <v>18942.145454545454</v>
      </c>
      <c r="AI89" s="644" t="s">
        <v>1329</v>
      </c>
    </row>
    <row r="90" spans="1:35" ht="18" customHeight="1">
      <c r="A90" s="194"/>
      <c r="B90" s="519">
        <v>5</v>
      </c>
      <c r="C90" s="587">
        <v>31</v>
      </c>
      <c r="D90" s="724" t="s">
        <v>1258</v>
      </c>
      <c r="E90" s="521">
        <v>24</v>
      </c>
      <c r="F90" s="584" t="s">
        <v>1319</v>
      </c>
      <c r="G90" s="638">
        <f t="shared" si="214"/>
        <v>2100</v>
      </c>
      <c r="H90" s="764">
        <v>50400</v>
      </c>
      <c r="I90" s="757">
        <v>324</v>
      </c>
      <c r="J90" s="592">
        <f t="shared" si="215"/>
        <v>16329600</v>
      </c>
      <c r="K90" s="567">
        <v>0</v>
      </c>
      <c r="L90" s="568">
        <f t="shared" si="216"/>
        <v>0</v>
      </c>
      <c r="M90" s="568">
        <f t="shared" si="217"/>
        <v>16329600</v>
      </c>
      <c r="N90" s="569">
        <v>14845091</v>
      </c>
      <c r="O90" s="569">
        <v>1484509</v>
      </c>
      <c r="P90" s="568">
        <v>0</v>
      </c>
      <c r="Q90" s="617">
        <f t="shared" si="218"/>
        <v>1416586.5791999996</v>
      </c>
      <c r="R90" s="618">
        <f t="shared" si="212"/>
        <v>8.674961904761902E-2</v>
      </c>
      <c r="S90" s="523">
        <f t="shared" si="219"/>
        <v>1416586.5791999996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20"/>
        <v>1917.8257999999998</v>
      </c>
      <c r="Y90" s="526">
        <f t="shared" si="221"/>
        <v>46027.819199999998</v>
      </c>
      <c r="Z90" s="568">
        <f t="shared" si="222"/>
        <v>0</v>
      </c>
      <c r="AA90" s="723">
        <v>14331168</v>
      </c>
      <c r="AB90" s="723">
        <v>1433116.8</v>
      </c>
      <c r="AC90" s="723">
        <v>773883.07200000004</v>
      </c>
      <c r="AD90" s="723">
        <v>77388.30720000001</v>
      </c>
      <c r="AE90" s="723">
        <v>0</v>
      </c>
      <c r="AF90" s="619">
        <f t="shared" si="223"/>
        <v>0</v>
      </c>
      <c r="AG90" s="723">
        <v>14913013.4208</v>
      </c>
      <c r="AH90" s="643">
        <f t="shared" si="224"/>
        <v>46027.819199999998</v>
      </c>
      <c r="AI90" s="644" t="s">
        <v>1325</v>
      </c>
    </row>
    <row r="91" spans="1:35" s="518" customFormat="1" ht="18" customHeight="1">
      <c r="B91" s="519">
        <v>5</v>
      </c>
      <c r="C91" s="750"/>
      <c r="D91" s="745"/>
      <c r="E91" s="745"/>
      <c r="F91" s="746"/>
      <c r="G91" s="751"/>
      <c r="H91" s="751" t="s">
        <v>5</v>
      </c>
      <c r="I91" s="752">
        <f t="shared" ref="I91:AG91" si="247">SUM(I73:I90)</f>
        <v>8725</v>
      </c>
      <c r="J91" s="531">
        <f t="shared" si="247"/>
        <v>226669330</v>
      </c>
      <c r="K91" s="532">
        <f t="shared" si="247"/>
        <v>0</v>
      </c>
      <c r="L91" s="531">
        <f t="shared" si="247"/>
        <v>0</v>
      </c>
      <c r="M91" s="531">
        <f t="shared" si="247"/>
        <v>226669330</v>
      </c>
      <c r="N91" s="532">
        <f t="shared" si="247"/>
        <v>206063024</v>
      </c>
      <c r="O91" s="532">
        <f t="shared" si="247"/>
        <v>20606306</v>
      </c>
      <c r="P91" s="532">
        <f t="shared" si="247"/>
        <v>0</v>
      </c>
      <c r="Q91" s="589">
        <f t="shared" si="247"/>
        <v>18624344.950472727</v>
      </c>
      <c r="R91" s="790">
        <f t="shared" si="212"/>
        <v>8.2165262280841991E-2</v>
      </c>
      <c r="S91" s="590">
        <f t="shared" si="247"/>
        <v>18624344.950472727</v>
      </c>
      <c r="T91" s="530">
        <f t="shared" si="247"/>
        <v>0</v>
      </c>
      <c r="U91" s="534">
        <f t="shared" si="247"/>
        <v>0</v>
      </c>
      <c r="V91" s="531">
        <f t="shared" si="247"/>
        <v>0</v>
      </c>
      <c r="W91" s="530">
        <f t="shared" si="247"/>
        <v>0</v>
      </c>
      <c r="X91" s="535">
        <f t="shared" si="247"/>
        <v>21428.629199999996</v>
      </c>
      <c r="Y91" s="535">
        <f t="shared" si="247"/>
        <v>534601.78872727277</v>
      </c>
      <c r="Z91" s="533">
        <f t="shared" si="247"/>
        <v>0</v>
      </c>
      <c r="AA91" s="534">
        <f t="shared" si="247"/>
        <v>205356098.02181819</v>
      </c>
      <c r="AB91" s="534">
        <f t="shared" si="247"/>
        <v>20535609.802181821</v>
      </c>
      <c r="AC91" s="534">
        <f t="shared" si="247"/>
        <v>11648183.242909092</v>
      </c>
      <c r="AD91" s="534">
        <f t="shared" si="247"/>
        <v>1164818.3242909093</v>
      </c>
      <c r="AE91" s="534">
        <f t="shared" si="247"/>
        <v>5033721.207272728</v>
      </c>
      <c r="AF91" s="558">
        <f t="shared" si="247"/>
        <v>1006744.2414545455</v>
      </c>
      <c r="AG91" s="534">
        <f t="shared" si="247"/>
        <v>208044985.04952726</v>
      </c>
      <c r="AH91" s="578"/>
      <c r="AI91" s="615"/>
    </row>
    <row r="93" spans="1:35" ht="26.25">
      <c r="B93" s="501" t="s">
        <v>1168</v>
      </c>
      <c r="F93" s="513"/>
      <c r="G93" s="513"/>
      <c r="H93" s="513"/>
      <c r="I93" s="672"/>
      <c r="N93" s="514"/>
      <c r="P93" s="515"/>
      <c r="AA93" s="658"/>
      <c r="AB93" s="658"/>
      <c r="AC93" s="658"/>
      <c r="AD93" s="658"/>
      <c r="AE93" s="658"/>
      <c r="AG93" s="658"/>
      <c r="AI93" s="678"/>
    </row>
    <row r="94" spans="1:35">
      <c r="B94" s="509"/>
      <c r="C94" s="656"/>
      <c r="D94" s="676"/>
      <c r="E94" s="677"/>
      <c r="F94" s="657"/>
      <c r="G94" s="657"/>
      <c r="H94" s="513"/>
      <c r="N94" s="514"/>
      <c r="P94" s="515"/>
      <c r="T94" s="656"/>
      <c r="U94" s="658"/>
      <c r="AA94" s="559"/>
      <c r="AB94" s="559"/>
      <c r="AC94" s="559"/>
      <c r="AD94" s="634" t="s">
        <v>942</v>
      </c>
      <c r="AE94" s="559"/>
      <c r="AF94" s="559"/>
      <c r="AG94" s="559"/>
    </row>
    <row r="95" spans="1:35" s="507" customFormat="1">
      <c r="B95" s="968" t="s">
        <v>107</v>
      </c>
      <c r="C95" s="970" t="s">
        <v>815</v>
      </c>
      <c r="D95" s="972" t="s">
        <v>272</v>
      </c>
      <c r="E95" s="974" t="s">
        <v>22</v>
      </c>
      <c r="F95" s="968" t="s">
        <v>3</v>
      </c>
      <c r="G95" s="993" t="s">
        <v>843</v>
      </c>
      <c r="H95" s="994"/>
      <c r="I95" s="548" t="s">
        <v>817</v>
      </c>
      <c r="J95" s="977" t="s">
        <v>946</v>
      </c>
      <c r="K95" s="995" t="s">
        <v>939</v>
      </c>
      <c r="L95" s="981" t="s">
        <v>853</v>
      </c>
      <c r="M95" s="721" t="s">
        <v>5</v>
      </c>
      <c r="N95" s="998" t="s">
        <v>819</v>
      </c>
      <c r="O95" s="999"/>
      <c r="P95" s="632" t="s">
        <v>941</v>
      </c>
      <c r="Q95" s="1000" t="s">
        <v>842</v>
      </c>
      <c r="R95" s="1001"/>
      <c r="S95" s="1002"/>
      <c r="T95" s="1003" t="s">
        <v>852</v>
      </c>
      <c r="U95" s="1004"/>
      <c r="V95" s="987" t="s">
        <v>857</v>
      </c>
      <c r="W95" s="987" t="s">
        <v>858</v>
      </c>
      <c r="X95" s="1005" t="s">
        <v>856</v>
      </c>
      <c r="Y95" s="1006"/>
      <c r="Z95" s="990" t="s">
        <v>853</v>
      </c>
      <c r="AA95" s="1008" t="s">
        <v>819</v>
      </c>
      <c r="AB95" s="1009"/>
      <c r="AC95" s="1008" t="s">
        <v>849</v>
      </c>
      <c r="AD95" s="1009"/>
      <c r="AE95" s="985" t="s">
        <v>820</v>
      </c>
      <c r="AF95" s="560" t="s">
        <v>851</v>
      </c>
      <c r="AG95" s="985" t="s">
        <v>32</v>
      </c>
      <c r="AH95" s="635" t="s">
        <v>943</v>
      </c>
      <c r="AI95" s="636" t="s">
        <v>915</v>
      </c>
    </row>
    <row r="96" spans="1:35" s="508" customFormat="1" ht="16.5" customHeight="1">
      <c r="B96" s="969"/>
      <c r="C96" s="971"/>
      <c r="D96" s="973"/>
      <c r="E96" s="975"/>
      <c r="F96" s="969"/>
      <c r="G96" s="706" t="s">
        <v>214</v>
      </c>
      <c r="H96" s="706" t="s">
        <v>213</v>
      </c>
      <c r="I96" s="706" t="s">
        <v>213</v>
      </c>
      <c r="J96" s="978"/>
      <c r="K96" s="996"/>
      <c r="L96" s="997"/>
      <c r="M96" s="737" t="s">
        <v>940</v>
      </c>
      <c r="N96" s="735" t="s">
        <v>854</v>
      </c>
      <c r="O96" s="735" t="s">
        <v>855</v>
      </c>
      <c r="P96" s="734" t="s">
        <v>820</v>
      </c>
      <c r="Q96" s="736" t="s">
        <v>64</v>
      </c>
      <c r="R96" s="738" t="s">
        <v>892</v>
      </c>
      <c r="S96" s="736" t="s">
        <v>65</v>
      </c>
      <c r="T96" s="739" t="s">
        <v>825</v>
      </c>
      <c r="U96" s="739" t="s">
        <v>837</v>
      </c>
      <c r="V96" s="988"/>
      <c r="W96" s="988"/>
      <c r="X96" s="740" t="s">
        <v>214</v>
      </c>
      <c r="Y96" s="740" t="s">
        <v>213</v>
      </c>
      <c r="Z96" s="1007"/>
      <c r="AA96" s="732" t="s">
        <v>0</v>
      </c>
      <c r="AB96" s="732" t="s">
        <v>1</v>
      </c>
      <c r="AC96" s="732" t="s">
        <v>850</v>
      </c>
      <c r="AD96" s="732" t="s">
        <v>1</v>
      </c>
      <c r="AE96" s="986"/>
      <c r="AF96" s="733">
        <v>0.2</v>
      </c>
      <c r="AG96" s="986"/>
      <c r="AH96" s="613" t="s">
        <v>896</v>
      </c>
      <c r="AI96" s="636" t="s">
        <v>897</v>
      </c>
    </row>
    <row r="97" spans="1:35">
      <c r="A97" s="194"/>
      <c r="B97" s="519">
        <v>5</v>
      </c>
      <c r="C97" s="587">
        <v>26</v>
      </c>
      <c r="D97" s="718" t="s">
        <v>1089</v>
      </c>
      <c r="E97" s="521">
        <v>24</v>
      </c>
      <c r="F97" s="584" t="s">
        <v>1275</v>
      </c>
      <c r="G97" s="638">
        <f t="shared" ref="G97" si="248">H97/E97</f>
        <v>520</v>
      </c>
      <c r="H97" s="525">
        <v>12480</v>
      </c>
      <c r="I97" s="575">
        <v>1008</v>
      </c>
      <c r="J97" s="594">
        <f>H97*I97</f>
        <v>12579840</v>
      </c>
      <c r="K97" s="567" t="s">
        <v>872</v>
      </c>
      <c r="L97" s="568">
        <f t="shared" ref="L97" si="249">J97-M97</f>
        <v>0</v>
      </c>
      <c r="M97" s="568">
        <f t="shared" ref="M97" si="250">N97+O97-P97</f>
        <v>12579840</v>
      </c>
      <c r="N97" s="569">
        <v>11436218</v>
      </c>
      <c r="O97" s="569">
        <v>1143622</v>
      </c>
      <c r="P97" s="568">
        <v>0</v>
      </c>
      <c r="Q97" s="617">
        <f t="shared" ref="Q97" si="251">J97-AG97</f>
        <v>1499904.0000000037</v>
      </c>
      <c r="R97" s="618">
        <f t="shared" ref="R97:R103" si="252">Q97/J97</f>
        <v>0.11923076923076953</v>
      </c>
      <c r="S97" s="523">
        <f t="shared" ref="S97" si="253">Q97-U97</f>
        <v>1499904.0000000037</v>
      </c>
      <c r="T97" s="524" t="s">
        <v>839</v>
      </c>
      <c r="U97" s="563">
        <v>0</v>
      </c>
      <c r="V97" s="525" t="s">
        <v>90</v>
      </c>
      <c r="W97" s="522" t="s">
        <v>89</v>
      </c>
      <c r="X97" s="526">
        <f t="shared" ref="X97" si="254">Y97/E97</f>
        <v>457.99999999999983</v>
      </c>
      <c r="Y97" s="713">
        <f t="shared" ref="Y97" si="255">(AA97+AB97-AC97-AD97-AE97)/I97</f>
        <v>10991.999999999996</v>
      </c>
      <c r="Z97" s="568">
        <f t="shared" ref="Z97" si="256">AH97-Y97</f>
        <v>0</v>
      </c>
      <c r="AA97" s="527">
        <v>12354760.93090909</v>
      </c>
      <c r="AB97" s="527">
        <v>1235476.0930909091</v>
      </c>
      <c r="AC97" s="528">
        <v>1226111.04</v>
      </c>
      <c r="AD97" s="528">
        <v>122611.10400000001</v>
      </c>
      <c r="AE97" s="528">
        <v>1161578.8800000001</v>
      </c>
      <c r="AF97" s="619">
        <f t="shared" ref="AF97" si="257">AE97*$AF$4</f>
        <v>232315.77600000004</v>
      </c>
      <c r="AG97" s="527">
        <v>11079935.999999996</v>
      </c>
      <c r="AH97" s="643">
        <f t="shared" ref="AH97" si="258">AG97/I97</f>
        <v>10991.999999999996</v>
      </c>
      <c r="AI97" s="644" t="s">
        <v>1323</v>
      </c>
    </row>
    <row r="98" spans="1:35">
      <c r="A98" s="194"/>
      <c r="B98" s="519">
        <v>5</v>
      </c>
      <c r="C98" s="750"/>
      <c r="D98" s="745"/>
      <c r="E98" s="745"/>
      <c r="F98" s="746"/>
      <c r="G98" s="751"/>
      <c r="H98" s="751" t="s">
        <v>5</v>
      </c>
      <c r="I98" s="752">
        <f>SUM(I97)</f>
        <v>1008</v>
      </c>
      <c r="J98" s="531">
        <f>SUM(J97)</f>
        <v>12579840</v>
      </c>
      <c r="K98" s="532">
        <f t="shared" ref="K98:AG98" si="259">SUM(K97)</f>
        <v>0</v>
      </c>
      <c r="L98" s="531">
        <f t="shared" si="259"/>
        <v>0</v>
      </c>
      <c r="M98" s="531">
        <f t="shared" si="259"/>
        <v>12579840</v>
      </c>
      <c r="N98" s="532">
        <f t="shared" si="259"/>
        <v>11436218</v>
      </c>
      <c r="O98" s="532">
        <f t="shared" si="259"/>
        <v>1143622</v>
      </c>
      <c r="P98" s="532">
        <f t="shared" si="259"/>
        <v>0</v>
      </c>
      <c r="Q98" s="589">
        <f t="shared" si="259"/>
        <v>1499904.0000000037</v>
      </c>
      <c r="R98" s="790">
        <f t="shared" si="252"/>
        <v>0.11923076923076953</v>
      </c>
      <c r="S98" s="590">
        <f t="shared" si="259"/>
        <v>1499904.0000000037</v>
      </c>
      <c r="T98" s="530">
        <f t="shared" si="259"/>
        <v>0</v>
      </c>
      <c r="U98" s="534">
        <f t="shared" si="259"/>
        <v>0</v>
      </c>
      <c r="V98" s="531">
        <f t="shared" si="259"/>
        <v>0</v>
      </c>
      <c r="W98" s="530">
        <f t="shared" si="259"/>
        <v>0</v>
      </c>
      <c r="X98" s="707">
        <f t="shared" si="259"/>
        <v>457.99999999999983</v>
      </c>
      <c r="Y98" s="714">
        <f t="shared" si="259"/>
        <v>10991.999999999996</v>
      </c>
      <c r="Z98" s="531">
        <f t="shared" si="259"/>
        <v>0</v>
      </c>
      <c r="AA98" s="534">
        <f t="shared" si="259"/>
        <v>12354760.93090909</v>
      </c>
      <c r="AB98" s="534">
        <f t="shared" si="259"/>
        <v>1235476.0930909091</v>
      </c>
      <c r="AC98" s="534">
        <f t="shared" si="259"/>
        <v>1226111.04</v>
      </c>
      <c r="AD98" s="534">
        <f t="shared" si="259"/>
        <v>122611.10400000001</v>
      </c>
      <c r="AE98" s="534">
        <f t="shared" si="259"/>
        <v>1161578.8800000001</v>
      </c>
      <c r="AF98" s="558">
        <f t="shared" si="259"/>
        <v>232315.77600000004</v>
      </c>
      <c r="AG98" s="534">
        <f t="shared" si="259"/>
        <v>11079935.999999996</v>
      </c>
      <c r="AH98" s="578"/>
      <c r="AI98" s="615"/>
    </row>
    <row r="99" spans="1:35" ht="18" customHeight="1">
      <c r="A99" s="194"/>
      <c r="B99" s="519">
        <v>5</v>
      </c>
      <c r="C99" s="587">
        <v>30</v>
      </c>
      <c r="D99" s="724" t="s">
        <v>1089</v>
      </c>
      <c r="E99" s="521">
        <v>24</v>
      </c>
      <c r="F99" s="584" t="s">
        <v>1274</v>
      </c>
      <c r="G99" s="638">
        <f t="shared" ref="G99" si="260">H99/E99</f>
        <v>520</v>
      </c>
      <c r="H99" s="525">
        <v>12480</v>
      </c>
      <c r="I99" s="575">
        <v>1008</v>
      </c>
      <c r="J99" s="594">
        <f>H99*I99</f>
        <v>12579840</v>
      </c>
      <c r="K99" s="567" t="s">
        <v>1276</v>
      </c>
      <c r="L99" s="568">
        <f t="shared" ref="L99" si="261">J99-M99</f>
        <v>0</v>
      </c>
      <c r="M99" s="568">
        <f t="shared" ref="M99" si="262">N99+O99-P99</f>
        <v>12579840</v>
      </c>
      <c r="N99" s="569">
        <v>11436218</v>
      </c>
      <c r="O99" s="569">
        <v>1143622</v>
      </c>
      <c r="P99" s="568">
        <v>0</v>
      </c>
      <c r="Q99" s="617">
        <f t="shared" ref="Q99" si="263">J99-AG99</f>
        <v>1499904.0000000037</v>
      </c>
      <c r="R99" s="618">
        <f t="shared" si="252"/>
        <v>0.11923076923076953</v>
      </c>
      <c r="S99" s="523">
        <f t="shared" ref="S99" si="264">Q99-U99</f>
        <v>1499904.0000000037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ref="X99" si="265">Y99/E99</f>
        <v>457.99999999999983</v>
      </c>
      <c r="Y99" s="526">
        <f t="shared" ref="Y99" si="266">(AA99+AB99-AC99-AD99-AE99)/I99</f>
        <v>10991.999999999996</v>
      </c>
      <c r="Z99" s="568">
        <f t="shared" ref="Z99" si="267">AH99-Y99</f>
        <v>0</v>
      </c>
      <c r="AA99" s="723">
        <v>12354760.93090909</v>
      </c>
      <c r="AB99" s="723">
        <v>1235476.0930909091</v>
      </c>
      <c r="AC99" s="723">
        <v>1226111.04</v>
      </c>
      <c r="AD99" s="723">
        <v>122611.10400000001</v>
      </c>
      <c r="AE99" s="723">
        <v>1161578.8800000001</v>
      </c>
      <c r="AF99" s="619">
        <f t="shared" ref="AF99" si="268">AE99*$AF$4</f>
        <v>232315.77600000004</v>
      </c>
      <c r="AG99" s="723">
        <v>11079935.999999996</v>
      </c>
      <c r="AH99" s="643">
        <f t="shared" ref="AH99" si="269">AG99/I99</f>
        <v>10991.999999999996</v>
      </c>
      <c r="AI99" s="644" t="s">
        <v>1323</v>
      </c>
    </row>
    <row r="100" spans="1:35" s="518" customFormat="1" ht="18" customHeight="1">
      <c r="B100" s="519">
        <v>5</v>
      </c>
      <c r="C100" s="750"/>
      <c r="D100" s="745"/>
      <c r="E100" s="745"/>
      <c r="F100" s="746"/>
      <c r="G100" s="751"/>
      <c r="H100" s="751" t="s">
        <v>5</v>
      </c>
      <c r="I100" s="752">
        <f>SUM(I99)</f>
        <v>1008</v>
      </c>
      <c r="J100" s="531">
        <f>SUM(J99)</f>
        <v>12579840</v>
      </c>
      <c r="K100" s="532">
        <f t="shared" ref="K100:AG100" si="270">SUM(K99)</f>
        <v>0</v>
      </c>
      <c r="L100" s="531">
        <f t="shared" si="270"/>
        <v>0</v>
      </c>
      <c r="M100" s="531">
        <f t="shared" si="270"/>
        <v>12579840</v>
      </c>
      <c r="N100" s="532">
        <f t="shared" si="270"/>
        <v>11436218</v>
      </c>
      <c r="O100" s="532">
        <f t="shared" si="270"/>
        <v>1143622</v>
      </c>
      <c r="P100" s="532">
        <f t="shared" si="270"/>
        <v>0</v>
      </c>
      <c r="Q100" s="589">
        <f t="shared" si="270"/>
        <v>1499904.0000000037</v>
      </c>
      <c r="R100" s="790">
        <f t="shared" si="252"/>
        <v>0.11923076923076953</v>
      </c>
      <c r="S100" s="590">
        <f t="shared" si="270"/>
        <v>1499904.0000000037</v>
      </c>
      <c r="T100" s="710">
        <f t="shared" si="270"/>
        <v>0</v>
      </c>
      <c r="U100" s="711">
        <f t="shared" si="270"/>
        <v>0</v>
      </c>
      <c r="V100" s="531">
        <f t="shared" si="270"/>
        <v>0</v>
      </c>
      <c r="W100" s="710">
        <f t="shared" si="270"/>
        <v>0</v>
      </c>
      <c r="X100" s="711">
        <f t="shared" si="270"/>
        <v>457.99999999999983</v>
      </c>
      <c r="Y100" s="711">
        <f t="shared" si="270"/>
        <v>10991.999999999996</v>
      </c>
      <c r="Z100" s="531">
        <f t="shared" si="270"/>
        <v>0</v>
      </c>
      <c r="AA100" s="711">
        <f t="shared" si="270"/>
        <v>12354760.93090909</v>
      </c>
      <c r="AB100" s="711">
        <f t="shared" si="270"/>
        <v>1235476.0930909091</v>
      </c>
      <c r="AC100" s="711">
        <f t="shared" si="270"/>
        <v>1226111.04</v>
      </c>
      <c r="AD100" s="711">
        <f t="shared" si="270"/>
        <v>122611.10400000001</v>
      </c>
      <c r="AE100" s="711">
        <f t="shared" si="270"/>
        <v>1161578.8800000001</v>
      </c>
      <c r="AF100" s="712">
        <f t="shared" si="270"/>
        <v>232315.77600000004</v>
      </c>
      <c r="AG100" s="711">
        <f t="shared" si="270"/>
        <v>11079935.999999996</v>
      </c>
      <c r="AH100" s="578"/>
      <c r="AI100" s="615"/>
    </row>
    <row r="101" spans="1:35" ht="18" customHeight="1">
      <c r="A101" s="194"/>
      <c r="B101" s="519">
        <v>5</v>
      </c>
      <c r="C101" s="587">
        <v>31</v>
      </c>
      <c r="D101" s="724" t="s">
        <v>1258</v>
      </c>
      <c r="E101" s="521">
        <v>24</v>
      </c>
      <c r="F101" s="584" t="s">
        <v>1274</v>
      </c>
      <c r="G101" s="638">
        <f t="shared" ref="G101" si="271">H101/E101</f>
        <v>2000</v>
      </c>
      <c r="H101" s="525">
        <v>48000</v>
      </c>
      <c r="I101" s="575">
        <v>324</v>
      </c>
      <c r="J101" s="594">
        <f>H101*I101</f>
        <v>15552000</v>
      </c>
      <c r="K101" s="567" t="s">
        <v>1276</v>
      </c>
      <c r="L101" s="568">
        <f t="shared" ref="L101" si="272">J101-M101</f>
        <v>0</v>
      </c>
      <c r="M101" s="568">
        <f t="shared" ref="M101" si="273">N101+O101-P101</f>
        <v>15552000</v>
      </c>
      <c r="N101" s="569">
        <v>14138181</v>
      </c>
      <c r="O101" s="569">
        <v>1413819</v>
      </c>
      <c r="P101" s="568">
        <v>0</v>
      </c>
      <c r="Q101" s="617">
        <f t="shared" ref="Q101" si="274">J101-AG101</f>
        <v>638986.57919999957</v>
      </c>
      <c r="R101" s="618">
        <f t="shared" si="252"/>
        <v>4.1087099999999974E-2</v>
      </c>
      <c r="S101" s="523">
        <f t="shared" ref="S101" si="275">Q101-U101</f>
        <v>638986.57919999957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ref="X101" si="276">Y101/E101</f>
        <v>1917.8257999999998</v>
      </c>
      <c r="Y101" s="526">
        <f t="shared" ref="Y101" si="277">(AA101+AB101-AC101-AD101-AE101)/I101</f>
        <v>46027.819199999998</v>
      </c>
      <c r="Z101" s="568">
        <f t="shared" ref="Z101" si="278">AH101-Y101</f>
        <v>0</v>
      </c>
      <c r="AA101" s="723">
        <v>14331168</v>
      </c>
      <c r="AB101" s="723">
        <v>1433116.8</v>
      </c>
      <c r="AC101" s="723">
        <v>773883.07200000004</v>
      </c>
      <c r="AD101" s="723">
        <v>77388.30720000001</v>
      </c>
      <c r="AE101" s="723">
        <v>0</v>
      </c>
      <c r="AF101" s="619">
        <f t="shared" ref="AF101" si="279">AE101*$AF$4</f>
        <v>0</v>
      </c>
      <c r="AG101" s="723">
        <v>14913013.4208</v>
      </c>
      <c r="AH101" s="643">
        <f t="shared" ref="AH101" si="280">AG101/I101</f>
        <v>46027.819199999998</v>
      </c>
      <c r="AI101" s="644" t="s">
        <v>1336</v>
      </c>
    </row>
    <row r="102" spans="1:35" ht="18" customHeight="1">
      <c r="A102" s="194"/>
      <c r="B102" s="519">
        <v>5</v>
      </c>
      <c r="C102" s="587">
        <v>31</v>
      </c>
      <c r="D102" s="724" t="s">
        <v>1255</v>
      </c>
      <c r="E102" s="521">
        <v>48</v>
      </c>
      <c r="F102" s="584" t="s">
        <v>1320</v>
      </c>
      <c r="G102" s="638">
        <f t="shared" ref="G102" si="281">H102/E102</f>
        <v>520</v>
      </c>
      <c r="H102" s="525">
        <v>24960</v>
      </c>
      <c r="I102" s="575">
        <v>385</v>
      </c>
      <c r="J102" s="594">
        <f>H102*I102</f>
        <v>9609600</v>
      </c>
      <c r="K102" s="567" t="s">
        <v>1276</v>
      </c>
      <c r="L102" s="568">
        <f t="shared" ref="L102" si="282">J102-M102</f>
        <v>0</v>
      </c>
      <c r="M102" s="568">
        <f t="shared" ref="M102" si="283">N102+O102-P102</f>
        <v>9609600</v>
      </c>
      <c r="N102" s="569">
        <v>8736000</v>
      </c>
      <c r="O102" s="569">
        <v>873600</v>
      </c>
      <c r="P102" s="568">
        <v>0</v>
      </c>
      <c r="Q102" s="617">
        <f t="shared" ref="Q102" si="284">J102-AG102</f>
        <v>993394.08000000194</v>
      </c>
      <c r="R102" s="618">
        <f t="shared" si="252"/>
        <v>0.10337517482517503</v>
      </c>
      <c r="S102" s="523">
        <f t="shared" ref="S102" si="285">Q102-U102</f>
        <v>993394.08000000194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ref="X102" si="286">Y102/E102</f>
        <v>466.244909090909</v>
      </c>
      <c r="Y102" s="526">
        <f t="shared" ref="Y102" si="287">(AA102+AB102-AC102-AD102-AE102)/I102</f>
        <v>22379.755636363632</v>
      </c>
      <c r="Z102" s="568">
        <f t="shared" ref="Z102" si="288">AH102-Y102</f>
        <v>0</v>
      </c>
      <c r="AA102" s="723">
        <v>8551200</v>
      </c>
      <c r="AB102" s="723">
        <v>855120</v>
      </c>
      <c r="AC102" s="723">
        <v>461764.80000000005</v>
      </c>
      <c r="AD102" s="723">
        <v>46176.48000000001</v>
      </c>
      <c r="AE102" s="723">
        <v>282172.80000000005</v>
      </c>
      <c r="AF102" s="619">
        <f t="shared" ref="AF102" si="289">AE102*$AF$4</f>
        <v>56434.560000000012</v>
      </c>
      <c r="AG102" s="723">
        <v>8616205.9199999981</v>
      </c>
      <c r="AH102" s="643">
        <f t="shared" ref="AH102" si="290">AG102/I102</f>
        <v>22379.755636363632</v>
      </c>
      <c r="AI102" s="644" t="s">
        <v>1326</v>
      </c>
    </row>
    <row r="103" spans="1:35" s="518" customFormat="1" ht="18" customHeight="1">
      <c r="B103" s="519">
        <v>5</v>
      </c>
      <c r="C103" s="750"/>
      <c r="D103" s="745"/>
      <c r="E103" s="745"/>
      <c r="F103" s="746"/>
      <c r="G103" s="751"/>
      <c r="H103" s="751" t="s">
        <v>5</v>
      </c>
      <c r="I103" s="752">
        <f>SUM(I101:I102)</f>
        <v>709</v>
      </c>
      <c r="J103" s="531">
        <f t="shared" ref="J103:AG103" si="291">SUM(J101:J102)</f>
        <v>25161600</v>
      </c>
      <c r="K103" s="532">
        <f t="shared" si="291"/>
        <v>0</v>
      </c>
      <c r="L103" s="531">
        <f t="shared" si="291"/>
        <v>0</v>
      </c>
      <c r="M103" s="531">
        <f t="shared" si="291"/>
        <v>25161600</v>
      </c>
      <c r="N103" s="532">
        <f t="shared" si="291"/>
        <v>22874181</v>
      </c>
      <c r="O103" s="532">
        <f t="shared" si="291"/>
        <v>2287419</v>
      </c>
      <c r="P103" s="532">
        <f t="shared" si="291"/>
        <v>0</v>
      </c>
      <c r="Q103" s="589">
        <f t="shared" si="291"/>
        <v>1632380.6592000015</v>
      </c>
      <c r="R103" s="790">
        <f t="shared" si="252"/>
        <v>6.4875868752384644E-2</v>
      </c>
      <c r="S103" s="590">
        <f t="shared" si="291"/>
        <v>1632380.6592000015</v>
      </c>
      <c r="T103" s="710">
        <f t="shared" si="291"/>
        <v>0</v>
      </c>
      <c r="U103" s="711">
        <f t="shared" si="291"/>
        <v>0</v>
      </c>
      <c r="V103" s="531">
        <f t="shared" si="291"/>
        <v>0</v>
      </c>
      <c r="W103" s="710">
        <f t="shared" si="291"/>
        <v>0</v>
      </c>
      <c r="X103" s="711">
        <f t="shared" si="291"/>
        <v>2384.0707090909091</v>
      </c>
      <c r="Y103" s="711">
        <f t="shared" si="291"/>
        <v>68407.574836363638</v>
      </c>
      <c r="Z103" s="531">
        <f t="shared" si="291"/>
        <v>0</v>
      </c>
      <c r="AA103" s="711">
        <f t="shared" si="291"/>
        <v>22882368</v>
      </c>
      <c r="AB103" s="711">
        <f t="shared" si="291"/>
        <v>2288236.7999999998</v>
      </c>
      <c r="AC103" s="711">
        <f t="shared" si="291"/>
        <v>1235647.872</v>
      </c>
      <c r="AD103" s="711">
        <f t="shared" si="291"/>
        <v>123564.78720000002</v>
      </c>
      <c r="AE103" s="711">
        <f t="shared" si="291"/>
        <v>282172.80000000005</v>
      </c>
      <c r="AF103" s="712">
        <f t="shared" si="291"/>
        <v>56434.560000000012</v>
      </c>
      <c r="AG103" s="711">
        <f t="shared" si="291"/>
        <v>23529219.340799998</v>
      </c>
      <c r="AH103" s="578"/>
      <c r="AI103" s="615"/>
    </row>
    <row r="111" spans="1:35">
      <c r="E111" s="62"/>
      <c r="F111" s="62"/>
      <c r="G111" s="62"/>
      <c r="H111" s="62"/>
      <c r="K111" s="62"/>
      <c r="L111" s="62"/>
    </row>
    <row r="112" spans="1:35">
      <c r="E112" s="62"/>
      <c r="F112" s="62"/>
      <c r="G112" s="62"/>
      <c r="H112" s="62"/>
      <c r="K112" s="62"/>
      <c r="L112" s="62"/>
    </row>
    <row r="113" spans="5:12">
      <c r="E113" s="62"/>
      <c r="F113" s="62"/>
      <c r="G113" s="62"/>
      <c r="H113" s="62"/>
      <c r="K113" s="62"/>
      <c r="L113" s="62"/>
    </row>
    <row r="114" spans="5:12">
      <c r="E114" s="62"/>
      <c r="F114" s="62"/>
      <c r="G114" s="62"/>
      <c r="H114" s="62"/>
      <c r="K114" s="62"/>
      <c r="L114" s="62"/>
    </row>
    <row r="115" spans="5:12">
      <c r="E115" s="62"/>
      <c r="F115" s="62"/>
      <c r="G115" s="62"/>
      <c r="H115" s="62"/>
      <c r="K115" s="62"/>
      <c r="L115" s="62"/>
    </row>
    <row r="116" spans="5:12">
      <c r="E116" s="62"/>
      <c r="F116" s="62"/>
      <c r="G116" s="62"/>
      <c r="H116" s="62"/>
      <c r="K116" s="62"/>
      <c r="L116" s="62"/>
    </row>
    <row r="117" spans="5:12">
      <c r="E117" s="62"/>
      <c r="F117" s="62"/>
      <c r="G117" s="62"/>
      <c r="H117" s="62"/>
      <c r="K117" s="62"/>
      <c r="L117" s="62"/>
    </row>
    <row r="118" spans="5:12">
      <c r="E118" s="62"/>
      <c r="F118" s="62"/>
      <c r="G118" s="62"/>
      <c r="H118" s="62"/>
      <c r="K118" s="62"/>
      <c r="L118" s="62"/>
    </row>
    <row r="119" spans="5:12">
      <c r="E119" s="62"/>
      <c r="F119" s="62"/>
      <c r="G119" s="62"/>
      <c r="H119" s="62"/>
      <c r="K119" s="62"/>
      <c r="L119" s="62"/>
    </row>
    <row r="120" spans="5:12">
      <c r="E120" s="62"/>
      <c r="F120" s="62"/>
      <c r="G120" s="62"/>
      <c r="H120" s="62"/>
      <c r="K120" s="62"/>
      <c r="L120" s="62"/>
    </row>
    <row r="121" spans="5:12">
      <c r="E121" s="62"/>
      <c r="F121" s="62"/>
      <c r="G121" s="62"/>
      <c r="H121" s="62"/>
      <c r="K121" s="62"/>
      <c r="L121" s="62"/>
    </row>
    <row r="122" spans="5:12">
      <c r="E122" s="62"/>
      <c r="F122" s="62"/>
      <c r="G122" s="62"/>
      <c r="H122" s="62"/>
      <c r="K122" s="62"/>
      <c r="L122" s="62"/>
    </row>
    <row r="123" spans="5:12">
      <c r="E123" s="62"/>
      <c r="F123" s="62"/>
      <c r="G123" s="62"/>
      <c r="H123" s="62"/>
      <c r="K123" s="62"/>
      <c r="L123" s="62"/>
    </row>
    <row r="124" spans="5:12">
      <c r="E124" s="62"/>
      <c r="F124" s="62"/>
      <c r="G124" s="62"/>
      <c r="H124" s="62"/>
      <c r="K124" s="62"/>
      <c r="L124" s="62"/>
    </row>
    <row r="125" spans="5:12">
      <c r="E125" s="62"/>
      <c r="F125" s="62"/>
      <c r="G125" s="62"/>
      <c r="H125" s="62"/>
      <c r="K125" s="62"/>
      <c r="L125" s="62"/>
    </row>
    <row r="126" spans="5:12">
      <c r="E126" s="62"/>
      <c r="F126" s="62"/>
      <c r="G126" s="62"/>
      <c r="H126" s="62"/>
      <c r="K126" s="62"/>
      <c r="L126" s="62"/>
    </row>
    <row r="127" spans="5:12">
      <c r="G127" s="62"/>
      <c r="H127" s="62"/>
      <c r="K127" s="62"/>
      <c r="L127" s="62"/>
    </row>
    <row r="128" spans="5:12">
      <c r="G128" s="62"/>
      <c r="H128" s="62"/>
      <c r="K128" s="62"/>
      <c r="L128" s="62"/>
    </row>
    <row r="129" spans="7:12">
      <c r="G129" s="62"/>
      <c r="H129" s="62"/>
      <c r="K129" s="62"/>
      <c r="L129" s="62"/>
    </row>
    <row r="130" spans="7:12">
      <c r="G130" s="62"/>
      <c r="H130" s="62"/>
      <c r="K130" s="62"/>
      <c r="L130" s="62"/>
    </row>
    <row r="131" spans="7:12">
      <c r="G131" s="62"/>
      <c r="H131" s="62"/>
      <c r="K131" s="62"/>
      <c r="L131" s="62"/>
    </row>
    <row r="132" spans="7:12">
      <c r="G132" s="62"/>
      <c r="H132" s="62"/>
      <c r="K132" s="62"/>
      <c r="L132" s="62"/>
    </row>
    <row r="133" spans="7:12">
      <c r="G133" s="62"/>
      <c r="H133" s="62"/>
      <c r="K133" s="62"/>
      <c r="L133" s="62"/>
    </row>
    <row r="134" spans="7:12">
      <c r="G134" s="62"/>
      <c r="H134" s="62"/>
      <c r="K134" s="62"/>
      <c r="L134" s="62"/>
    </row>
    <row r="135" spans="7:12">
      <c r="G135" s="62"/>
      <c r="H135" s="62"/>
      <c r="K135" s="62"/>
      <c r="L135" s="62"/>
    </row>
    <row r="136" spans="7:12">
      <c r="G136" s="62"/>
      <c r="H136" s="62"/>
      <c r="K136" s="62"/>
      <c r="L136" s="62"/>
    </row>
    <row r="137" spans="7:12">
      <c r="G137" s="62"/>
      <c r="H137" s="62"/>
      <c r="K137" s="62"/>
      <c r="L137" s="62"/>
    </row>
    <row r="138" spans="7:12">
      <c r="G138" s="62"/>
      <c r="H138" s="62"/>
      <c r="K138" s="62"/>
      <c r="L138" s="62"/>
    </row>
    <row r="139" spans="7:12">
      <c r="G139" s="62"/>
      <c r="H139" s="62"/>
      <c r="K139" s="62"/>
      <c r="L139" s="62"/>
    </row>
    <row r="140" spans="7:12">
      <c r="G140" s="62"/>
      <c r="H140" s="62"/>
      <c r="K140" s="62"/>
      <c r="L140" s="62"/>
    </row>
    <row r="141" spans="7:12">
      <c r="G141" s="62"/>
      <c r="H141" s="62"/>
      <c r="K141" s="62"/>
      <c r="L141" s="62"/>
    </row>
    <row r="142" spans="7:12">
      <c r="G142" s="62"/>
      <c r="H142" s="62"/>
      <c r="K142" s="62"/>
      <c r="L142" s="62"/>
    </row>
    <row r="143" spans="7:12">
      <c r="G143" s="62"/>
      <c r="H143" s="62"/>
      <c r="K143" s="62"/>
      <c r="L143" s="62"/>
    </row>
    <row r="144" spans="7:12">
      <c r="G144" s="62"/>
      <c r="H144" s="62"/>
      <c r="K144" s="62"/>
      <c r="L144" s="62"/>
    </row>
    <row r="145" spans="7:12">
      <c r="G145" s="62"/>
      <c r="H145" s="62"/>
      <c r="K145" s="62"/>
      <c r="L145" s="62"/>
    </row>
    <row r="146" spans="7:12">
      <c r="G146" s="62"/>
      <c r="H146" s="62"/>
      <c r="K146" s="62"/>
      <c r="L146" s="62"/>
    </row>
    <row r="147" spans="7:12">
      <c r="G147" s="62"/>
      <c r="H147" s="62"/>
      <c r="K147" s="62"/>
      <c r="L147" s="62"/>
    </row>
    <row r="148" spans="7:12">
      <c r="G148" s="62"/>
      <c r="H148" s="62"/>
      <c r="K148" s="62"/>
      <c r="L148" s="62"/>
    </row>
    <row r="149" spans="7:12">
      <c r="G149" s="62"/>
      <c r="H149" s="62"/>
      <c r="K149" s="62"/>
      <c r="L149" s="62"/>
    </row>
    <row r="150" spans="7:12">
      <c r="G150" s="62"/>
      <c r="H150" s="62"/>
      <c r="K150" s="62"/>
      <c r="L150" s="62"/>
    </row>
    <row r="151" spans="7:12">
      <c r="G151" s="62"/>
      <c r="H151" s="62"/>
      <c r="K151" s="62"/>
      <c r="L151" s="62"/>
    </row>
    <row r="152" spans="7:12">
      <c r="G152" s="62"/>
      <c r="H152" s="62"/>
      <c r="K152" s="62"/>
      <c r="L152" s="62"/>
    </row>
    <row r="153" spans="7:12">
      <c r="G153" s="62"/>
      <c r="H153" s="62"/>
      <c r="K153" s="62"/>
      <c r="L153" s="62"/>
    </row>
    <row r="154" spans="7:12">
      <c r="G154" s="62"/>
      <c r="H154" s="62"/>
      <c r="K154" s="62"/>
      <c r="L154" s="62"/>
    </row>
    <row r="155" spans="7:12">
      <c r="G155" s="62"/>
      <c r="H155" s="62"/>
      <c r="K155" s="62"/>
      <c r="L155" s="62"/>
    </row>
    <row r="156" spans="7:12">
      <c r="G156" s="62"/>
      <c r="H156" s="62"/>
      <c r="K156" s="62"/>
      <c r="L156" s="62"/>
    </row>
    <row r="157" spans="7:12">
      <c r="G157" s="62"/>
      <c r="H157" s="62"/>
      <c r="K157" s="62"/>
      <c r="L157" s="62"/>
    </row>
    <row r="158" spans="7:12">
      <c r="G158" s="62"/>
      <c r="H158" s="62"/>
      <c r="K158" s="62"/>
      <c r="L158" s="62"/>
    </row>
    <row r="159" spans="7:12">
      <c r="G159" s="62"/>
      <c r="H159" s="62"/>
      <c r="K159" s="62"/>
      <c r="L159" s="62"/>
    </row>
    <row r="160" spans="7:12">
      <c r="G160" s="62"/>
      <c r="H160" s="62"/>
      <c r="K160" s="62"/>
      <c r="L160" s="62"/>
    </row>
    <row r="161" spans="7:12">
      <c r="G161" s="62"/>
      <c r="H161" s="62"/>
      <c r="K161" s="62"/>
      <c r="L161" s="62"/>
    </row>
    <row r="162" spans="7:12">
      <c r="G162" s="62"/>
      <c r="H162" s="62"/>
      <c r="K162" s="62"/>
      <c r="L162" s="62"/>
    </row>
    <row r="163" spans="7:12">
      <c r="G163" s="62"/>
      <c r="H163" s="62"/>
      <c r="K163" s="62"/>
      <c r="L163" s="62"/>
    </row>
    <row r="164" spans="7:12">
      <c r="G164" s="62"/>
      <c r="H164" s="62"/>
      <c r="K164" s="62"/>
      <c r="L164" s="62"/>
    </row>
    <row r="165" spans="7:12">
      <c r="G165" s="62"/>
      <c r="H165" s="62"/>
      <c r="K165" s="62"/>
      <c r="L165" s="62"/>
    </row>
    <row r="166" spans="7:12">
      <c r="G166" s="62"/>
      <c r="H166" s="62"/>
      <c r="K166" s="62"/>
      <c r="L166" s="62"/>
    </row>
    <row r="167" spans="7:12">
      <c r="G167" s="62"/>
      <c r="H167" s="62"/>
      <c r="K167" s="62"/>
      <c r="L167" s="62"/>
    </row>
    <row r="168" spans="7:12">
      <c r="G168" s="62"/>
      <c r="H168" s="62"/>
      <c r="K168" s="62"/>
      <c r="L168" s="62"/>
    </row>
    <row r="169" spans="7:12">
      <c r="G169" s="62"/>
      <c r="H169" s="62"/>
      <c r="K169" s="62"/>
      <c r="L169" s="62"/>
    </row>
    <row r="170" spans="7:12">
      <c r="G170" s="62"/>
      <c r="H170" s="62"/>
      <c r="K170" s="62"/>
      <c r="L170" s="62"/>
    </row>
    <row r="171" spans="7:12">
      <c r="G171" s="62"/>
      <c r="H171" s="62"/>
      <c r="K171" s="62"/>
      <c r="L171" s="62"/>
    </row>
    <row r="172" spans="7:12">
      <c r="G172" s="62"/>
      <c r="H172" s="62"/>
      <c r="K172" s="62"/>
      <c r="L172" s="62"/>
    </row>
    <row r="173" spans="7:12">
      <c r="G173" s="62"/>
      <c r="H173" s="62"/>
      <c r="K173" s="62"/>
      <c r="L173" s="62"/>
    </row>
    <row r="174" spans="7:12">
      <c r="G174" s="62"/>
      <c r="H174" s="62"/>
      <c r="K174" s="62"/>
      <c r="L174" s="62"/>
    </row>
    <row r="175" spans="7:12">
      <c r="G175" s="62"/>
      <c r="H175" s="62"/>
      <c r="K175" s="62"/>
      <c r="L175" s="62"/>
    </row>
    <row r="176" spans="7:12">
      <c r="G176" s="62"/>
      <c r="H176" s="62"/>
      <c r="K176" s="62"/>
      <c r="L176" s="62"/>
    </row>
    <row r="177" spans="7:12">
      <c r="G177" s="62"/>
      <c r="H177" s="62"/>
      <c r="K177" s="62"/>
      <c r="L177" s="62"/>
    </row>
    <row r="178" spans="7:12">
      <c r="G178" s="62"/>
      <c r="H178" s="62"/>
      <c r="K178" s="62"/>
      <c r="L178" s="62"/>
    </row>
    <row r="179" spans="7:12">
      <c r="G179" s="62"/>
      <c r="H179" s="62"/>
      <c r="K179" s="62"/>
      <c r="L179" s="62"/>
    </row>
    <row r="180" spans="7:12">
      <c r="G180" s="62"/>
      <c r="H180" s="62"/>
      <c r="K180" s="62"/>
      <c r="L180" s="62"/>
    </row>
    <row r="181" spans="7:12">
      <c r="G181" s="62"/>
      <c r="H181" s="62"/>
      <c r="K181" s="62"/>
      <c r="L181" s="62"/>
    </row>
    <row r="182" spans="7:12">
      <c r="G182" s="62"/>
      <c r="H182" s="62"/>
      <c r="K182" s="62"/>
      <c r="L182" s="62"/>
    </row>
    <row r="183" spans="7:12">
      <c r="G183" s="62"/>
      <c r="H183" s="62"/>
      <c r="K183" s="62"/>
      <c r="L183" s="62"/>
    </row>
    <row r="184" spans="7:12">
      <c r="G184" s="62"/>
      <c r="H184" s="62"/>
      <c r="K184" s="62"/>
      <c r="L184" s="62"/>
    </row>
    <row r="185" spans="7:12">
      <c r="G185" s="62"/>
      <c r="H185" s="62"/>
      <c r="K185" s="62"/>
      <c r="L185" s="62"/>
    </row>
    <row r="186" spans="7:12">
      <c r="G186" s="62"/>
      <c r="H186" s="62"/>
      <c r="K186" s="62"/>
      <c r="L186" s="62"/>
    </row>
    <row r="187" spans="7:12">
      <c r="G187" s="62"/>
      <c r="H187" s="62"/>
      <c r="K187" s="62"/>
      <c r="L187" s="62"/>
    </row>
    <row r="188" spans="7:12">
      <c r="G188" s="62"/>
      <c r="H188" s="62"/>
      <c r="K188" s="62"/>
      <c r="L188" s="62"/>
    </row>
    <row r="189" spans="7:12">
      <c r="G189" s="62"/>
      <c r="H189" s="62"/>
      <c r="K189" s="62"/>
      <c r="L189" s="62"/>
    </row>
    <row r="190" spans="7:12">
      <c r="G190" s="62"/>
      <c r="H190" s="62"/>
      <c r="K190" s="62"/>
      <c r="L190" s="62"/>
    </row>
    <row r="191" spans="7:12">
      <c r="G191" s="62"/>
      <c r="H191" s="62"/>
      <c r="K191" s="62"/>
      <c r="L191" s="62"/>
    </row>
    <row r="192" spans="7:12">
      <c r="G192" s="62"/>
      <c r="H192" s="62"/>
      <c r="K192" s="62"/>
      <c r="L192" s="62"/>
    </row>
    <row r="193" spans="7:12">
      <c r="G193" s="62"/>
      <c r="H193" s="62"/>
      <c r="K193" s="62"/>
      <c r="L193" s="62"/>
    </row>
    <row r="194" spans="7:12">
      <c r="G194" s="62"/>
      <c r="H194" s="62"/>
      <c r="K194" s="62"/>
      <c r="L194" s="62"/>
    </row>
    <row r="195" spans="7:12">
      <c r="G195" s="62"/>
      <c r="H195" s="62"/>
      <c r="K195" s="62"/>
      <c r="L195" s="62"/>
    </row>
    <row r="196" spans="7:12">
      <c r="G196" s="62"/>
      <c r="H196" s="62"/>
      <c r="K196" s="62"/>
      <c r="L196" s="62"/>
    </row>
    <row r="197" spans="7:12">
      <c r="G197" s="62"/>
      <c r="H197" s="62"/>
      <c r="K197" s="62"/>
      <c r="L197" s="62"/>
    </row>
    <row r="198" spans="7:12">
      <c r="G198" s="62"/>
      <c r="H198" s="62"/>
      <c r="K198" s="62"/>
      <c r="L198" s="62"/>
    </row>
    <row r="199" spans="7:12">
      <c r="G199" s="62"/>
      <c r="H199" s="62"/>
      <c r="K199" s="62"/>
      <c r="L199" s="62"/>
    </row>
    <row r="200" spans="7:12">
      <c r="G200" s="62"/>
      <c r="H200" s="62"/>
      <c r="K200" s="62"/>
      <c r="L200" s="62"/>
    </row>
    <row r="201" spans="7:12">
      <c r="G201" s="62"/>
      <c r="H201" s="62"/>
      <c r="K201" s="62"/>
      <c r="L201" s="62"/>
    </row>
    <row r="202" spans="7:12">
      <c r="G202" s="62"/>
      <c r="H202" s="62"/>
      <c r="K202" s="62"/>
      <c r="L202" s="62"/>
    </row>
    <row r="203" spans="7:12">
      <c r="G203" s="62"/>
      <c r="H203" s="62"/>
      <c r="K203" s="62"/>
      <c r="L203" s="62"/>
    </row>
    <row r="204" spans="7:12">
      <c r="G204" s="62"/>
      <c r="H204" s="62"/>
      <c r="K204" s="62"/>
      <c r="L204" s="62"/>
    </row>
    <row r="205" spans="7:12">
      <c r="G205" s="62"/>
      <c r="H205" s="62"/>
      <c r="K205" s="62"/>
      <c r="L205" s="62"/>
    </row>
    <row r="206" spans="7:12">
      <c r="G206" s="62"/>
      <c r="H206" s="62"/>
      <c r="K206" s="62"/>
      <c r="L206" s="62"/>
    </row>
    <row r="207" spans="7:12">
      <c r="G207" s="62"/>
      <c r="H207" s="62"/>
      <c r="K207" s="62"/>
      <c r="L207" s="62"/>
    </row>
    <row r="208" spans="7:12">
      <c r="G208" s="62"/>
      <c r="H208" s="62"/>
      <c r="K208" s="62"/>
      <c r="L208" s="62"/>
    </row>
    <row r="209" spans="7:12">
      <c r="G209" s="62"/>
      <c r="H209" s="62"/>
      <c r="K209" s="62"/>
      <c r="L209" s="62"/>
    </row>
    <row r="210" spans="7:12">
      <c r="G210" s="62"/>
      <c r="H210" s="62"/>
      <c r="K210" s="62"/>
      <c r="L210" s="62"/>
    </row>
    <row r="211" spans="7:12">
      <c r="G211" s="62"/>
      <c r="H211" s="62"/>
      <c r="K211" s="62"/>
      <c r="L211" s="62"/>
    </row>
    <row r="212" spans="7:12">
      <c r="G212" s="62"/>
      <c r="H212" s="62"/>
      <c r="K212" s="62"/>
      <c r="L212" s="62"/>
    </row>
    <row r="213" spans="7:12">
      <c r="G213" s="62"/>
      <c r="H213" s="62"/>
      <c r="K213" s="62"/>
      <c r="L213" s="62"/>
    </row>
    <row r="214" spans="7:12">
      <c r="G214" s="62"/>
      <c r="H214" s="62"/>
      <c r="K214" s="62"/>
      <c r="L214" s="62"/>
    </row>
    <row r="215" spans="7:12">
      <c r="G215" s="62"/>
      <c r="H215" s="62"/>
      <c r="K215" s="62"/>
      <c r="L215" s="62"/>
    </row>
    <row r="216" spans="7:12">
      <c r="G216" s="62"/>
      <c r="H216" s="62"/>
      <c r="K216" s="62"/>
      <c r="L216" s="62"/>
    </row>
    <row r="217" spans="7:12">
      <c r="G217" s="62"/>
      <c r="H217" s="62"/>
      <c r="K217" s="62"/>
      <c r="L217" s="62"/>
    </row>
    <row r="218" spans="7:12">
      <c r="G218" s="62"/>
      <c r="H218" s="62"/>
      <c r="K218" s="62"/>
      <c r="L218" s="62"/>
    </row>
    <row r="219" spans="7:12">
      <c r="G219" s="62"/>
      <c r="H219" s="62"/>
      <c r="K219" s="62"/>
      <c r="L219" s="62"/>
    </row>
    <row r="220" spans="7:12">
      <c r="G220" s="62"/>
      <c r="H220" s="62"/>
      <c r="K220" s="62"/>
      <c r="L220" s="62"/>
    </row>
    <row r="221" spans="7:12">
      <c r="G221" s="62"/>
      <c r="H221" s="62"/>
      <c r="K221" s="62"/>
      <c r="L221" s="62"/>
    </row>
    <row r="222" spans="7:12">
      <c r="G222" s="62"/>
      <c r="H222" s="62"/>
      <c r="K222" s="62"/>
      <c r="L222" s="62"/>
    </row>
    <row r="223" spans="7:12">
      <c r="G223" s="62"/>
      <c r="H223" s="62"/>
      <c r="K223" s="62"/>
      <c r="L223" s="62"/>
    </row>
    <row r="224" spans="7:12">
      <c r="G224" s="62"/>
      <c r="H224" s="62"/>
      <c r="K224" s="62"/>
      <c r="L224" s="62"/>
    </row>
    <row r="225" spans="7:12">
      <c r="G225" s="62"/>
      <c r="H225" s="62"/>
      <c r="K225" s="62"/>
      <c r="L225" s="62"/>
    </row>
    <row r="226" spans="7:12">
      <c r="G226" s="62"/>
      <c r="H226" s="62"/>
      <c r="K226" s="62"/>
      <c r="L226" s="62"/>
    </row>
    <row r="227" spans="7:12">
      <c r="G227" s="62"/>
      <c r="H227" s="62"/>
      <c r="K227" s="62"/>
      <c r="L227" s="62"/>
    </row>
    <row r="228" spans="7:12">
      <c r="G228" s="62"/>
      <c r="H228" s="62"/>
      <c r="K228" s="62"/>
      <c r="L228" s="62"/>
    </row>
    <row r="229" spans="7:12">
      <c r="G229" s="62"/>
      <c r="H229" s="62"/>
      <c r="K229" s="62"/>
      <c r="L229" s="62"/>
    </row>
    <row r="230" spans="7:12">
      <c r="G230" s="62"/>
      <c r="H230" s="62"/>
      <c r="K230" s="62"/>
      <c r="L230" s="62"/>
    </row>
    <row r="231" spans="7:12">
      <c r="G231" s="62"/>
      <c r="H231" s="62"/>
      <c r="K231" s="62"/>
      <c r="L231" s="62"/>
    </row>
    <row r="232" spans="7:12">
      <c r="G232" s="62"/>
      <c r="H232" s="62"/>
      <c r="K232" s="62"/>
      <c r="L232" s="62"/>
    </row>
    <row r="233" spans="7:12">
      <c r="G233" s="62"/>
      <c r="H233" s="62"/>
      <c r="K233" s="62"/>
      <c r="L233" s="62"/>
    </row>
    <row r="234" spans="7:12">
      <c r="G234" s="62"/>
      <c r="H234" s="62"/>
      <c r="K234" s="62"/>
      <c r="L234" s="62"/>
    </row>
    <row r="235" spans="7:12">
      <c r="G235" s="62"/>
      <c r="H235" s="62"/>
      <c r="K235" s="62"/>
      <c r="L235" s="62"/>
    </row>
    <row r="236" spans="7:12">
      <c r="G236" s="62"/>
      <c r="H236" s="62"/>
      <c r="K236" s="62"/>
      <c r="L236" s="62"/>
    </row>
    <row r="237" spans="7:12">
      <c r="G237" s="62"/>
      <c r="H237" s="62"/>
      <c r="K237" s="62"/>
      <c r="L237" s="62"/>
    </row>
    <row r="238" spans="7:12">
      <c r="G238" s="62"/>
      <c r="H238" s="62"/>
      <c r="K238" s="62"/>
      <c r="L238" s="62"/>
    </row>
    <row r="239" spans="7:12">
      <c r="G239" s="62"/>
      <c r="H239" s="62"/>
      <c r="K239" s="62"/>
      <c r="L239" s="62"/>
    </row>
    <row r="240" spans="7:12">
      <c r="G240" s="62"/>
      <c r="H240" s="62"/>
      <c r="K240" s="62"/>
      <c r="L240" s="62"/>
    </row>
    <row r="241" spans="7:12">
      <c r="G241" s="62"/>
      <c r="H241" s="62"/>
      <c r="K241" s="62"/>
      <c r="L241" s="62"/>
    </row>
    <row r="242" spans="7:12">
      <c r="G242" s="62"/>
      <c r="H242" s="62"/>
      <c r="K242" s="62"/>
      <c r="L242" s="62"/>
    </row>
    <row r="243" spans="7:12">
      <c r="G243" s="62"/>
      <c r="H243" s="62"/>
      <c r="K243" s="62"/>
      <c r="L243" s="62"/>
    </row>
    <row r="244" spans="7:12">
      <c r="G244" s="62"/>
      <c r="H244" s="62"/>
      <c r="K244" s="62"/>
      <c r="L244" s="62"/>
    </row>
    <row r="245" spans="7:12">
      <c r="G245" s="62"/>
      <c r="H245" s="62"/>
      <c r="K245" s="62"/>
      <c r="L245" s="62"/>
    </row>
    <row r="246" spans="7:12">
      <c r="G246" s="62"/>
      <c r="H246" s="62"/>
      <c r="K246" s="62"/>
      <c r="L246" s="62"/>
    </row>
    <row r="247" spans="7:12">
      <c r="G247" s="62"/>
      <c r="H247" s="62"/>
      <c r="K247" s="62"/>
      <c r="L247" s="62"/>
    </row>
    <row r="248" spans="7:12">
      <c r="G248" s="62"/>
      <c r="H248" s="62"/>
      <c r="K248" s="62"/>
      <c r="L248" s="62"/>
    </row>
    <row r="249" spans="7:12">
      <c r="G249" s="62"/>
      <c r="H249" s="62"/>
      <c r="K249" s="62"/>
      <c r="L249" s="62"/>
    </row>
    <row r="250" spans="7:12">
      <c r="G250" s="62"/>
      <c r="H250" s="62"/>
      <c r="K250" s="62"/>
      <c r="L250" s="62"/>
    </row>
    <row r="251" spans="7:12">
      <c r="G251" s="62"/>
      <c r="H251" s="62"/>
      <c r="K251" s="62"/>
      <c r="L251" s="62"/>
    </row>
    <row r="252" spans="7:12">
      <c r="G252" s="62"/>
      <c r="H252" s="62"/>
      <c r="K252" s="62"/>
      <c r="L252" s="62"/>
    </row>
    <row r="253" spans="7:12">
      <c r="G253" s="62"/>
      <c r="H253" s="62"/>
      <c r="K253" s="62"/>
      <c r="L253" s="62"/>
    </row>
    <row r="254" spans="7:12">
      <c r="G254" s="62"/>
      <c r="H254" s="62"/>
      <c r="K254" s="62"/>
      <c r="L254" s="62"/>
    </row>
    <row r="255" spans="7:12">
      <c r="G255" s="62"/>
      <c r="H255" s="62"/>
      <c r="K255" s="62"/>
      <c r="L255" s="62"/>
    </row>
    <row r="256" spans="7:12">
      <c r="G256" s="62"/>
      <c r="H256" s="62"/>
      <c r="K256" s="62"/>
      <c r="L256" s="62"/>
    </row>
    <row r="257" spans="7:12">
      <c r="G257" s="62"/>
      <c r="H257" s="62"/>
      <c r="K257" s="62"/>
      <c r="L257" s="62"/>
    </row>
    <row r="258" spans="7:12">
      <c r="G258" s="62"/>
      <c r="H258" s="62"/>
      <c r="K258" s="62"/>
      <c r="L258" s="62"/>
    </row>
    <row r="259" spans="7:12">
      <c r="G259" s="62"/>
      <c r="H259" s="62"/>
      <c r="K259" s="62"/>
      <c r="L259" s="62"/>
    </row>
    <row r="260" spans="7:12">
      <c r="G260" s="62"/>
      <c r="H260" s="62"/>
      <c r="K260" s="62"/>
      <c r="L260" s="62"/>
    </row>
    <row r="261" spans="7:12">
      <c r="G261" s="62"/>
      <c r="H261" s="62"/>
      <c r="K261" s="62"/>
      <c r="L261" s="62"/>
    </row>
    <row r="262" spans="7:12">
      <c r="G262" s="62"/>
      <c r="H262" s="62"/>
      <c r="K262" s="62"/>
      <c r="L262" s="62"/>
    </row>
    <row r="263" spans="7:12">
      <c r="G263" s="62"/>
      <c r="H263" s="62"/>
      <c r="K263" s="62"/>
      <c r="L263" s="62"/>
    </row>
    <row r="264" spans="7:12">
      <c r="G264" s="62"/>
      <c r="H264" s="62"/>
      <c r="K264" s="62"/>
      <c r="L264" s="62"/>
    </row>
    <row r="265" spans="7:12">
      <c r="G265" s="62"/>
      <c r="H265" s="62"/>
      <c r="K265" s="62"/>
      <c r="L265" s="62"/>
    </row>
    <row r="266" spans="7:12">
      <c r="G266" s="62"/>
      <c r="H266" s="62"/>
      <c r="K266" s="62"/>
      <c r="L266" s="62"/>
    </row>
    <row r="267" spans="7:12">
      <c r="G267" s="62"/>
      <c r="H267" s="62"/>
      <c r="K267" s="62"/>
      <c r="L267" s="62"/>
    </row>
    <row r="268" spans="7:12">
      <c r="G268" s="62"/>
      <c r="H268" s="62"/>
      <c r="K268" s="62"/>
      <c r="L268" s="62"/>
    </row>
    <row r="269" spans="7:12">
      <c r="G269" s="62"/>
      <c r="H269" s="62"/>
      <c r="K269" s="62"/>
      <c r="L269" s="62"/>
    </row>
    <row r="270" spans="7:12">
      <c r="G270" s="62"/>
      <c r="H270" s="62"/>
      <c r="K270" s="62"/>
      <c r="L270" s="62"/>
    </row>
    <row r="271" spans="7:12">
      <c r="G271" s="62"/>
      <c r="H271" s="62"/>
      <c r="K271" s="62"/>
      <c r="L271" s="62"/>
    </row>
    <row r="272" spans="7:12">
      <c r="G272" s="62"/>
      <c r="H272" s="62"/>
      <c r="K272" s="62"/>
      <c r="L272" s="62"/>
    </row>
    <row r="273" spans="7:12">
      <c r="G273" s="62"/>
      <c r="H273" s="62"/>
      <c r="K273" s="62"/>
      <c r="L273" s="62"/>
    </row>
    <row r="274" spans="7:12">
      <c r="G274" s="62"/>
      <c r="H274" s="62"/>
      <c r="K274" s="62"/>
      <c r="L274" s="62"/>
    </row>
    <row r="275" spans="7:12">
      <c r="G275" s="62"/>
      <c r="H275" s="62"/>
      <c r="K275" s="62"/>
      <c r="L275" s="62"/>
    </row>
    <row r="276" spans="7:12">
      <c r="G276" s="62"/>
      <c r="H276" s="62"/>
      <c r="K276" s="62"/>
      <c r="L276" s="62"/>
    </row>
    <row r="277" spans="7:12">
      <c r="G277" s="62"/>
      <c r="H277" s="62"/>
      <c r="K277" s="62"/>
      <c r="L277" s="62"/>
    </row>
    <row r="278" spans="7:12">
      <c r="G278" s="62"/>
      <c r="H278" s="62"/>
      <c r="K278" s="62"/>
      <c r="L278" s="62"/>
    </row>
    <row r="279" spans="7:12">
      <c r="G279" s="62"/>
      <c r="H279" s="62"/>
      <c r="K279" s="62"/>
      <c r="L279" s="62"/>
    </row>
    <row r="280" spans="7:12">
      <c r="G280" s="62"/>
      <c r="H280" s="62"/>
      <c r="K280" s="62"/>
      <c r="L280" s="62"/>
    </row>
    <row r="281" spans="7:12">
      <c r="G281" s="62"/>
      <c r="H281" s="62"/>
      <c r="K281" s="62"/>
      <c r="L281" s="62"/>
    </row>
    <row r="282" spans="7:12">
      <c r="G282" s="62"/>
      <c r="H282" s="62"/>
      <c r="K282" s="62"/>
      <c r="L282" s="62"/>
    </row>
    <row r="283" spans="7:12">
      <c r="G283" s="62"/>
      <c r="H283" s="62"/>
      <c r="K283" s="62"/>
      <c r="L283" s="62"/>
    </row>
    <row r="284" spans="7:12">
      <c r="G284" s="62"/>
      <c r="H284" s="62"/>
      <c r="K284" s="62"/>
      <c r="L284" s="62"/>
    </row>
    <row r="285" spans="7:12">
      <c r="G285" s="62"/>
      <c r="H285" s="62"/>
      <c r="K285" s="62"/>
      <c r="L285" s="62"/>
    </row>
    <row r="286" spans="7:12">
      <c r="G286" s="62"/>
      <c r="H286" s="62"/>
      <c r="K286" s="62"/>
      <c r="L286" s="62"/>
    </row>
    <row r="287" spans="7:12">
      <c r="G287" s="62"/>
      <c r="H287" s="62"/>
      <c r="K287" s="62"/>
      <c r="L287" s="62"/>
    </row>
    <row r="288" spans="7:12">
      <c r="G288" s="62"/>
      <c r="H288" s="62"/>
      <c r="K288" s="62"/>
      <c r="L288" s="62"/>
    </row>
    <row r="289" spans="7:12">
      <c r="G289" s="62"/>
      <c r="H289" s="62"/>
      <c r="K289" s="62"/>
      <c r="L289" s="62"/>
    </row>
    <row r="290" spans="7:12">
      <c r="G290" s="62"/>
      <c r="H290" s="62"/>
      <c r="K290" s="62"/>
      <c r="L290" s="62"/>
    </row>
    <row r="291" spans="7:12">
      <c r="G291" s="62"/>
      <c r="H291" s="62"/>
      <c r="K291" s="62"/>
      <c r="L291" s="62"/>
    </row>
    <row r="292" spans="7:12">
      <c r="G292" s="62"/>
      <c r="H292" s="62"/>
      <c r="K292" s="62"/>
      <c r="L292" s="62"/>
    </row>
    <row r="293" spans="7:12">
      <c r="G293" s="62"/>
      <c r="H293" s="62"/>
      <c r="K293" s="62"/>
      <c r="L293" s="62"/>
    </row>
    <row r="294" spans="7:12">
      <c r="G294" s="62"/>
      <c r="H294" s="62"/>
      <c r="K294" s="62"/>
      <c r="L294" s="62"/>
    </row>
    <row r="295" spans="7:12">
      <c r="G295" s="62"/>
      <c r="H295" s="62"/>
      <c r="K295" s="62"/>
      <c r="L295" s="62"/>
    </row>
    <row r="296" spans="7:12">
      <c r="G296" s="62"/>
      <c r="H296" s="62"/>
      <c r="K296" s="62"/>
      <c r="L296" s="62"/>
    </row>
    <row r="297" spans="7:12">
      <c r="G297" s="62"/>
      <c r="H297" s="62"/>
      <c r="K297" s="62"/>
      <c r="L297" s="62"/>
    </row>
    <row r="298" spans="7:12">
      <c r="G298" s="62"/>
      <c r="H298" s="62"/>
      <c r="K298" s="62"/>
      <c r="L298" s="62"/>
    </row>
    <row r="299" spans="7:12">
      <c r="G299" s="62"/>
      <c r="H299" s="62"/>
      <c r="K299" s="62"/>
      <c r="L299" s="62"/>
    </row>
  </sheetData>
  <autoFilter ref="A3:AJ91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G95:AG96"/>
    <mergeCell ref="L95:L96"/>
    <mergeCell ref="N95:O95"/>
    <mergeCell ref="Q95:S95"/>
    <mergeCell ref="T95:U95"/>
    <mergeCell ref="V95:V96"/>
    <mergeCell ref="W95:W96"/>
    <mergeCell ref="X95:Y95"/>
    <mergeCell ref="Z95:Z96"/>
    <mergeCell ref="AA95:AB95"/>
    <mergeCell ref="AC95:AD95"/>
    <mergeCell ref="AE95:AE96"/>
    <mergeCell ref="AE3:AE4"/>
    <mergeCell ref="AG3:AG4"/>
    <mergeCell ref="B95:B96"/>
    <mergeCell ref="C95:C96"/>
    <mergeCell ref="D95:D96"/>
    <mergeCell ref="E95:E96"/>
    <mergeCell ref="F95:F96"/>
    <mergeCell ref="G95:H95"/>
    <mergeCell ref="J95:J96"/>
    <mergeCell ref="K95:K96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7"/>
  <sheetViews>
    <sheetView workbookViewId="0">
      <selection activeCell="D6" sqref="D6"/>
    </sheetView>
  </sheetViews>
  <sheetFormatPr defaultRowHeight="13.5"/>
  <cols>
    <col min="1" max="3" width="4.75" style="821" bestFit="1" customWidth="1"/>
    <col min="4" max="4" width="16.875" style="822" bestFit="1" customWidth="1"/>
    <col min="5" max="5" width="45.75" style="822" bestFit="1" customWidth="1"/>
    <col min="6" max="16384" width="9" style="822"/>
  </cols>
  <sheetData>
    <row r="1" spans="1:5" ht="20.100000000000001" customHeight="1"/>
    <row r="2" spans="1:5" ht="20.100000000000001" customHeight="1">
      <c r="B2" s="823" t="s">
        <v>1484</v>
      </c>
      <c r="C2" s="823" t="s">
        <v>1485</v>
      </c>
      <c r="D2" s="823" t="s">
        <v>1486</v>
      </c>
      <c r="E2" s="823" t="s">
        <v>1487</v>
      </c>
    </row>
    <row r="3" spans="1:5" ht="16.5" customHeight="1">
      <c r="B3" s="1010" t="s">
        <v>1468</v>
      </c>
      <c r="C3" s="1015">
        <v>1</v>
      </c>
      <c r="D3" s="1013" t="s">
        <v>1251</v>
      </c>
      <c r="E3" s="824" t="s">
        <v>1488</v>
      </c>
    </row>
    <row r="4" spans="1:5" ht="16.5" customHeight="1">
      <c r="A4" s="822"/>
      <c r="B4" s="1011"/>
      <c r="C4" s="1016"/>
      <c r="D4" s="1014"/>
      <c r="E4" s="825" t="s">
        <v>1489</v>
      </c>
    </row>
    <row r="5" spans="1:5" ht="20.100000000000001" customHeight="1">
      <c r="B5" s="1012"/>
      <c r="C5" s="823">
        <v>2</v>
      </c>
      <c r="D5" s="826" t="s">
        <v>1334</v>
      </c>
      <c r="E5" s="827" t="s">
        <v>1488</v>
      </c>
    </row>
    <row r="6" spans="1:5" ht="20.100000000000001" customHeight="1"/>
    <row r="7" spans="1:5" ht="20.100000000000001" customHeight="1"/>
  </sheetData>
  <mergeCells count="3">
    <mergeCell ref="B3:B5"/>
    <mergeCell ref="D3:D4"/>
    <mergeCell ref="C3:C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301"/>
  <sheetViews>
    <sheetView zoomScale="85" zoomScaleNormal="85" workbookViewId="0">
      <pane xSplit="11" ySplit="5" topLeftCell="L6" activePane="bottomRight" state="frozen"/>
      <selection pane="topRight" activeCell="L1" sqref="L1"/>
      <selection pane="bottomLeft" activeCell="A6" sqref="A6"/>
      <selection pane="bottomRight" activeCell="R14" sqref="R1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2.25" style="510" customWidth="1"/>
    <col min="5" max="5" width="4.375" style="507" customWidth="1"/>
    <col min="6" max="6" width="10.125" style="509" customWidth="1"/>
    <col min="7" max="8" width="7.75" style="509" customWidth="1"/>
    <col min="9" max="9" width="8.625" style="62" customWidth="1"/>
    <col min="10" max="10" width="11.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10.87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8.5" style="62" customWidth="1"/>
    <col min="26" max="26" width="3.875" style="62" customWidth="1"/>
    <col min="27" max="27" width="11.25" style="62" customWidth="1"/>
    <col min="28" max="28" width="10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4.5" customHeight="1">
      <c r="A1" s="178" t="s">
        <v>1003</v>
      </c>
    </row>
    <row r="2" spans="1:35" ht="23.45" customHeight="1">
      <c r="B2" s="501" t="s">
        <v>100</v>
      </c>
      <c r="F2" s="513"/>
      <c r="G2" s="513"/>
      <c r="H2" s="513"/>
      <c r="I2" s="672">
        <f>I73+I74</f>
        <v>3932</v>
      </c>
      <c r="N2" s="514"/>
      <c r="P2" s="515"/>
      <c r="AA2" s="658"/>
      <c r="AB2" s="658"/>
    </row>
    <row r="3" spans="1:35" ht="13.9" customHeight="1">
      <c r="A3" s="509"/>
      <c r="B3" s="509"/>
      <c r="C3" s="656"/>
      <c r="F3" s="513"/>
      <c r="G3" s="657"/>
      <c r="H3" s="657"/>
      <c r="N3" s="514"/>
      <c r="P3" s="515"/>
      <c r="T3" s="656"/>
      <c r="U3" s="658"/>
      <c r="X3" s="658"/>
      <c r="Y3" s="658"/>
      <c r="AA3" s="559"/>
      <c r="AB3" s="559"/>
      <c r="AC3" s="559"/>
      <c r="AD3" s="634" t="s">
        <v>942</v>
      </c>
      <c r="AE3" s="559"/>
      <c r="AF3" s="559"/>
      <c r="AG3" s="559"/>
    </row>
    <row r="4" spans="1:35" s="507" customFormat="1" ht="16.899999999999999" customHeight="1">
      <c r="B4" s="968" t="s">
        <v>827</v>
      </c>
      <c r="C4" s="970" t="s">
        <v>815</v>
      </c>
      <c r="D4" s="972" t="s">
        <v>272</v>
      </c>
      <c r="E4" s="974" t="s">
        <v>828</v>
      </c>
      <c r="F4" s="968" t="s">
        <v>3</v>
      </c>
      <c r="G4" s="976" t="s">
        <v>843</v>
      </c>
      <c r="H4" s="976"/>
      <c r="I4" s="548" t="s">
        <v>817</v>
      </c>
      <c r="J4" s="977" t="s">
        <v>946</v>
      </c>
      <c r="K4" s="979" t="s">
        <v>939</v>
      </c>
      <c r="L4" s="1021" t="s">
        <v>853</v>
      </c>
      <c r="M4" s="622" t="s">
        <v>5</v>
      </c>
      <c r="N4" s="983" t="s">
        <v>819</v>
      </c>
      <c r="O4" s="983"/>
      <c r="P4" s="632" t="s">
        <v>941</v>
      </c>
      <c r="Q4" s="984" t="s">
        <v>842</v>
      </c>
      <c r="R4" s="984"/>
      <c r="S4" s="984"/>
      <c r="T4" s="967" t="s">
        <v>852</v>
      </c>
      <c r="U4" s="967"/>
      <c r="V4" s="987" t="s">
        <v>857</v>
      </c>
      <c r="W4" s="987" t="s">
        <v>858</v>
      </c>
      <c r="X4" s="989" t="s">
        <v>856</v>
      </c>
      <c r="Y4" s="989"/>
      <c r="Z4" s="1025" t="s">
        <v>853</v>
      </c>
      <c r="AA4" s="992" t="s">
        <v>844</v>
      </c>
      <c r="AB4" s="992"/>
      <c r="AC4" s="992" t="s">
        <v>849</v>
      </c>
      <c r="AD4" s="992"/>
      <c r="AE4" s="985" t="s">
        <v>820</v>
      </c>
      <c r="AF4" s="560" t="s">
        <v>851</v>
      </c>
      <c r="AG4" s="985" t="s">
        <v>32</v>
      </c>
      <c r="AH4" s="635" t="s">
        <v>943</v>
      </c>
      <c r="AI4" s="636" t="s">
        <v>915</v>
      </c>
    </row>
    <row r="5" spans="1:35" s="508" customFormat="1" ht="15" customHeight="1">
      <c r="B5" s="1017"/>
      <c r="C5" s="1018"/>
      <c r="D5" s="1019"/>
      <c r="E5" s="1020"/>
      <c r="F5" s="1017"/>
      <c r="G5" s="549" t="s">
        <v>816</v>
      </c>
      <c r="H5" s="549" t="s">
        <v>273</v>
      </c>
      <c r="I5" s="549" t="s">
        <v>273</v>
      </c>
      <c r="J5" s="1028"/>
      <c r="K5" s="1023"/>
      <c r="L5" s="1022"/>
      <c r="M5" s="631" t="s">
        <v>940</v>
      </c>
      <c r="N5" s="580" t="s">
        <v>854</v>
      </c>
      <c r="O5" s="580" t="s">
        <v>855</v>
      </c>
      <c r="P5" s="633" t="s">
        <v>820</v>
      </c>
      <c r="Q5" s="551" t="s">
        <v>838</v>
      </c>
      <c r="R5" s="611" t="s">
        <v>892</v>
      </c>
      <c r="S5" s="551" t="s">
        <v>65</v>
      </c>
      <c r="T5" s="581" t="s">
        <v>825</v>
      </c>
      <c r="U5" s="581" t="s">
        <v>837</v>
      </c>
      <c r="V5" s="1027"/>
      <c r="W5" s="1027"/>
      <c r="X5" s="579" t="s">
        <v>845</v>
      </c>
      <c r="Y5" s="579" t="s">
        <v>846</v>
      </c>
      <c r="Z5" s="1026"/>
      <c r="AA5" s="550" t="s">
        <v>847</v>
      </c>
      <c r="AB5" s="550" t="s">
        <v>848</v>
      </c>
      <c r="AC5" s="550" t="s">
        <v>850</v>
      </c>
      <c r="AD5" s="550" t="s">
        <v>848</v>
      </c>
      <c r="AE5" s="1024"/>
      <c r="AF5" s="561">
        <v>0.2</v>
      </c>
      <c r="AG5" s="1024"/>
      <c r="AH5" s="613" t="s">
        <v>896</v>
      </c>
      <c r="AI5" s="636" t="s">
        <v>897</v>
      </c>
    </row>
    <row r="6" spans="1:35" ht="16.149999999999999" customHeight="1">
      <c r="A6" s="194"/>
      <c r="B6" s="536" t="s">
        <v>830</v>
      </c>
      <c r="C6" s="537" t="s">
        <v>831</v>
      </c>
      <c r="D6" s="538" t="s">
        <v>116</v>
      </c>
      <c r="E6" s="539">
        <v>8</v>
      </c>
      <c r="F6" s="585" t="s">
        <v>861</v>
      </c>
      <c r="G6" s="570">
        <f>H6/E6</f>
        <v>2587.5</v>
      </c>
      <c r="H6" s="571">
        <v>20700</v>
      </c>
      <c r="I6" s="572">
        <v>770</v>
      </c>
      <c r="J6" s="591">
        <f>H6*I6</f>
        <v>15939000</v>
      </c>
      <c r="K6" s="564">
        <v>0</v>
      </c>
      <c r="L6" s="565">
        <f>J6-M6</f>
        <v>0</v>
      </c>
      <c r="M6" s="565">
        <f>N6+O6-P6</f>
        <v>15938999.999999998</v>
      </c>
      <c r="N6" s="566">
        <f>J6/1.1</f>
        <v>14489999.999999998</v>
      </c>
      <c r="O6" s="566">
        <f>N6*0.1</f>
        <v>1449000</v>
      </c>
      <c r="P6" s="565">
        <v>0</v>
      </c>
      <c r="Q6" s="541">
        <f>J6-AG6</f>
        <v>1353548</v>
      </c>
      <c r="R6" s="612">
        <f>Q6/J6</f>
        <v>8.4920509442248576E-2</v>
      </c>
      <c r="S6" s="542">
        <f>Q6-U6</f>
        <v>1233548</v>
      </c>
      <c r="T6" s="543" t="s">
        <v>841</v>
      </c>
      <c r="U6" s="562">
        <v>120000</v>
      </c>
      <c r="V6" s="544" t="s">
        <v>833</v>
      </c>
      <c r="W6" s="540" t="s">
        <v>834</v>
      </c>
      <c r="X6" s="545">
        <f>Y6/E6</f>
        <v>2367.7681818181818</v>
      </c>
      <c r="Y6" s="545">
        <f>(AA6+AB6-AC6-AD6-AE6)/I6</f>
        <v>18942.145454545454</v>
      </c>
      <c r="Z6" s="565">
        <f>AH6-Y6</f>
        <v>0</v>
      </c>
      <c r="AA6" s="546">
        <v>14420000</v>
      </c>
      <c r="AB6" s="546">
        <v>1442000</v>
      </c>
      <c r="AC6" s="547">
        <v>778680.00000000012</v>
      </c>
      <c r="AD6" s="547">
        <v>77868.000000000015</v>
      </c>
      <c r="AE6" s="547">
        <v>420000</v>
      </c>
      <c r="AF6" s="557">
        <f>AE6*$AF$5</f>
        <v>84000</v>
      </c>
      <c r="AG6" s="546">
        <v>14585452</v>
      </c>
      <c r="AH6" s="643">
        <f>AG6/I6</f>
        <v>18942.145454545454</v>
      </c>
      <c r="AI6" s="644" t="s">
        <v>898</v>
      </c>
    </row>
    <row r="7" spans="1:35" ht="16.149999999999999" customHeight="1">
      <c r="A7" s="194"/>
      <c r="B7" s="519" t="s">
        <v>830</v>
      </c>
      <c r="C7" s="587" t="s">
        <v>894</v>
      </c>
      <c r="D7" s="520" t="s">
        <v>116</v>
      </c>
      <c r="E7" s="521">
        <v>8</v>
      </c>
      <c r="F7" s="583" t="s">
        <v>860</v>
      </c>
      <c r="G7" s="573">
        <f t="shared" ref="G7:G13" si="0">H7/E7</f>
        <v>2587.5</v>
      </c>
      <c r="H7" s="574">
        <v>20700</v>
      </c>
      <c r="I7" s="575">
        <v>770</v>
      </c>
      <c r="J7" s="592">
        <f t="shared" ref="J7:J13" si="1">H7*I7</f>
        <v>15939000</v>
      </c>
      <c r="K7" s="567">
        <v>0</v>
      </c>
      <c r="L7" s="568">
        <f t="shared" ref="L7:L13" si="2">J7-M7</f>
        <v>0</v>
      </c>
      <c r="M7" s="568">
        <f t="shared" ref="M7:M13" si="3">N7+O7-P7</f>
        <v>15938999.999999998</v>
      </c>
      <c r="N7" s="569">
        <f t="shared" ref="N7:N13" si="4">J7/1.1</f>
        <v>14489999.999999998</v>
      </c>
      <c r="O7" s="569">
        <f t="shared" ref="O7:O13" si="5">N7*0.1</f>
        <v>1449000</v>
      </c>
      <c r="P7" s="568">
        <v>0</v>
      </c>
      <c r="Q7" s="541">
        <f t="shared" ref="Q7:Q20" si="6">J7-AG7</f>
        <v>1353548</v>
      </c>
      <c r="R7" s="612">
        <f t="shared" ref="R7:R41" si="7">Q7/J7</f>
        <v>8.4920509442248576E-2</v>
      </c>
      <c r="S7" s="523">
        <f t="shared" ref="S7:S13" si="8">Q7-U7</f>
        <v>1253548</v>
      </c>
      <c r="T7" s="524" t="s">
        <v>841</v>
      </c>
      <c r="U7" s="563">
        <v>100000</v>
      </c>
      <c r="V7" s="525" t="s">
        <v>833</v>
      </c>
      <c r="W7" s="522" t="s">
        <v>834</v>
      </c>
      <c r="X7" s="526">
        <f t="shared" ref="X7:X13" si="9">Y7/E7</f>
        <v>2367.7681818181818</v>
      </c>
      <c r="Y7" s="526">
        <f t="shared" ref="Y7:Y13" si="10">(AA7+AB7-AC7-AD7-AE7)/I7</f>
        <v>18942.145454545454</v>
      </c>
      <c r="Z7" s="565">
        <f t="shared" ref="Z7:Z13" si="11">AH7-Y7</f>
        <v>0</v>
      </c>
      <c r="AA7" s="527">
        <v>14420000</v>
      </c>
      <c r="AB7" s="527">
        <v>1442000</v>
      </c>
      <c r="AC7" s="528">
        <v>778680.00000000012</v>
      </c>
      <c r="AD7" s="528">
        <v>77868.000000000015</v>
      </c>
      <c r="AE7" s="528">
        <v>420000</v>
      </c>
      <c r="AF7" s="557">
        <f t="shared" ref="AF7:AF13" si="12">AE7*$AF$5</f>
        <v>84000</v>
      </c>
      <c r="AG7" s="527">
        <v>14585452</v>
      </c>
      <c r="AH7" s="643">
        <f t="shared" ref="AH7:AH13" si="13">AG7/I7</f>
        <v>18942.145454545454</v>
      </c>
      <c r="AI7" s="644" t="s">
        <v>899</v>
      </c>
    </row>
    <row r="8" spans="1:35" ht="16.149999999999999" customHeight="1">
      <c r="A8" s="194"/>
      <c r="B8" s="519" t="s">
        <v>830</v>
      </c>
      <c r="C8" s="587" t="s">
        <v>895</v>
      </c>
      <c r="D8" s="520" t="s">
        <v>116</v>
      </c>
      <c r="E8" s="521">
        <v>8</v>
      </c>
      <c r="F8" s="583" t="s">
        <v>860</v>
      </c>
      <c r="G8" s="573">
        <f t="shared" si="0"/>
        <v>2587.5</v>
      </c>
      <c r="H8" s="574">
        <v>20700</v>
      </c>
      <c r="I8" s="575">
        <v>770</v>
      </c>
      <c r="J8" s="592">
        <f t="shared" si="1"/>
        <v>15939000</v>
      </c>
      <c r="K8" s="567"/>
      <c r="L8" s="568">
        <f t="shared" si="2"/>
        <v>0</v>
      </c>
      <c r="M8" s="568">
        <f t="shared" si="3"/>
        <v>15938999.999999998</v>
      </c>
      <c r="N8" s="569">
        <f t="shared" si="4"/>
        <v>14489999.999999998</v>
      </c>
      <c r="O8" s="569">
        <f t="shared" si="5"/>
        <v>1449000</v>
      </c>
      <c r="P8" s="568">
        <v>0</v>
      </c>
      <c r="Q8" s="541">
        <f t="shared" si="6"/>
        <v>1353548</v>
      </c>
      <c r="R8" s="612">
        <f t="shared" si="7"/>
        <v>8.4920509442248576E-2</v>
      </c>
      <c r="S8" s="523">
        <f t="shared" si="8"/>
        <v>1353548</v>
      </c>
      <c r="T8" s="524" t="s">
        <v>841</v>
      </c>
      <c r="U8" s="563"/>
      <c r="V8" s="525" t="s">
        <v>833</v>
      </c>
      <c r="W8" s="522" t="s">
        <v>834</v>
      </c>
      <c r="X8" s="526">
        <f t="shared" si="9"/>
        <v>2367.7681818181818</v>
      </c>
      <c r="Y8" s="526">
        <f t="shared" si="10"/>
        <v>18942.145454545454</v>
      </c>
      <c r="Z8" s="565">
        <f t="shared" si="11"/>
        <v>0</v>
      </c>
      <c r="AA8" s="527">
        <v>14420000</v>
      </c>
      <c r="AB8" s="527">
        <v>1442000</v>
      </c>
      <c r="AC8" s="528">
        <v>778680.00000000012</v>
      </c>
      <c r="AD8" s="528">
        <v>77868.000000000015</v>
      </c>
      <c r="AE8" s="528">
        <v>420000</v>
      </c>
      <c r="AF8" s="557">
        <f t="shared" si="12"/>
        <v>84000</v>
      </c>
      <c r="AG8" s="527">
        <v>14585452</v>
      </c>
      <c r="AH8" s="643">
        <f t="shared" si="13"/>
        <v>18942.145454545454</v>
      </c>
      <c r="AI8" s="644" t="s">
        <v>899</v>
      </c>
    </row>
    <row r="9" spans="1:35" ht="16.149999999999999" customHeight="1">
      <c r="A9" s="194"/>
      <c r="B9" s="519" t="s">
        <v>830</v>
      </c>
      <c r="C9" s="587" t="s">
        <v>894</v>
      </c>
      <c r="D9" s="520" t="s">
        <v>116</v>
      </c>
      <c r="E9" s="521">
        <v>8</v>
      </c>
      <c r="F9" s="584" t="s">
        <v>862</v>
      </c>
      <c r="G9" s="573">
        <f t="shared" si="0"/>
        <v>2587.5</v>
      </c>
      <c r="H9" s="574">
        <v>20700</v>
      </c>
      <c r="I9" s="575">
        <v>770</v>
      </c>
      <c r="J9" s="592">
        <f t="shared" si="1"/>
        <v>15939000</v>
      </c>
      <c r="K9" s="567">
        <v>0</v>
      </c>
      <c r="L9" s="568">
        <f t="shared" si="2"/>
        <v>0</v>
      </c>
      <c r="M9" s="568">
        <f t="shared" si="3"/>
        <v>15938999.999999998</v>
      </c>
      <c r="N9" s="569">
        <f t="shared" si="4"/>
        <v>14489999.999999998</v>
      </c>
      <c r="O9" s="569">
        <f t="shared" si="5"/>
        <v>1449000</v>
      </c>
      <c r="P9" s="568">
        <v>0</v>
      </c>
      <c r="Q9" s="541">
        <f t="shared" si="6"/>
        <v>1353548</v>
      </c>
      <c r="R9" s="612">
        <f t="shared" si="7"/>
        <v>8.4920509442248576E-2</v>
      </c>
      <c r="S9" s="523">
        <f t="shared" si="8"/>
        <v>1273548</v>
      </c>
      <c r="T9" s="524" t="s">
        <v>841</v>
      </c>
      <c r="U9" s="563">
        <v>80000</v>
      </c>
      <c r="V9" s="525" t="s">
        <v>833</v>
      </c>
      <c r="W9" s="522" t="s">
        <v>834</v>
      </c>
      <c r="X9" s="526">
        <f t="shared" si="9"/>
        <v>2367.7681818181818</v>
      </c>
      <c r="Y9" s="526">
        <f t="shared" si="10"/>
        <v>18942.145454545454</v>
      </c>
      <c r="Z9" s="565">
        <f t="shared" si="11"/>
        <v>0</v>
      </c>
      <c r="AA9" s="527">
        <v>14420000</v>
      </c>
      <c r="AB9" s="527">
        <v>1442000</v>
      </c>
      <c r="AC9" s="528">
        <v>778680.00000000012</v>
      </c>
      <c r="AD9" s="528">
        <v>77868.000000000015</v>
      </c>
      <c r="AE9" s="528">
        <v>420000</v>
      </c>
      <c r="AF9" s="557">
        <f t="shared" si="12"/>
        <v>84000</v>
      </c>
      <c r="AG9" s="527">
        <v>14585452</v>
      </c>
      <c r="AH9" s="643">
        <f t="shared" si="13"/>
        <v>18942.145454545454</v>
      </c>
      <c r="AI9" s="644" t="s">
        <v>900</v>
      </c>
    </row>
    <row r="10" spans="1:35" ht="16.149999999999999" customHeight="1">
      <c r="A10" s="194"/>
      <c r="B10" s="519" t="s">
        <v>830</v>
      </c>
      <c r="C10" s="587" t="s">
        <v>905</v>
      </c>
      <c r="D10" s="520" t="s">
        <v>116</v>
      </c>
      <c r="E10" s="521">
        <v>8</v>
      </c>
      <c r="F10" s="584" t="s">
        <v>863</v>
      </c>
      <c r="G10" s="573">
        <f t="shared" si="0"/>
        <v>2587.5</v>
      </c>
      <c r="H10" s="574">
        <v>20700</v>
      </c>
      <c r="I10" s="575">
        <v>770</v>
      </c>
      <c r="J10" s="592">
        <f t="shared" si="1"/>
        <v>15939000</v>
      </c>
      <c r="K10" s="567"/>
      <c r="L10" s="568">
        <f t="shared" si="2"/>
        <v>0</v>
      </c>
      <c r="M10" s="568">
        <f t="shared" si="3"/>
        <v>15938999.999999998</v>
      </c>
      <c r="N10" s="569">
        <f t="shared" si="4"/>
        <v>14489999.999999998</v>
      </c>
      <c r="O10" s="569">
        <f t="shared" si="5"/>
        <v>1449000</v>
      </c>
      <c r="P10" s="568">
        <v>0</v>
      </c>
      <c r="Q10" s="541">
        <f t="shared" si="6"/>
        <v>1353548</v>
      </c>
      <c r="R10" s="612">
        <f t="shared" si="7"/>
        <v>8.4920509442248576E-2</v>
      </c>
      <c r="S10" s="523">
        <f t="shared" si="8"/>
        <v>1353548</v>
      </c>
      <c r="T10" s="524" t="s">
        <v>824</v>
      </c>
      <c r="U10" s="563"/>
      <c r="V10" s="525" t="s">
        <v>833</v>
      </c>
      <c r="W10" s="522" t="s">
        <v>834</v>
      </c>
      <c r="X10" s="526">
        <f t="shared" si="9"/>
        <v>2367.7681818181818</v>
      </c>
      <c r="Y10" s="526">
        <f t="shared" si="10"/>
        <v>18942.145454545454</v>
      </c>
      <c r="Z10" s="565">
        <f t="shared" si="11"/>
        <v>0</v>
      </c>
      <c r="AA10" s="527">
        <v>14420000</v>
      </c>
      <c r="AB10" s="527">
        <v>1442000</v>
      </c>
      <c r="AC10" s="528">
        <v>778680.00000000012</v>
      </c>
      <c r="AD10" s="528">
        <v>77868.000000000015</v>
      </c>
      <c r="AE10" s="528">
        <v>420000</v>
      </c>
      <c r="AF10" s="557">
        <f t="shared" si="12"/>
        <v>84000</v>
      </c>
      <c r="AG10" s="527">
        <v>14585452</v>
      </c>
      <c r="AH10" s="643">
        <f t="shared" si="13"/>
        <v>18942.145454545454</v>
      </c>
      <c r="AI10" s="644" t="s">
        <v>901</v>
      </c>
    </row>
    <row r="11" spans="1:35" ht="16.149999999999999" customHeight="1">
      <c r="A11" s="194"/>
      <c r="B11" s="519" t="s">
        <v>830</v>
      </c>
      <c r="C11" s="587" t="s">
        <v>906</v>
      </c>
      <c r="D11" s="520" t="s">
        <v>116</v>
      </c>
      <c r="E11" s="521">
        <v>8</v>
      </c>
      <c r="F11" s="584" t="s">
        <v>864</v>
      </c>
      <c r="G11" s="573">
        <f t="shared" si="0"/>
        <v>2600</v>
      </c>
      <c r="H11" s="574">
        <v>20800</v>
      </c>
      <c r="I11" s="575">
        <v>770</v>
      </c>
      <c r="J11" s="592">
        <f t="shared" si="1"/>
        <v>16016000</v>
      </c>
      <c r="K11" s="567"/>
      <c r="L11" s="568">
        <f t="shared" si="2"/>
        <v>0</v>
      </c>
      <c r="M11" s="568">
        <f t="shared" si="3"/>
        <v>16015999.999999998</v>
      </c>
      <c r="N11" s="569">
        <f t="shared" si="4"/>
        <v>14559999.999999998</v>
      </c>
      <c r="O11" s="569">
        <f t="shared" si="5"/>
        <v>1456000</v>
      </c>
      <c r="P11" s="568">
        <v>0</v>
      </c>
      <c r="Q11" s="541">
        <f t="shared" si="6"/>
        <v>1430548</v>
      </c>
      <c r="R11" s="612">
        <f t="shared" si="7"/>
        <v>8.9319930069930067E-2</v>
      </c>
      <c r="S11" s="523">
        <f t="shared" si="8"/>
        <v>1430548</v>
      </c>
      <c r="T11" s="524" t="s">
        <v>841</v>
      </c>
      <c r="U11" s="563"/>
      <c r="V11" s="525" t="s">
        <v>833</v>
      </c>
      <c r="W11" s="522" t="s">
        <v>834</v>
      </c>
      <c r="X11" s="526">
        <f t="shared" si="9"/>
        <v>2367.7681818181818</v>
      </c>
      <c r="Y11" s="526">
        <f t="shared" si="10"/>
        <v>18942.145454545454</v>
      </c>
      <c r="Z11" s="565">
        <f t="shared" si="11"/>
        <v>0</v>
      </c>
      <c r="AA11" s="527">
        <v>14420000</v>
      </c>
      <c r="AB11" s="527">
        <v>1442000</v>
      </c>
      <c r="AC11" s="528">
        <v>778680.00000000012</v>
      </c>
      <c r="AD11" s="528">
        <v>77868.000000000015</v>
      </c>
      <c r="AE11" s="528">
        <v>420000</v>
      </c>
      <c r="AF11" s="557">
        <f t="shared" si="12"/>
        <v>84000</v>
      </c>
      <c r="AG11" s="527">
        <v>14585452</v>
      </c>
      <c r="AH11" s="643">
        <f t="shared" si="13"/>
        <v>18942.145454545454</v>
      </c>
      <c r="AI11" s="644" t="s">
        <v>902</v>
      </c>
    </row>
    <row r="12" spans="1:35" ht="16.149999999999999" customHeight="1">
      <c r="A12" s="194"/>
      <c r="B12" s="519" t="s">
        <v>830</v>
      </c>
      <c r="C12" s="529" t="s">
        <v>906</v>
      </c>
      <c r="D12" s="520" t="s">
        <v>116</v>
      </c>
      <c r="E12" s="521">
        <v>8</v>
      </c>
      <c r="F12" s="584" t="s">
        <v>866</v>
      </c>
      <c r="G12" s="573">
        <f t="shared" si="0"/>
        <v>2587.5</v>
      </c>
      <c r="H12" s="574">
        <v>20700</v>
      </c>
      <c r="I12" s="575">
        <v>770</v>
      </c>
      <c r="J12" s="592">
        <f t="shared" si="1"/>
        <v>15939000</v>
      </c>
      <c r="K12" s="567"/>
      <c r="L12" s="568">
        <f t="shared" si="2"/>
        <v>0</v>
      </c>
      <c r="M12" s="568">
        <f t="shared" si="3"/>
        <v>15938999.999999998</v>
      </c>
      <c r="N12" s="569">
        <f t="shared" si="4"/>
        <v>14489999.999999998</v>
      </c>
      <c r="O12" s="569">
        <f t="shared" si="5"/>
        <v>1449000</v>
      </c>
      <c r="P12" s="568">
        <v>0</v>
      </c>
      <c r="Q12" s="541">
        <f t="shared" si="6"/>
        <v>1353548</v>
      </c>
      <c r="R12" s="612">
        <f t="shared" si="7"/>
        <v>8.4920509442248576E-2</v>
      </c>
      <c r="S12" s="523">
        <f t="shared" si="8"/>
        <v>1353548</v>
      </c>
      <c r="T12" s="524" t="s">
        <v>841</v>
      </c>
      <c r="U12" s="563"/>
      <c r="V12" s="525" t="s">
        <v>833</v>
      </c>
      <c r="W12" s="522" t="s">
        <v>834</v>
      </c>
      <c r="X12" s="526">
        <f t="shared" si="9"/>
        <v>2367.7681818181818</v>
      </c>
      <c r="Y12" s="526">
        <f t="shared" si="10"/>
        <v>18942.145454545454</v>
      </c>
      <c r="Z12" s="565">
        <f t="shared" si="11"/>
        <v>0</v>
      </c>
      <c r="AA12" s="527">
        <v>14420000</v>
      </c>
      <c r="AB12" s="527">
        <v>1442000</v>
      </c>
      <c r="AC12" s="528">
        <v>778680.00000000012</v>
      </c>
      <c r="AD12" s="528">
        <v>77868.000000000015</v>
      </c>
      <c r="AE12" s="528">
        <v>420000</v>
      </c>
      <c r="AF12" s="557">
        <f t="shared" si="12"/>
        <v>84000</v>
      </c>
      <c r="AG12" s="527">
        <v>14585452</v>
      </c>
      <c r="AH12" s="643">
        <f t="shared" si="13"/>
        <v>18942.145454545454</v>
      </c>
      <c r="AI12" s="644" t="s">
        <v>903</v>
      </c>
    </row>
    <row r="13" spans="1:35" ht="16.149999999999999" customHeight="1">
      <c r="A13" s="194"/>
      <c r="B13" s="519" t="s">
        <v>830</v>
      </c>
      <c r="C13" s="529" t="s">
        <v>904</v>
      </c>
      <c r="D13" s="520" t="s">
        <v>116</v>
      </c>
      <c r="E13" s="521">
        <v>8</v>
      </c>
      <c r="F13" s="584" t="s">
        <v>865</v>
      </c>
      <c r="G13" s="573">
        <f t="shared" si="0"/>
        <v>2587.5</v>
      </c>
      <c r="H13" s="574">
        <v>20700</v>
      </c>
      <c r="I13" s="575">
        <v>770</v>
      </c>
      <c r="J13" s="592">
        <f t="shared" si="1"/>
        <v>15939000</v>
      </c>
      <c r="K13" s="567"/>
      <c r="L13" s="568">
        <f t="shared" si="2"/>
        <v>0</v>
      </c>
      <c r="M13" s="568">
        <f t="shared" si="3"/>
        <v>15938999.999999998</v>
      </c>
      <c r="N13" s="569">
        <f t="shared" si="4"/>
        <v>14489999.999999998</v>
      </c>
      <c r="O13" s="569">
        <f t="shared" si="5"/>
        <v>1449000</v>
      </c>
      <c r="P13" s="568">
        <v>0</v>
      </c>
      <c r="Q13" s="541">
        <f t="shared" si="6"/>
        <v>1353548</v>
      </c>
      <c r="R13" s="612">
        <f t="shared" si="7"/>
        <v>8.4920509442248576E-2</v>
      </c>
      <c r="S13" s="523">
        <f t="shared" si="8"/>
        <v>1353548</v>
      </c>
      <c r="T13" s="524" t="s">
        <v>841</v>
      </c>
      <c r="U13" s="563"/>
      <c r="V13" s="525" t="s">
        <v>833</v>
      </c>
      <c r="W13" s="522" t="s">
        <v>834</v>
      </c>
      <c r="X13" s="526">
        <f t="shared" si="9"/>
        <v>2367.7681818181818</v>
      </c>
      <c r="Y13" s="526">
        <f t="shared" si="10"/>
        <v>18942.145454545454</v>
      </c>
      <c r="Z13" s="565">
        <f t="shared" si="11"/>
        <v>0</v>
      </c>
      <c r="AA13" s="527">
        <v>14420000</v>
      </c>
      <c r="AB13" s="527">
        <v>1442000</v>
      </c>
      <c r="AC13" s="528">
        <v>778680.00000000012</v>
      </c>
      <c r="AD13" s="528">
        <v>77868.000000000015</v>
      </c>
      <c r="AE13" s="528">
        <v>420000</v>
      </c>
      <c r="AF13" s="557">
        <f t="shared" si="12"/>
        <v>84000</v>
      </c>
      <c r="AG13" s="527">
        <v>14585452</v>
      </c>
      <c r="AH13" s="643">
        <f t="shared" si="13"/>
        <v>18942.145454545454</v>
      </c>
      <c r="AI13" s="644" t="s">
        <v>900</v>
      </c>
    </row>
    <row r="14" spans="1:35" s="518" customFormat="1" ht="16.899999999999999" customHeight="1">
      <c r="B14" s="552" t="s">
        <v>840</v>
      </c>
      <c r="C14" s="554"/>
      <c r="D14" s="555"/>
      <c r="E14" s="555"/>
      <c r="F14" s="586"/>
      <c r="G14" s="556"/>
      <c r="H14" s="556" t="s">
        <v>5</v>
      </c>
      <c r="I14" s="553">
        <f>SUM(I6:I13)</f>
        <v>6160</v>
      </c>
      <c r="J14" s="593">
        <f>SUM(J6:J13)</f>
        <v>127589000</v>
      </c>
      <c r="K14" s="532"/>
      <c r="L14" s="533"/>
      <c r="M14" s="531">
        <f>SUM(M6:M13)</f>
        <v>127588999.99999999</v>
      </c>
      <c r="N14" s="532">
        <f>SUM(N6:N13)</f>
        <v>115989999.99999999</v>
      </c>
      <c r="O14" s="532">
        <f>SUM(O6:O13)</f>
        <v>11599000</v>
      </c>
      <c r="P14" s="532">
        <f>SUM(P6:P13)</f>
        <v>0</v>
      </c>
      <c r="Q14" s="589">
        <f>SUM(Q6:Q13)</f>
        <v>10905384</v>
      </c>
      <c r="R14" s="530"/>
      <c r="S14" s="590">
        <f>SUM(S6:S13)</f>
        <v>10605384</v>
      </c>
      <c r="T14" s="530"/>
      <c r="U14" s="534">
        <f>SUM(U6:U13)</f>
        <v>300000</v>
      </c>
      <c r="V14" s="531"/>
      <c r="W14" s="530"/>
      <c r="X14" s="535"/>
      <c r="Y14" s="535"/>
      <c r="Z14" s="533"/>
      <c r="AA14" s="534">
        <f t="shared" ref="AA14:AG14" si="14">SUM(AA6:AA13)</f>
        <v>115360000</v>
      </c>
      <c r="AB14" s="534">
        <f t="shared" si="14"/>
        <v>11536000</v>
      </c>
      <c r="AC14" s="534">
        <f t="shared" si="14"/>
        <v>6229440.0000000009</v>
      </c>
      <c r="AD14" s="534">
        <f t="shared" si="14"/>
        <v>622944.00000000012</v>
      </c>
      <c r="AE14" s="534">
        <f t="shared" si="14"/>
        <v>3360000</v>
      </c>
      <c r="AF14" s="558">
        <f t="shared" si="14"/>
        <v>672000</v>
      </c>
      <c r="AG14" s="534">
        <f t="shared" si="14"/>
        <v>116683616</v>
      </c>
      <c r="AH14" s="578"/>
      <c r="AI14" s="615"/>
    </row>
    <row r="15" spans="1:35" ht="16.149999999999999" customHeight="1">
      <c r="A15" s="194"/>
      <c r="B15" s="536" t="s">
        <v>830</v>
      </c>
      <c r="C15" s="582" t="s">
        <v>880</v>
      </c>
      <c r="D15" s="538" t="s">
        <v>256</v>
      </c>
      <c r="E15" s="539">
        <v>24</v>
      </c>
      <c r="F15" s="583" t="s">
        <v>860</v>
      </c>
      <c r="G15" s="571">
        <v>670</v>
      </c>
      <c r="H15" s="576">
        <f t="shared" ref="H15:H20" si="15">G15*E15</f>
        <v>16080</v>
      </c>
      <c r="I15" s="572">
        <v>1100</v>
      </c>
      <c r="J15" s="591">
        <f t="shared" ref="J15:J20" si="16">H15*I15</f>
        <v>17688000</v>
      </c>
      <c r="K15" s="567"/>
      <c r="L15" s="565">
        <f t="shared" ref="L15:L20" si="17">J15-M15</f>
        <v>0</v>
      </c>
      <c r="M15" s="565">
        <f t="shared" ref="M15:M20" si="18">N15+O15-P15</f>
        <v>17688000</v>
      </c>
      <c r="N15" s="566">
        <f t="shared" ref="N15:N20" si="19">J15/1.1</f>
        <v>16079999.999999998</v>
      </c>
      <c r="O15" s="566">
        <f t="shared" ref="O15:O20" si="20">N15*0.1</f>
        <v>1608000</v>
      </c>
      <c r="P15" s="565">
        <v>0</v>
      </c>
      <c r="Q15" s="541">
        <f t="shared" si="6"/>
        <v>2223393.5999999996</v>
      </c>
      <c r="R15" s="612">
        <f t="shared" si="7"/>
        <v>0.12570067842605154</v>
      </c>
      <c r="S15" s="542">
        <f t="shared" ref="S15:S20" si="21">Q15-U15</f>
        <v>2223393.5999999996</v>
      </c>
      <c r="T15" s="543" t="s">
        <v>841</v>
      </c>
      <c r="U15" s="562"/>
      <c r="V15" s="544" t="s">
        <v>833</v>
      </c>
      <c r="W15" s="540" t="s">
        <v>834</v>
      </c>
      <c r="X15" s="545">
        <f t="shared" ref="X15:X20" si="22">Y15/E15</f>
        <v>585.7805454545454</v>
      </c>
      <c r="Y15" s="545">
        <f t="shared" ref="Y15:Y20" si="23">(AA15+AB15-AC15-AD15-AE15)/I15</f>
        <v>14058.733090909091</v>
      </c>
      <c r="Z15" s="565">
        <f t="shared" ref="Z15:Z20" si="24">AH15-Y15</f>
        <v>0</v>
      </c>
      <c r="AA15" s="546">
        <v>15144000</v>
      </c>
      <c r="AB15" s="546">
        <v>1514400</v>
      </c>
      <c r="AC15" s="547">
        <v>817776.00000000012</v>
      </c>
      <c r="AD15" s="547">
        <v>81777.60000000002</v>
      </c>
      <c r="AE15" s="547">
        <v>294240</v>
      </c>
      <c r="AF15" s="557">
        <f t="shared" ref="AF15:AF20" si="25">AE15*$AF$5</f>
        <v>58848</v>
      </c>
      <c r="AG15" s="546">
        <v>15464606.4</v>
      </c>
      <c r="AH15" s="643">
        <f t="shared" ref="AH15:AH20" si="26">AG15/I15</f>
        <v>14058.733090909091</v>
      </c>
      <c r="AI15" s="644" t="s">
        <v>907</v>
      </c>
    </row>
    <row r="16" spans="1:35" ht="16.149999999999999" customHeight="1">
      <c r="A16" s="194"/>
      <c r="B16" s="519" t="s">
        <v>830</v>
      </c>
      <c r="C16" s="587" t="s">
        <v>906</v>
      </c>
      <c r="D16" s="538" t="s">
        <v>256</v>
      </c>
      <c r="E16" s="539">
        <v>24</v>
      </c>
      <c r="F16" s="583" t="s">
        <v>860</v>
      </c>
      <c r="G16" s="571">
        <v>670</v>
      </c>
      <c r="H16" s="576">
        <f t="shared" si="15"/>
        <v>16080</v>
      </c>
      <c r="I16" s="572">
        <v>1100</v>
      </c>
      <c r="J16" s="592">
        <f t="shared" si="16"/>
        <v>17688000</v>
      </c>
      <c r="K16" s="567"/>
      <c r="L16" s="568">
        <f t="shared" si="17"/>
        <v>0</v>
      </c>
      <c r="M16" s="568">
        <f t="shared" si="18"/>
        <v>17688000</v>
      </c>
      <c r="N16" s="569">
        <f t="shared" si="19"/>
        <v>16079999.999999998</v>
      </c>
      <c r="O16" s="569">
        <f t="shared" si="20"/>
        <v>1608000</v>
      </c>
      <c r="P16" s="568">
        <v>0</v>
      </c>
      <c r="Q16" s="541">
        <f t="shared" si="6"/>
        <v>2223393.5999999996</v>
      </c>
      <c r="R16" s="612">
        <f t="shared" si="7"/>
        <v>0.12570067842605154</v>
      </c>
      <c r="S16" s="523">
        <f t="shared" si="21"/>
        <v>2223393.5999999996</v>
      </c>
      <c r="T16" s="524" t="s">
        <v>841</v>
      </c>
      <c r="U16" s="563"/>
      <c r="V16" s="525" t="s">
        <v>833</v>
      </c>
      <c r="W16" s="522" t="s">
        <v>834</v>
      </c>
      <c r="X16" s="526">
        <f t="shared" si="22"/>
        <v>585.7805454545454</v>
      </c>
      <c r="Y16" s="526">
        <f t="shared" si="23"/>
        <v>14058.733090909091</v>
      </c>
      <c r="Z16" s="565">
        <f t="shared" si="24"/>
        <v>0</v>
      </c>
      <c r="AA16" s="546">
        <v>15144000</v>
      </c>
      <c r="AB16" s="546">
        <v>1514400</v>
      </c>
      <c r="AC16" s="547">
        <v>817776.00000000012</v>
      </c>
      <c r="AD16" s="547">
        <v>81777.60000000002</v>
      </c>
      <c r="AE16" s="547">
        <v>294240</v>
      </c>
      <c r="AF16" s="557">
        <f t="shared" si="25"/>
        <v>58848</v>
      </c>
      <c r="AG16" s="546">
        <v>15464606.4</v>
      </c>
      <c r="AH16" s="643">
        <f t="shared" si="26"/>
        <v>14058.733090909091</v>
      </c>
      <c r="AI16" s="644" t="s">
        <v>907</v>
      </c>
    </row>
    <row r="17" spans="1:36" ht="16.149999999999999" customHeight="1">
      <c r="A17" s="194"/>
      <c r="B17" s="519" t="s">
        <v>830</v>
      </c>
      <c r="C17" s="587" t="s">
        <v>906</v>
      </c>
      <c r="D17" s="538" t="s">
        <v>256</v>
      </c>
      <c r="E17" s="539">
        <v>24</v>
      </c>
      <c r="F17" s="583" t="s">
        <v>860</v>
      </c>
      <c r="G17" s="571">
        <v>670</v>
      </c>
      <c r="H17" s="576">
        <f t="shared" si="15"/>
        <v>16080</v>
      </c>
      <c r="I17" s="572">
        <v>1100</v>
      </c>
      <c r="J17" s="592">
        <f t="shared" si="16"/>
        <v>17688000</v>
      </c>
      <c r="K17" s="567"/>
      <c r="L17" s="568">
        <f t="shared" si="17"/>
        <v>0</v>
      </c>
      <c r="M17" s="568">
        <f t="shared" si="18"/>
        <v>17688000</v>
      </c>
      <c r="N17" s="569">
        <f t="shared" si="19"/>
        <v>16079999.999999998</v>
      </c>
      <c r="O17" s="569">
        <f t="shared" si="20"/>
        <v>1608000</v>
      </c>
      <c r="P17" s="568">
        <v>0</v>
      </c>
      <c r="Q17" s="541">
        <f t="shared" si="6"/>
        <v>2223393.5999999996</v>
      </c>
      <c r="R17" s="612">
        <f t="shared" si="7"/>
        <v>0.12570067842605154</v>
      </c>
      <c r="S17" s="523">
        <f t="shared" si="21"/>
        <v>2223393.5999999996</v>
      </c>
      <c r="T17" s="524" t="s">
        <v>841</v>
      </c>
      <c r="U17" s="563"/>
      <c r="V17" s="525" t="s">
        <v>833</v>
      </c>
      <c r="W17" s="522" t="s">
        <v>834</v>
      </c>
      <c r="X17" s="526">
        <f t="shared" si="22"/>
        <v>585.7805454545454</v>
      </c>
      <c r="Y17" s="526">
        <f t="shared" si="23"/>
        <v>14058.733090909091</v>
      </c>
      <c r="Z17" s="565">
        <f t="shared" si="24"/>
        <v>0</v>
      </c>
      <c r="AA17" s="546">
        <v>15144000</v>
      </c>
      <c r="AB17" s="546">
        <v>1514400</v>
      </c>
      <c r="AC17" s="547">
        <v>817776.00000000012</v>
      </c>
      <c r="AD17" s="547">
        <v>81777.60000000002</v>
      </c>
      <c r="AE17" s="547">
        <v>294240</v>
      </c>
      <c r="AF17" s="557">
        <f t="shared" si="25"/>
        <v>58848</v>
      </c>
      <c r="AG17" s="546">
        <v>15464606.4</v>
      </c>
      <c r="AH17" s="643">
        <f t="shared" si="26"/>
        <v>14058.733090909091</v>
      </c>
      <c r="AI17" s="644" t="s">
        <v>910</v>
      </c>
    </row>
    <row r="18" spans="1:36" ht="16.149999999999999" customHeight="1">
      <c r="A18" s="194"/>
      <c r="B18" s="519" t="s">
        <v>830</v>
      </c>
      <c r="C18" s="587" t="s">
        <v>976</v>
      </c>
      <c r="D18" s="538" t="s">
        <v>256</v>
      </c>
      <c r="E18" s="539">
        <v>24</v>
      </c>
      <c r="F18" s="584" t="s">
        <v>912</v>
      </c>
      <c r="G18" s="571">
        <v>670</v>
      </c>
      <c r="H18" s="576">
        <f t="shared" si="15"/>
        <v>16080</v>
      </c>
      <c r="I18" s="572">
        <v>1100</v>
      </c>
      <c r="J18" s="592">
        <f t="shared" si="16"/>
        <v>17688000</v>
      </c>
      <c r="K18" s="567"/>
      <c r="L18" s="568">
        <f t="shared" si="17"/>
        <v>0</v>
      </c>
      <c r="M18" s="568">
        <f t="shared" si="18"/>
        <v>17688000</v>
      </c>
      <c r="N18" s="569">
        <f t="shared" si="19"/>
        <v>16079999.999999998</v>
      </c>
      <c r="O18" s="569">
        <f t="shared" si="20"/>
        <v>1608000</v>
      </c>
      <c r="P18" s="568">
        <v>0</v>
      </c>
      <c r="Q18" s="541">
        <f t="shared" si="6"/>
        <v>2223393.5999999996</v>
      </c>
      <c r="R18" s="612">
        <f t="shared" si="7"/>
        <v>0.12570067842605154</v>
      </c>
      <c r="S18" s="523">
        <f t="shared" si="21"/>
        <v>2223393.5999999996</v>
      </c>
      <c r="T18" s="524" t="s">
        <v>841</v>
      </c>
      <c r="U18" s="563"/>
      <c r="V18" s="525" t="s">
        <v>833</v>
      </c>
      <c r="W18" s="522" t="s">
        <v>834</v>
      </c>
      <c r="X18" s="526">
        <f t="shared" si="22"/>
        <v>585.7805454545454</v>
      </c>
      <c r="Y18" s="526">
        <f t="shared" si="23"/>
        <v>14058.733090909091</v>
      </c>
      <c r="Z18" s="565">
        <f t="shared" si="24"/>
        <v>0</v>
      </c>
      <c r="AA18" s="546">
        <v>15144000</v>
      </c>
      <c r="AB18" s="546">
        <v>1514400</v>
      </c>
      <c r="AC18" s="547">
        <v>817776.00000000012</v>
      </c>
      <c r="AD18" s="547">
        <v>81777.60000000002</v>
      </c>
      <c r="AE18" s="547">
        <v>294240</v>
      </c>
      <c r="AF18" s="557">
        <f t="shared" si="25"/>
        <v>58848</v>
      </c>
      <c r="AG18" s="546">
        <v>15464606.4</v>
      </c>
      <c r="AH18" s="643">
        <f t="shared" si="26"/>
        <v>14058.733090909091</v>
      </c>
      <c r="AI18" s="644" t="s">
        <v>911</v>
      </c>
    </row>
    <row r="19" spans="1:36" ht="16.149999999999999" customHeight="1">
      <c r="A19" s="194"/>
      <c r="B19" s="519" t="s">
        <v>830</v>
      </c>
      <c r="C19" s="587" t="s">
        <v>12</v>
      </c>
      <c r="D19" s="538" t="s">
        <v>256</v>
      </c>
      <c r="E19" s="539">
        <v>24</v>
      </c>
      <c r="F19" s="584" t="s">
        <v>166</v>
      </c>
      <c r="G19" s="571">
        <v>670</v>
      </c>
      <c r="H19" s="576">
        <f t="shared" si="15"/>
        <v>16080</v>
      </c>
      <c r="I19" s="572">
        <v>1100</v>
      </c>
      <c r="J19" s="592">
        <f t="shared" si="16"/>
        <v>17688000</v>
      </c>
      <c r="K19" s="567"/>
      <c r="L19" s="568">
        <f t="shared" si="17"/>
        <v>0</v>
      </c>
      <c r="M19" s="568">
        <f t="shared" si="18"/>
        <v>17688000</v>
      </c>
      <c r="N19" s="569">
        <f t="shared" si="19"/>
        <v>16079999.999999998</v>
      </c>
      <c r="O19" s="569">
        <f t="shared" si="20"/>
        <v>1608000</v>
      </c>
      <c r="P19" s="568">
        <v>0</v>
      </c>
      <c r="Q19" s="541">
        <f t="shared" si="6"/>
        <v>2223393.5999999996</v>
      </c>
      <c r="R19" s="612">
        <f t="shared" si="7"/>
        <v>0.12570067842605154</v>
      </c>
      <c r="S19" s="523">
        <f t="shared" si="21"/>
        <v>2223393.5999999996</v>
      </c>
      <c r="T19" s="524" t="s">
        <v>841</v>
      </c>
      <c r="U19" s="563"/>
      <c r="V19" s="525" t="s">
        <v>833</v>
      </c>
      <c r="W19" s="522" t="s">
        <v>834</v>
      </c>
      <c r="X19" s="526">
        <f t="shared" si="22"/>
        <v>585.7805454545454</v>
      </c>
      <c r="Y19" s="526">
        <f t="shared" si="23"/>
        <v>14058.733090909091</v>
      </c>
      <c r="Z19" s="565">
        <f t="shared" si="24"/>
        <v>0</v>
      </c>
      <c r="AA19" s="546">
        <v>15144000</v>
      </c>
      <c r="AB19" s="546">
        <v>1514400</v>
      </c>
      <c r="AC19" s="547">
        <v>817776.00000000012</v>
      </c>
      <c r="AD19" s="547">
        <v>81777.60000000002</v>
      </c>
      <c r="AE19" s="547">
        <v>294240</v>
      </c>
      <c r="AF19" s="557">
        <f t="shared" si="25"/>
        <v>58848</v>
      </c>
      <c r="AG19" s="546">
        <v>15464606.4</v>
      </c>
      <c r="AH19" s="643">
        <f t="shared" si="26"/>
        <v>14058.733090909091</v>
      </c>
      <c r="AI19" s="644" t="s">
        <v>909</v>
      </c>
      <c r="AJ19" s="178"/>
    </row>
    <row r="20" spans="1:36" ht="16.149999999999999" customHeight="1">
      <c r="A20" s="194"/>
      <c r="B20" s="519" t="s">
        <v>830</v>
      </c>
      <c r="C20" s="662">
        <v>30</v>
      </c>
      <c r="D20" s="538" t="s">
        <v>256</v>
      </c>
      <c r="E20" s="539">
        <v>24</v>
      </c>
      <c r="F20" s="584" t="s">
        <v>912</v>
      </c>
      <c r="G20" s="571">
        <v>670</v>
      </c>
      <c r="H20" s="576">
        <f t="shared" si="15"/>
        <v>16080</v>
      </c>
      <c r="I20" s="572">
        <v>1100</v>
      </c>
      <c r="J20" s="592">
        <f t="shared" si="16"/>
        <v>17688000</v>
      </c>
      <c r="K20" s="567"/>
      <c r="L20" s="568">
        <f t="shared" si="17"/>
        <v>0</v>
      </c>
      <c r="M20" s="568">
        <f t="shared" si="18"/>
        <v>17688000</v>
      </c>
      <c r="N20" s="569">
        <f t="shared" si="19"/>
        <v>16079999.999999998</v>
      </c>
      <c r="O20" s="569">
        <f t="shared" si="20"/>
        <v>1608000</v>
      </c>
      <c r="P20" s="568">
        <v>0</v>
      </c>
      <c r="Q20" s="541">
        <f t="shared" si="6"/>
        <v>2223393.5999999996</v>
      </c>
      <c r="R20" s="612">
        <f t="shared" si="7"/>
        <v>0.12570067842605154</v>
      </c>
      <c r="S20" s="523">
        <f t="shared" si="21"/>
        <v>2223393.5999999996</v>
      </c>
      <c r="T20" s="524" t="s">
        <v>841</v>
      </c>
      <c r="U20" s="563"/>
      <c r="V20" s="525" t="s">
        <v>833</v>
      </c>
      <c r="W20" s="522" t="s">
        <v>834</v>
      </c>
      <c r="X20" s="526">
        <f t="shared" si="22"/>
        <v>585.7805454545454</v>
      </c>
      <c r="Y20" s="526">
        <f t="shared" si="23"/>
        <v>14058.733090909091</v>
      </c>
      <c r="Z20" s="565">
        <f t="shared" si="24"/>
        <v>0</v>
      </c>
      <c r="AA20" s="546">
        <v>15144000</v>
      </c>
      <c r="AB20" s="546">
        <v>1514400</v>
      </c>
      <c r="AC20" s="547">
        <v>817776.00000000012</v>
      </c>
      <c r="AD20" s="547">
        <v>81777.60000000002</v>
      </c>
      <c r="AE20" s="547">
        <v>294240</v>
      </c>
      <c r="AF20" s="557">
        <f t="shared" si="25"/>
        <v>58848</v>
      </c>
      <c r="AG20" s="546">
        <v>15464606.4</v>
      </c>
      <c r="AH20" s="643">
        <f t="shared" si="26"/>
        <v>14058.733090909091</v>
      </c>
      <c r="AI20" s="644" t="s">
        <v>908</v>
      </c>
    </row>
    <row r="21" spans="1:36" s="518" customFormat="1" ht="16.899999999999999" customHeight="1">
      <c r="B21" s="552" t="s">
        <v>840</v>
      </c>
      <c r="C21" s="554"/>
      <c r="D21" s="555"/>
      <c r="E21" s="555"/>
      <c r="F21" s="554"/>
      <c r="G21" s="556"/>
      <c r="H21" s="556" t="s">
        <v>5</v>
      </c>
      <c r="I21" s="553">
        <f>SUM(I15:I20)</f>
        <v>6600</v>
      </c>
      <c r="J21" s="593">
        <f>SUM(J15:J20)</f>
        <v>106128000</v>
      </c>
      <c r="K21" s="532"/>
      <c r="L21" s="533"/>
      <c r="M21" s="531">
        <f>SUM(M15:M20)</f>
        <v>106128000</v>
      </c>
      <c r="N21" s="532">
        <f>SUM(N15:N20)</f>
        <v>96479999.999999985</v>
      </c>
      <c r="O21" s="532">
        <f>SUM(O15:O20)</f>
        <v>9648000</v>
      </c>
      <c r="P21" s="532">
        <f>SUM(P15:P20)</f>
        <v>0</v>
      </c>
      <c r="Q21" s="589">
        <f>SUM(Q15:Q20)</f>
        <v>13340361.599999998</v>
      </c>
      <c r="R21" s="530"/>
      <c r="S21" s="590">
        <f>SUM(S15:S20)</f>
        <v>13340361.599999998</v>
      </c>
      <c r="T21" s="530"/>
      <c r="U21" s="534">
        <f>SUM(U15:U20)</f>
        <v>0</v>
      </c>
      <c r="V21" s="531"/>
      <c r="W21" s="530"/>
      <c r="X21" s="535"/>
      <c r="Y21" s="535"/>
      <c r="Z21" s="533"/>
      <c r="AA21" s="534">
        <f t="shared" ref="AA21:AG21" si="27">SUM(AA15:AA20)</f>
        <v>90864000</v>
      </c>
      <c r="AB21" s="534">
        <f t="shared" si="27"/>
        <v>9086400</v>
      </c>
      <c r="AC21" s="534">
        <f t="shared" si="27"/>
        <v>4906656.0000000009</v>
      </c>
      <c r="AD21" s="534">
        <f t="shared" si="27"/>
        <v>490665.60000000015</v>
      </c>
      <c r="AE21" s="534">
        <f t="shared" si="27"/>
        <v>1765440</v>
      </c>
      <c r="AF21" s="558">
        <f t="shared" si="27"/>
        <v>353088</v>
      </c>
      <c r="AG21" s="534">
        <f t="shared" si="27"/>
        <v>92787638.400000006</v>
      </c>
      <c r="AH21" s="578"/>
      <c r="AI21" s="615"/>
    </row>
    <row r="22" spans="1:36" ht="16.149999999999999" customHeight="1">
      <c r="A22" s="194"/>
      <c r="B22" s="536" t="s">
        <v>830</v>
      </c>
      <c r="C22" s="582" t="s">
        <v>893</v>
      </c>
      <c r="D22" s="588" t="s">
        <v>869</v>
      </c>
      <c r="E22" s="539">
        <v>8</v>
      </c>
      <c r="F22" s="583" t="s">
        <v>860</v>
      </c>
      <c r="G22" s="571">
        <v>3000</v>
      </c>
      <c r="H22" s="576">
        <f>G22*E22</f>
        <v>24000</v>
      </c>
      <c r="I22" s="572">
        <v>297</v>
      </c>
      <c r="J22" s="591">
        <f>H22*I22</f>
        <v>7128000</v>
      </c>
      <c r="K22" s="567">
        <v>0</v>
      </c>
      <c r="L22" s="565">
        <f>J22-M22</f>
        <v>0</v>
      </c>
      <c r="M22" s="565">
        <f>N22+O22-P22</f>
        <v>7127999.9999999991</v>
      </c>
      <c r="N22" s="566">
        <f>J22/1.1</f>
        <v>6479999.9999999991</v>
      </c>
      <c r="O22" s="566">
        <f>N22*0.1</f>
        <v>648000</v>
      </c>
      <c r="P22" s="565">
        <v>0</v>
      </c>
      <c r="Q22" s="541">
        <f>J22-AG22</f>
        <v>801876.67199999932</v>
      </c>
      <c r="R22" s="612">
        <f t="shared" si="7"/>
        <v>0.11249672727272718</v>
      </c>
      <c r="S22" s="542">
        <f>Q22-U22</f>
        <v>801876.67199999932</v>
      </c>
      <c r="T22" s="543" t="s">
        <v>824</v>
      </c>
      <c r="U22" s="562">
        <v>0</v>
      </c>
      <c r="V22" s="544" t="s">
        <v>833</v>
      </c>
      <c r="W22" s="540" t="s">
        <v>834</v>
      </c>
      <c r="X22" s="545">
        <f>Y22/E22</f>
        <v>2662.5098181818184</v>
      </c>
      <c r="Y22" s="545">
        <f>(AA22+AB22-AC22-AD22-AE22)/I22</f>
        <v>21300.078545454548</v>
      </c>
      <c r="Z22" s="565">
        <f>AH22-Y22</f>
        <v>0</v>
      </c>
      <c r="AA22" s="546">
        <v>6194880</v>
      </c>
      <c r="AB22" s="546">
        <v>619488</v>
      </c>
      <c r="AC22" s="547">
        <v>334523.52000000002</v>
      </c>
      <c r="AD22" s="547">
        <v>33452.352000000006</v>
      </c>
      <c r="AE22" s="547">
        <v>120268.8</v>
      </c>
      <c r="AF22" s="557">
        <f>AE22*$AF$5</f>
        <v>24053.760000000002</v>
      </c>
      <c r="AG22" s="546">
        <v>6326123.3280000007</v>
      </c>
      <c r="AH22" s="643">
        <f>AG22/I22</f>
        <v>21300.078545454548</v>
      </c>
      <c r="AI22" s="644" t="s">
        <v>911</v>
      </c>
    </row>
    <row r="23" spans="1:36" ht="16.149999999999999" customHeight="1">
      <c r="A23" s="194"/>
      <c r="B23" s="519" t="s">
        <v>830</v>
      </c>
      <c r="C23" s="587" t="s">
        <v>893</v>
      </c>
      <c r="D23" s="588" t="s">
        <v>869</v>
      </c>
      <c r="E23" s="539">
        <v>8</v>
      </c>
      <c r="F23" s="583" t="s">
        <v>860</v>
      </c>
      <c r="G23" s="571">
        <v>3000</v>
      </c>
      <c r="H23" s="576">
        <f>G23*E23</f>
        <v>24000</v>
      </c>
      <c r="I23" s="572">
        <v>297</v>
      </c>
      <c r="J23" s="592">
        <f>H23*I23</f>
        <v>7128000</v>
      </c>
      <c r="K23" s="567">
        <v>0</v>
      </c>
      <c r="L23" s="568">
        <f>J23-M23</f>
        <v>0</v>
      </c>
      <c r="M23" s="568">
        <f>N23+O23-P23</f>
        <v>7127999.9999999991</v>
      </c>
      <c r="N23" s="569">
        <f>J23/1.1</f>
        <v>6479999.9999999991</v>
      </c>
      <c r="O23" s="569">
        <f>N23*0.1</f>
        <v>648000</v>
      </c>
      <c r="P23" s="568">
        <v>0</v>
      </c>
      <c r="Q23" s="541">
        <f>J23-AG23</f>
        <v>801876.67199999932</v>
      </c>
      <c r="R23" s="612">
        <f t="shared" si="7"/>
        <v>0.11249672727272718</v>
      </c>
      <c r="S23" s="523">
        <f>Q23-U23</f>
        <v>801876.67199999932</v>
      </c>
      <c r="T23" s="524" t="s">
        <v>824</v>
      </c>
      <c r="U23" s="563">
        <v>0</v>
      </c>
      <c r="V23" s="525" t="s">
        <v>833</v>
      </c>
      <c r="W23" s="522" t="s">
        <v>834</v>
      </c>
      <c r="X23" s="526">
        <f>Y23/E23</f>
        <v>2662.5098181818184</v>
      </c>
      <c r="Y23" s="526">
        <f>(AA23+AB23-AC23-AD23-AE23)/I23</f>
        <v>21300.078545454548</v>
      </c>
      <c r="Z23" s="565">
        <f>AH23-Y23</f>
        <v>0</v>
      </c>
      <c r="AA23" s="546">
        <v>6194880</v>
      </c>
      <c r="AB23" s="546">
        <v>619488</v>
      </c>
      <c r="AC23" s="547">
        <v>334523.52000000002</v>
      </c>
      <c r="AD23" s="547">
        <v>33452.352000000006</v>
      </c>
      <c r="AE23" s="547">
        <v>120268.8</v>
      </c>
      <c r="AF23" s="557">
        <f>AE23*$AF$5</f>
        <v>24053.760000000002</v>
      </c>
      <c r="AG23" s="546">
        <v>6326123.3280000007</v>
      </c>
      <c r="AH23" s="643">
        <f>AG23/I23</f>
        <v>21300.078545454548</v>
      </c>
      <c r="AI23" s="644" t="s">
        <v>147</v>
      </c>
    </row>
    <row r="24" spans="1:36" ht="16.149999999999999" customHeight="1">
      <c r="A24" s="194"/>
      <c r="B24" s="519" t="s">
        <v>830</v>
      </c>
      <c r="C24" s="587" t="s">
        <v>894</v>
      </c>
      <c r="D24" s="588" t="s">
        <v>869</v>
      </c>
      <c r="E24" s="539">
        <v>8</v>
      </c>
      <c r="F24" s="583" t="s">
        <v>860</v>
      </c>
      <c r="G24" s="571">
        <v>3000</v>
      </c>
      <c r="H24" s="576">
        <f>G24*E24</f>
        <v>24000</v>
      </c>
      <c r="I24" s="572">
        <v>297</v>
      </c>
      <c r="J24" s="592">
        <f>H24*I24</f>
        <v>7128000</v>
      </c>
      <c r="K24" s="567">
        <v>0</v>
      </c>
      <c r="L24" s="568">
        <f>J24-M24</f>
        <v>0</v>
      </c>
      <c r="M24" s="568">
        <f>N24+O24-P24</f>
        <v>7127999.9999999991</v>
      </c>
      <c r="N24" s="569">
        <f>J24/1.1</f>
        <v>6479999.9999999991</v>
      </c>
      <c r="O24" s="569">
        <f>N24*0.1</f>
        <v>648000</v>
      </c>
      <c r="P24" s="568">
        <v>0</v>
      </c>
      <c r="Q24" s="541">
        <f>J24-AG24</f>
        <v>801876.67199999932</v>
      </c>
      <c r="R24" s="612">
        <f t="shared" si="7"/>
        <v>0.11249672727272718</v>
      </c>
      <c r="S24" s="523">
        <f>Q24-U24</f>
        <v>801876.67199999932</v>
      </c>
      <c r="T24" s="524" t="s">
        <v>824</v>
      </c>
      <c r="U24" s="563">
        <v>0</v>
      </c>
      <c r="V24" s="525" t="s">
        <v>833</v>
      </c>
      <c r="W24" s="522" t="s">
        <v>834</v>
      </c>
      <c r="X24" s="526">
        <f>Y24/E24</f>
        <v>2662.5098181818184</v>
      </c>
      <c r="Y24" s="526">
        <f>(AA24+AB24-AC24-AD24-AE24)/I24</f>
        <v>21300.078545454548</v>
      </c>
      <c r="Z24" s="565">
        <f>AH24-Y24</f>
        <v>0</v>
      </c>
      <c r="AA24" s="546">
        <v>6194880</v>
      </c>
      <c r="AB24" s="546">
        <v>619488</v>
      </c>
      <c r="AC24" s="547">
        <v>334523.52000000002</v>
      </c>
      <c r="AD24" s="547">
        <v>33452.352000000006</v>
      </c>
      <c r="AE24" s="547">
        <v>120268.8</v>
      </c>
      <c r="AF24" s="557">
        <f>AE24*$AF$5</f>
        <v>24053.760000000002</v>
      </c>
      <c r="AG24" s="546">
        <v>6326123.3280000007</v>
      </c>
      <c r="AH24" s="643">
        <f>AG24/I24</f>
        <v>21300.078545454548</v>
      </c>
      <c r="AI24" s="644" t="s">
        <v>909</v>
      </c>
    </row>
    <row r="25" spans="1:36" ht="16.149999999999999" customHeight="1">
      <c r="A25" s="194"/>
      <c r="B25" s="519" t="s">
        <v>830</v>
      </c>
      <c r="C25" s="587" t="s">
        <v>894</v>
      </c>
      <c r="D25" s="588" t="s">
        <v>869</v>
      </c>
      <c r="E25" s="539">
        <v>8</v>
      </c>
      <c r="F25" s="583" t="s">
        <v>860</v>
      </c>
      <c r="G25" s="571">
        <v>3000</v>
      </c>
      <c r="H25" s="576">
        <f>G25*E25</f>
        <v>24000</v>
      </c>
      <c r="I25" s="572">
        <v>297</v>
      </c>
      <c r="J25" s="592">
        <f>H25*I25</f>
        <v>7128000</v>
      </c>
      <c r="K25" s="567"/>
      <c r="L25" s="568">
        <f>J25-M25</f>
        <v>0</v>
      </c>
      <c r="M25" s="568">
        <f>N25+O25-P25</f>
        <v>7127999.9999999991</v>
      </c>
      <c r="N25" s="569">
        <f>J25/1.1</f>
        <v>6479999.9999999991</v>
      </c>
      <c r="O25" s="569">
        <f>N25*0.1</f>
        <v>648000</v>
      </c>
      <c r="P25" s="568">
        <v>0</v>
      </c>
      <c r="Q25" s="541">
        <f>J25-AG25</f>
        <v>801876.67199999932</v>
      </c>
      <c r="R25" s="612">
        <f t="shared" si="7"/>
        <v>0.11249672727272718</v>
      </c>
      <c r="S25" s="523">
        <f>Q25-U25</f>
        <v>801876.67199999932</v>
      </c>
      <c r="T25" s="524" t="s">
        <v>824</v>
      </c>
      <c r="U25" s="563">
        <v>0</v>
      </c>
      <c r="V25" s="525" t="s">
        <v>833</v>
      </c>
      <c r="W25" s="522" t="s">
        <v>834</v>
      </c>
      <c r="X25" s="526">
        <f>Y25/E25</f>
        <v>2662.5098181818184</v>
      </c>
      <c r="Y25" s="526">
        <f>(AA25+AB25-AC25-AD25-AE25)/I25</f>
        <v>21300.078545454548</v>
      </c>
      <c r="Z25" s="565">
        <f>AH25-Y25</f>
        <v>0</v>
      </c>
      <c r="AA25" s="546">
        <v>6194880</v>
      </c>
      <c r="AB25" s="546">
        <v>619488</v>
      </c>
      <c r="AC25" s="547">
        <v>334523.52000000002</v>
      </c>
      <c r="AD25" s="547">
        <v>33452.352000000006</v>
      </c>
      <c r="AE25" s="547">
        <v>120268.8</v>
      </c>
      <c r="AF25" s="557">
        <f>AE25*$AF$5</f>
        <v>24053.760000000002</v>
      </c>
      <c r="AG25" s="546">
        <v>6326123.3280000007</v>
      </c>
      <c r="AH25" s="643">
        <f>AG25/I25</f>
        <v>21300.078545454548</v>
      </c>
      <c r="AI25" s="644" t="s">
        <v>908</v>
      </c>
    </row>
    <row r="26" spans="1:36" s="518" customFormat="1" ht="16.899999999999999" customHeight="1">
      <c r="B26" s="552" t="s">
        <v>840</v>
      </c>
      <c r="C26" s="554"/>
      <c r="D26" s="555"/>
      <c r="E26" s="555"/>
      <c r="F26" s="554"/>
      <c r="G26" s="556"/>
      <c r="H26" s="556" t="s">
        <v>5</v>
      </c>
      <c r="I26" s="553">
        <f>SUM(I22:I25)</f>
        <v>1188</v>
      </c>
      <c r="J26" s="593">
        <f>SUM(J22:J25)</f>
        <v>28512000</v>
      </c>
      <c r="K26" s="532"/>
      <c r="L26" s="533"/>
      <c r="M26" s="531">
        <f t="shared" ref="M26:S26" si="28">SUM(M22:M25)</f>
        <v>28511999.999999996</v>
      </c>
      <c r="N26" s="532">
        <f t="shared" si="28"/>
        <v>25919999.999999996</v>
      </c>
      <c r="O26" s="532">
        <f t="shared" si="28"/>
        <v>2592000</v>
      </c>
      <c r="P26" s="532">
        <f t="shared" si="28"/>
        <v>0</v>
      </c>
      <c r="Q26" s="589">
        <f t="shared" si="28"/>
        <v>3207506.6879999973</v>
      </c>
      <c r="R26" s="530"/>
      <c r="S26" s="590">
        <f t="shared" si="28"/>
        <v>3207506.6879999973</v>
      </c>
      <c r="T26" s="530"/>
      <c r="U26" s="534">
        <f>SUM(U22:U25)</f>
        <v>0</v>
      </c>
      <c r="V26" s="531"/>
      <c r="W26" s="530"/>
      <c r="X26" s="535"/>
      <c r="Y26" s="535"/>
      <c r="Z26" s="533"/>
      <c r="AA26" s="534">
        <f t="shared" ref="AA26:AG26" si="29">SUM(AA22:AA25)</f>
        <v>24779520</v>
      </c>
      <c r="AB26" s="534">
        <f t="shared" si="29"/>
        <v>2477952</v>
      </c>
      <c r="AC26" s="534">
        <f t="shared" si="29"/>
        <v>1338094.0800000001</v>
      </c>
      <c r="AD26" s="534">
        <f t="shared" si="29"/>
        <v>133809.40800000002</v>
      </c>
      <c r="AE26" s="534">
        <f t="shared" si="29"/>
        <v>481075.20000000001</v>
      </c>
      <c r="AF26" s="558">
        <f t="shared" si="29"/>
        <v>96215.040000000008</v>
      </c>
      <c r="AG26" s="534">
        <f t="shared" si="29"/>
        <v>25304493.312000003</v>
      </c>
      <c r="AH26" s="578"/>
      <c r="AI26" s="615"/>
    </row>
    <row r="27" spans="1:36" ht="16.149999999999999" customHeight="1">
      <c r="A27" s="194"/>
      <c r="B27" s="536" t="s">
        <v>830</v>
      </c>
      <c r="C27" s="582" t="s">
        <v>867</v>
      </c>
      <c r="D27" s="538" t="s">
        <v>118</v>
      </c>
      <c r="E27" s="539">
        <v>24</v>
      </c>
      <c r="F27" s="585" t="s">
        <v>861</v>
      </c>
      <c r="G27" s="571">
        <v>530</v>
      </c>
      <c r="H27" s="576">
        <f>G27*E27</f>
        <v>12720</v>
      </c>
      <c r="I27" s="572">
        <v>1008</v>
      </c>
      <c r="J27" s="591">
        <f>H27*I27</f>
        <v>12821760</v>
      </c>
      <c r="K27" s="564">
        <v>0</v>
      </c>
      <c r="L27" s="565">
        <f>J27-M27</f>
        <v>0</v>
      </c>
      <c r="M27" s="565">
        <f>N27+O27-P27</f>
        <v>12821759.999999998</v>
      </c>
      <c r="N27" s="566">
        <f>J27/1.1</f>
        <v>11656145.454545453</v>
      </c>
      <c r="O27" s="566">
        <f>N27*0.1</f>
        <v>1165614.5454545454</v>
      </c>
      <c r="P27" s="565">
        <v>0</v>
      </c>
      <c r="Q27" s="541">
        <f>J27-AG27</f>
        <v>1741824.0000000037</v>
      </c>
      <c r="R27" s="612">
        <f t="shared" si="7"/>
        <v>0.13584905660377389</v>
      </c>
      <c r="S27" s="542">
        <f>Q27-U27</f>
        <v>1741824.0000000037</v>
      </c>
      <c r="T27" s="543" t="s">
        <v>839</v>
      </c>
      <c r="U27" s="562">
        <v>0</v>
      </c>
      <c r="V27" s="544" t="s">
        <v>833</v>
      </c>
      <c r="W27" s="540" t="s">
        <v>834</v>
      </c>
      <c r="X27" s="545">
        <f>Y27/E27</f>
        <v>457.99999999999983</v>
      </c>
      <c r="Y27" s="545">
        <f>(AA27+AB27-AC27-AD27-AE27)/I27</f>
        <v>10991.999999999996</v>
      </c>
      <c r="Z27" s="565">
        <f>AH27-Y27</f>
        <v>0</v>
      </c>
      <c r="AA27" s="546">
        <v>12354760.93090909</v>
      </c>
      <c r="AB27" s="546">
        <v>1235476.0930909091</v>
      </c>
      <c r="AC27" s="547">
        <v>1226111.04</v>
      </c>
      <c r="AD27" s="547">
        <v>122611.10400000001</v>
      </c>
      <c r="AE27" s="547">
        <v>1161578.8800000001</v>
      </c>
      <c r="AF27" s="557">
        <f>AE27*$AF$5</f>
        <v>232315.77600000004</v>
      </c>
      <c r="AG27" s="546">
        <v>11079935.999999996</v>
      </c>
      <c r="AH27" s="643">
        <f>AG27/I27</f>
        <v>10991.999999999996</v>
      </c>
      <c r="AI27" s="644" t="s">
        <v>907</v>
      </c>
    </row>
    <row r="28" spans="1:36" ht="16.149999999999999" customHeight="1">
      <c r="A28" s="194"/>
      <c r="B28" s="519" t="s">
        <v>830</v>
      </c>
      <c r="C28" s="587" t="s">
        <v>868</v>
      </c>
      <c r="D28" s="538" t="s">
        <v>118</v>
      </c>
      <c r="E28" s="539">
        <v>24</v>
      </c>
      <c r="F28" s="583" t="s">
        <v>859</v>
      </c>
      <c r="G28" s="571">
        <v>550</v>
      </c>
      <c r="H28" s="576">
        <f t="shared" ref="H28:H39" si="30">G28*E28</f>
        <v>13200</v>
      </c>
      <c r="I28" s="572">
        <v>1008</v>
      </c>
      <c r="J28" s="592">
        <f>H28*I28</f>
        <v>13305600</v>
      </c>
      <c r="K28" s="567">
        <v>0</v>
      </c>
      <c r="L28" s="568">
        <f>J28-M28</f>
        <v>0</v>
      </c>
      <c r="M28" s="568">
        <f>N28+O28-P28</f>
        <v>13305599.999999998</v>
      </c>
      <c r="N28" s="569">
        <f>J28/1.1</f>
        <v>12095999.999999998</v>
      </c>
      <c r="O28" s="569">
        <f t="shared" ref="O28:O41" si="31">N28*0.1</f>
        <v>1209599.9999999998</v>
      </c>
      <c r="P28" s="568">
        <v>0</v>
      </c>
      <c r="Q28" s="541">
        <f>J28-AG28</f>
        <v>2225664.0000000037</v>
      </c>
      <c r="R28" s="612">
        <f t="shared" si="7"/>
        <v>0.16727272727272754</v>
      </c>
      <c r="S28" s="523">
        <f>Q28-U28</f>
        <v>2225664.0000000037</v>
      </c>
      <c r="T28" s="524" t="s">
        <v>990</v>
      </c>
      <c r="U28" s="562">
        <v>0</v>
      </c>
      <c r="V28" s="544" t="s">
        <v>833</v>
      </c>
      <c r="W28" s="540" t="s">
        <v>834</v>
      </c>
      <c r="X28" s="526">
        <f>Y28/E28</f>
        <v>457.99999999999983</v>
      </c>
      <c r="Y28" s="526">
        <f>(AA28+AB28-AC28-AD28-AE28)/I28</f>
        <v>10991.999999999996</v>
      </c>
      <c r="Z28" s="565">
        <f t="shared" ref="Z28:Z41" si="32">AH28-Y28</f>
        <v>0</v>
      </c>
      <c r="AA28" s="546">
        <v>12354760.93090909</v>
      </c>
      <c r="AB28" s="546">
        <v>1235476.0930909091</v>
      </c>
      <c r="AC28" s="547">
        <v>1226111.04</v>
      </c>
      <c r="AD28" s="547">
        <v>122611.10400000001</v>
      </c>
      <c r="AE28" s="547">
        <v>1161578.8800000001</v>
      </c>
      <c r="AF28" s="557">
        <f t="shared" ref="AF28:AF41" si="33">AE28*$AF$5</f>
        <v>232315.77600000004</v>
      </c>
      <c r="AG28" s="546">
        <v>11079935.999999996</v>
      </c>
      <c r="AH28" s="643">
        <f t="shared" ref="AH28:AH39" si="34">AG28/I28</f>
        <v>10991.999999999996</v>
      </c>
      <c r="AI28" s="644" t="s">
        <v>911</v>
      </c>
    </row>
    <row r="29" spans="1:36" ht="16.149999999999999" customHeight="1">
      <c r="A29" s="194"/>
      <c r="B29" s="519" t="s">
        <v>830</v>
      </c>
      <c r="C29" s="587" t="s">
        <v>871</v>
      </c>
      <c r="D29" s="538" t="s">
        <v>118</v>
      </c>
      <c r="E29" s="539">
        <v>24</v>
      </c>
      <c r="F29" s="584" t="s">
        <v>822</v>
      </c>
      <c r="G29" s="571">
        <v>540</v>
      </c>
      <c r="H29" s="576">
        <f t="shared" si="30"/>
        <v>12960</v>
      </c>
      <c r="I29" s="572">
        <v>1008</v>
      </c>
      <c r="J29" s="592">
        <f>H29*I29</f>
        <v>13063680</v>
      </c>
      <c r="K29" s="567"/>
      <c r="L29" s="568">
        <f>J29-M29</f>
        <v>0</v>
      </c>
      <c r="M29" s="568">
        <f>N29+O29-P29</f>
        <v>13063680</v>
      </c>
      <c r="N29" s="569">
        <f>J29/1.1</f>
        <v>11876072.727272727</v>
      </c>
      <c r="O29" s="569">
        <f t="shared" si="31"/>
        <v>1187607.2727272727</v>
      </c>
      <c r="P29" s="568">
        <v>0</v>
      </c>
      <c r="Q29" s="541">
        <f>J29-AG29</f>
        <v>1983744.0000000037</v>
      </c>
      <c r="R29" s="612">
        <f t="shared" si="7"/>
        <v>0.15185185185185213</v>
      </c>
      <c r="S29" s="523">
        <f>Q29-U29</f>
        <v>1983744.0000000037</v>
      </c>
      <c r="T29" s="524" t="s">
        <v>824</v>
      </c>
      <c r="U29" s="562">
        <v>0</v>
      </c>
      <c r="V29" s="544" t="s">
        <v>833</v>
      </c>
      <c r="W29" s="540" t="s">
        <v>834</v>
      </c>
      <c r="X29" s="526">
        <f>Y29/E29</f>
        <v>457.99999999999983</v>
      </c>
      <c r="Y29" s="526">
        <f>(AA29+AB29-AC29-AD29-AE29)/I29</f>
        <v>10991.999999999996</v>
      </c>
      <c r="Z29" s="565">
        <f t="shared" si="32"/>
        <v>0</v>
      </c>
      <c r="AA29" s="546">
        <v>12354760.93090909</v>
      </c>
      <c r="AB29" s="546">
        <v>1235476.0930909091</v>
      </c>
      <c r="AC29" s="547">
        <v>1226111.04</v>
      </c>
      <c r="AD29" s="547">
        <v>122611.10400000001</v>
      </c>
      <c r="AE29" s="547">
        <v>1161578.8800000001</v>
      </c>
      <c r="AF29" s="557">
        <f t="shared" si="33"/>
        <v>232315.77600000004</v>
      </c>
      <c r="AG29" s="546">
        <v>11079935.999999996</v>
      </c>
      <c r="AH29" s="643">
        <f t="shared" si="34"/>
        <v>10991.999999999996</v>
      </c>
      <c r="AI29" s="644" t="s">
        <v>909</v>
      </c>
    </row>
    <row r="30" spans="1:36" ht="16.149999999999999" customHeight="1">
      <c r="A30" s="194"/>
      <c r="B30" s="519" t="s">
        <v>830</v>
      </c>
      <c r="C30" s="587" t="s">
        <v>871</v>
      </c>
      <c r="D30" s="538" t="s">
        <v>118</v>
      </c>
      <c r="E30" s="539">
        <v>24</v>
      </c>
      <c r="F30" s="584" t="s">
        <v>870</v>
      </c>
      <c r="G30" s="571">
        <v>550</v>
      </c>
      <c r="H30" s="576">
        <f t="shared" si="30"/>
        <v>13200</v>
      </c>
      <c r="I30" s="572">
        <v>1008</v>
      </c>
      <c r="J30" s="592">
        <f>H30*I30</f>
        <v>13305600</v>
      </c>
      <c r="K30" s="567">
        <v>0</v>
      </c>
      <c r="L30" s="568">
        <f>J30-M30</f>
        <v>0</v>
      </c>
      <c r="M30" s="568">
        <f>N30+O30-P30</f>
        <v>13305599.999999998</v>
      </c>
      <c r="N30" s="569">
        <f>J30/1.1</f>
        <v>12095999.999999998</v>
      </c>
      <c r="O30" s="569">
        <f t="shared" si="31"/>
        <v>1209599.9999999998</v>
      </c>
      <c r="P30" s="568">
        <v>0</v>
      </c>
      <c r="Q30" s="541">
        <f>J30-AG30</f>
        <v>2225664.0000000037</v>
      </c>
      <c r="R30" s="612">
        <f t="shared" si="7"/>
        <v>0.16727272727272754</v>
      </c>
      <c r="S30" s="523">
        <f>Q30-U30</f>
        <v>2225664.0000000037</v>
      </c>
      <c r="T30" s="524" t="s">
        <v>841</v>
      </c>
      <c r="U30" s="562"/>
      <c r="V30" s="544" t="s">
        <v>833</v>
      </c>
      <c r="W30" s="540" t="s">
        <v>834</v>
      </c>
      <c r="X30" s="526">
        <f>Y30/E30</f>
        <v>457.99999999999983</v>
      </c>
      <c r="Y30" s="526">
        <f>(AA30+AB30-AC30-AD30-AE30)/I30</f>
        <v>10991.999999999996</v>
      </c>
      <c r="Z30" s="565">
        <f t="shared" si="32"/>
        <v>0</v>
      </c>
      <c r="AA30" s="546">
        <v>12354760.93090909</v>
      </c>
      <c r="AB30" s="546">
        <v>1235476.0930909091</v>
      </c>
      <c r="AC30" s="547">
        <v>1226111.04</v>
      </c>
      <c r="AD30" s="547">
        <v>122611.10400000001</v>
      </c>
      <c r="AE30" s="547">
        <v>1161578.8800000001</v>
      </c>
      <c r="AF30" s="557">
        <f t="shared" si="33"/>
        <v>232315.77600000004</v>
      </c>
      <c r="AG30" s="546">
        <v>11079935.999999996</v>
      </c>
      <c r="AH30" s="643">
        <f t="shared" si="34"/>
        <v>10991.999999999996</v>
      </c>
      <c r="AI30" s="644" t="s">
        <v>913</v>
      </c>
    </row>
    <row r="31" spans="1:36" ht="16.149999999999999" customHeight="1">
      <c r="A31" s="194"/>
      <c r="B31" s="519" t="s">
        <v>830</v>
      </c>
      <c r="C31" s="587" t="s">
        <v>873</v>
      </c>
      <c r="D31" s="538" t="s">
        <v>118</v>
      </c>
      <c r="E31" s="539">
        <v>24</v>
      </c>
      <c r="F31" s="583" t="s">
        <v>994</v>
      </c>
      <c r="G31" s="571">
        <v>550</v>
      </c>
      <c r="H31" s="576">
        <f t="shared" si="30"/>
        <v>13200</v>
      </c>
      <c r="I31" s="572">
        <v>1008</v>
      </c>
      <c r="J31" s="592">
        <f>H31*I31</f>
        <v>13305600</v>
      </c>
      <c r="K31" s="567">
        <v>0</v>
      </c>
      <c r="L31" s="568">
        <f>J31-M31</f>
        <v>0</v>
      </c>
      <c r="M31" s="568">
        <f>N31+O31-P31</f>
        <v>13305599.999999998</v>
      </c>
      <c r="N31" s="569">
        <f>J31/1.1</f>
        <v>12095999.999999998</v>
      </c>
      <c r="O31" s="569">
        <f t="shared" si="31"/>
        <v>1209599.9999999998</v>
      </c>
      <c r="P31" s="568">
        <v>0</v>
      </c>
      <c r="Q31" s="541">
        <f>J31-AG31</f>
        <v>2225664.0000000037</v>
      </c>
      <c r="R31" s="612">
        <f t="shared" si="7"/>
        <v>0.16727272727272754</v>
      </c>
      <c r="S31" s="523">
        <f>Q31-U31</f>
        <v>2115664.0000000037</v>
      </c>
      <c r="T31" s="524" t="s">
        <v>841</v>
      </c>
      <c r="U31" s="562">
        <v>110000</v>
      </c>
      <c r="V31" s="544" t="s">
        <v>833</v>
      </c>
      <c r="W31" s="540" t="s">
        <v>834</v>
      </c>
      <c r="X31" s="526">
        <f>Y31/E31</f>
        <v>457.99999999999983</v>
      </c>
      <c r="Y31" s="526">
        <f>(AA31+AB31-AC31-AD31-AE31)/I31</f>
        <v>10991.999999999996</v>
      </c>
      <c r="Z31" s="565">
        <f t="shared" si="32"/>
        <v>0</v>
      </c>
      <c r="AA31" s="546">
        <v>12354760.93090909</v>
      </c>
      <c r="AB31" s="546">
        <v>1235476.0930909091</v>
      </c>
      <c r="AC31" s="547">
        <v>1226111.04</v>
      </c>
      <c r="AD31" s="547">
        <v>122611.10400000001</v>
      </c>
      <c r="AE31" s="547">
        <v>1161578.8800000001</v>
      </c>
      <c r="AF31" s="557">
        <f t="shared" si="33"/>
        <v>232315.77600000004</v>
      </c>
      <c r="AG31" s="546">
        <v>11079935.999999996</v>
      </c>
      <c r="AH31" s="643">
        <f t="shared" si="34"/>
        <v>10991.999999999996</v>
      </c>
      <c r="AI31" s="644" t="s">
        <v>907</v>
      </c>
    </row>
    <row r="32" spans="1:36" ht="16.149999999999999" customHeight="1">
      <c r="A32" s="194"/>
      <c r="B32" s="519" t="s">
        <v>830</v>
      </c>
      <c r="C32" s="587" t="s">
        <v>873</v>
      </c>
      <c r="D32" s="538" t="s">
        <v>118</v>
      </c>
      <c r="E32" s="539">
        <v>24</v>
      </c>
      <c r="F32" s="584" t="s">
        <v>821</v>
      </c>
      <c r="G32" s="595">
        <v>520</v>
      </c>
      <c r="H32" s="576">
        <f t="shared" si="30"/>
        <v>12480</v>
      </c>
      <c r="I32" s="572">
        <v>1008</v>
      </c>
      <c r="J32" s="594">
        <f t="shared" ref="J32:J38" si="35">H32*I32</f>
        <v>12579840</v>
      </c>
      <c r="K32" s="599" t="s">
        <v>872</v>
      </c>
      <c r="L32" s="596">
        <f t="shared" ref="L32:L38" si="36">J32-M32</f>
        <v>12579840</v>
      </c>
      <c r="M32" s="568">
        <f t="shared" ref="M32:M38" si="37">N32+O32-P32</f>
        <v>0</v>
      </c>
      <c r="N32" s="569">
        <v>0</v>
      </c>
      <c r="O32" s="569">
        <f t="shared" si="31"/>
        <v>0</v>
      </c>
      <c r="P32" s="568">
        <v>0</v>
      </c>
      <c r="Q32" s="597">
        <f t="shared" ref="Q32:Q38" si="38">J32-AG32</f>
        <v>1499904.0000000037</v>
      </c>
      <c r="R32" s="612">
        <f t="shared" si="7"/>
        <v>0.11923076923076953</v>
      </c>
      <c r="S32" s="598">
        <f t="shared" ref="S32:S38" si="39">Q32-U32</f>
        <v>1419904.0000000037</v>
      </c>
      <c r="T32" s="524" t="s">
        <v>841</v>
      </c>
      <c r="U32" s="610">
        <v>80000</v>
      </c>
      <c r="V32" s="544" t="s">
        <v>833</v>
      </c>
      <c r="W32" s="540" t="s">
        <v>834</v>
      </c>
      <c r="X32" s="526">
        <f t="shared" ref="X32:X38" si="40">Y32/E32</f>
        <v>457.99999999999983</v>
      </c>
      <c r="Y32" s="526">
        <f t="shared" ref="Y32:Y38" si="41">(AA32+AB32-AC32-AD32-AE32)/I32</f>
        <v>10991.999999999996</v>
      </c>
      <c r="Z32" s="565">
        <f t="shared" si="32"/>
        <v>0</v>
      </c>
      <c r="AA32" s="546">
        <v>12354760.93090909</v>
      </c>
      <c r="AB32" s="546">
        <v>1235476.0930909091</v>
      </c>
      <c r="AC32" s="547">
        <v>1226111.04</v>
      </c>
      <c r="AD32" s="547">
        <v>122611.10400000001</v>
      </c>
      <c r="AE32" s="547">
        <v>1161578.8800000001</v>
      </c>
      <c r="AF32" s="557">
        <f t="shared" si="33"/>
        <v>232315.77600000004</v>
      </c>
      <c r="AG32" s="546">
        <v>11079935.999999996</v>
      </c>
      <c r="AH32" s="643">
        <f t="shared" si="34"/>
        <v>10991.999999999996</v>
      </c>
      <c r="AI32" s="644" t="s">
        <v>908</v>
      </c>
    </row>
    <row r="33" spans="1:35" ht="16.149999999999999" customHeight="1">
      <c r="A33" s="194"/>
      <c r="B33" s="519" t="s">
        <v>830</v>
      </c>
      <c r="C33" s="587" t="s">
        <v>874</v>
      </c>
      <c r="D33" s="538" t="s">
        <v>118</v>
      </c>
      <c r="E33" s="539">
        <v>24</v>
      </c>
      <c r="F33" s="584" t="s">
        <v>875</v>
      </c>
      <c r="G33" s="571">
        <v>545</v>
      </c>
      <c r="H33" s="576">
        <f t="shared" si="30"/>
        <v>13080</v>
      </c>
      <c r="I33" s="572">
        <v>1008</v>
      </c>
      <c r="J33" s="592">
        <f t="shared" si="35"/>
        <v>13184640</v>
      </c>
      <c r="K33" s="564" t="s">
        <v>832</v>
      </c>
      <c r="L33" s="568">
        <f t="shared" si="36"/>
        <v>0</v>
      </c>
      <c r="M33" s="568">
        <f t="shared" si="37"/>
        <v>13184640</v>
      </c>
      <c r="N33" s="569">
        <f t="shared" ref="N33:N38" si="42">J33/1.1</f>
        <v>11986036.363636363</v>
      </c>
      <c r="O33" s="569">
        <f t="shared" si="31"/>
        <v>1198603.6363636365</v>
      </c>
      <c r="P33" s="568">
        <v>0</v>
      </c>
      <c r="Q33" s="541">
        <f t="shared" si="38"/>
        <v>2104704.0000000037</v>
      </c>
      <c r="R33" s="612">
        <f t="shared" si="7"/>
        <v>0.15963302752293607</v>
      </c>
      <c r="S33" s="523">
        <f t="shared" si="39"/>
        <v>2104704.0000000037</v>
      </c>
      <c r="T33" s="524" t="s">
        <v>839</v>
      </c>
      <c r="U33" s="562">
        <v>0</v>
      </c>
      <c r="V33" s="544" t="s">
        <v>833</v>
      </c>
      <c r="W33" s="600" t="s">
        <v>826</v>
      </c>
      <c r="X33" s="526">
        <f t="shared" si="40"/>
        <v>457.99999999999983</v>
      </c>
      <c r="Y33" s="526">
        <f t="shared" si="41"/>
        <v>10991.999999999996</v>
      </c>
      <c r="Z33" s="565">
        <f t="shared" si="32"/>
        <v>0</v>
      </c>
      <c r="AA33" s="546">
        <v>12354760.93090909</v>
      </c>
      <c r="AB33" s="546">
        <v>1235476.0930909091</v>
      </c>
      <c r="AC33" s="547">
        <v>1226111.04</v>
      </c>
      <c r="AD33" s="547">
        <v>122611.10400000001</v>
      </c>
      <c r="AE33" s="547">
        <v>1161578.8800000001</v>
      </c>
      <c r="AF33" s="557">
        <f t="shared" si="33"/>
        <v>232315.77600000004</v>
      </c>
      <c r="AG33" s="546">
        <v>11079935.999999996</v>
      </c>
      <c r="AH33" s="643">
        <f t="shared" si="34"/>
        <v>10991.999999999996</v>
      </c>
      <c r="AI33" s="644" t="s">
        <v>911</v>
      </c>
    </row>
    <row r="34" spans="1:35" ht="16.149999999999999" customHeight="1">
      <c r="A34" s="194"/>
      <c r="B34" s="519" t="s">
        <v>830</v>
      </c>
      <c r="C34" s="587" t="s">
        <v>876</v>
      </c>
      <c r="D34" s="538" t="s">
        <v>118</v>
      </c>
      <c r="E34" s="539">
        <v>24</v>
      </c>
      <c r="F34" s="584" t="s">
        <v>822</v>
      </c>
      <c r="G34" s="571">
        <v>540</v>
      </c>
      <c r="H34" s="576">
        <f t="shared" si="30"/>
        <v>12960</v>
      </c>
      <c r="I34" s="572">
        <v>1008</v>
      </c>
      <c r="J34" s="592">
        <f t="shared" si="35"/>
        <v>13063680</v>
      </c>
      <c r="K34" s="567"/>
      <c r="L34" s="568">
        <f t="shared" si="36"/>
        <v>0</v>
      </c>
      <c r="M34" s="568">
        <f t="shared" si="37"/>
        <v>13063680</v>
      </c>
      <c r="N34" s="569">
        <f t="shared" si="42"/>
        <v>11876072.727272727</v>
      </c>
      <c r="O34" s="569">
        <f t="shared" si="31"/>
        <v>1187607.2727272727</v>
      </c>
      <c r="P34" s="568">
        <v>0</v>
      </c>
      <c r="Q34" s="541">
        <f t="shared" si="38"/>
        <v>1983744.0000000037</v>
      </c>
      <c r="R34" s="612">
        <f t="shared" si="7"/>
        <v>0.15185185185185213</v>
      </c>
      <c r="S34" s="523">
        <f t="shared" si="39"/>
        <v>1983744.0000000037</v>
      </c>
      <c r="T34" s="524" t="s">
        <v>824</v>
      </c>
      <c r="U34" s="562">
        <v>0</v>
      </c>
      <c r="V34" s="544" t="s">
        <v>833</v>
      </c>
      <c r="W34" s="540" t="s">
        <v>834</v>
      </c>
      <c r="X34" s="526">
        <f t="shared" si="40"/>
        <v>457.99999999999983</v>
      </c>
      <c r="Y34" s="526">
        <f t="shared" si="41"/>
        <v>10991.999999999996</v>
      </c>
      <c r="Z34" s="565">
        <f t="shared" si="32"/>
        <v>0</v>
      </c>
      <c r="AA34" s="546">
        <v>12354760.93090909</v>
      </c>
      <c r="AB34" s="546">
        <v>1235476.0930909091</v>
      </c>
      <c r="AC34" s="547">
        <v>1226111.04</v>
      </c>
      <c r="AD34" s="547">
        <v>122611.10400000001</v>
      </c>
      <c r="AE34" s="547">
        <v>1161578.8800000001</v>
      </c>
      <c r="AF34" s="557">
        <f t="shared" si="33"/>
        <v>232315.77600000004</v>
      </c>
      <c r="AG34" s="546">
        <v>11079935.999999996</v>
      </c>
      <c r="AH34" s="643">
        <f t="shared" si="34"/>
        <v>10991.999999999996</v>
      </c>
      <c r="AI34" s="644" t="s">
        <v>909</v>
      </c>
    </row>
    <row r="35" spans="1:35" ht="16.149999999999999" customHeight="1">
      <c r="A35" s="194"/>
      <c r="B35" s="519" t="s">
        <v>830</v>
      </c>
      <c r="C35" s="587" t="s">
        <v>878</v>
      </c>
      <c r="D35" s="538" t="s">
        <v>118</v>
      </c>
      <c r="E35" s="539">
        <v>24</v>
      </c>
      <c r="F35" s="583" t="s">
        <v>859</v>
      </c>
      <c r="G35" s="571">
        <v>550</v>
      </c>
      <c r="H35" s="576">
        <f t="shared" si="30"/>
        <v>13200</v>
      </c>
      <c r="I35" s="572">
        <v>1008</v>
      </c>
      <c r="J35" s="592">
        <f t="shared" si="35"/>
        <v>13305600</v>
      </c>
      <c r="K35" s="567">
        <v>0</v>
      </c>
      <c r="L35" s="568">
        <f t="shared" si="36"/>
        <v>0</v>
      </c>
      <c r="M35" s="568">
        <f t="shared" si="37"/>
        <v>13305599.999999998</v>
      </c>
      <c r="N35" s="569">
        <f t="shared" si="42"/>
        <v>12095999.999999998</v>
      </c>
      <c r="O35" s="569">
        <f t="shared" si="31"/>
        <v>1209599.9999999998</v>
      </c>
      <c r="P35" s="568">
        <v>0</v>
      </c>
      <c r="Q35" s="541">
        <f t="shared" si="38"/>
        <v>2225664.0000000037</v>
      </c>
      <c r="R35" s="612">
        <f t="shared" si="7"/>
        <v>0.16727272727272754</v>
      </c>
      <c r="S35" s="523">
        <f t="shared" si="39"/>
        <v>2125664.0000000037</v>
      </c>
      <c r="T35" s="524" t="s">
        <v>841</v>
      </c>
      <c r="U35" s="562">
        <v>100000</v>
      </c>
      <c r="V35" s="544" t="s">
        <v>833</v>
      </c>
      <c r="W35" s="540" t="s">
        <v>834</v>
      </c>
      <c r="X35" s="526">
        <f t="shared" si="40"/>
        <v>457.99999999999983</v>
      </c>
      <c r="Y35" s="526">
        <f t="shared" si="41"/>
        <v>10991.999999999996</v>
      </c>
      <c r="Z35" s="565">
        <f t="shared" si="32"/>
        <v>0</v>
      </c>
      <c r="AA35" s="546">
        <v>12354760.93090909</v>
      </c>
      <c r="AB35" s="546">
        <v>1235476.0930909091</v>
      </c>
      <c r="AC35" s="547">
        <v>1226111.04</v>
      </c>
      <c r="AD35" s="547">
        <v>122611.10400000001</v>
      </c>
      <c r="AE35" s="547">
        <v>1161578.8800000001</v>
      </c>
      <c r="AF35" s="557">
        <f t="shared" si="33"/>
        <v>232315.77600000004</v>
      </c>
      <c r="AG35" s="546">
        <v>11079935.999999996</v>
      </c>
      <c r="AH35" s="643">
        <f t="shared" si="34"/>
        <v>10991.999999999996</v>
      </c>
      <c r="AI35" s="644" t="s">
        <v>907</v>
      </c>
    </row>
    <row r="36" spans="1:35" ht="16.149999999999999" customHeight="1">
      <c r="A36" s="194"/>
      <c r="B36" s="519" t="s">
        <v>830</v>
      </c>
      <c r="C36" s="587" t="s">
        <v>879</v>
      </c>
      <c r="D36" s="538" t="s">
        <v>118</v>
      </c>
      <c r="E36" s="539">
        <v>24</v>
      </c>
      <c r="F36" s="584" t="s">
        <v>877</v>
      </c>
      <c r="G36" s="571">
        <v>560</v>
      </c>
      <c r="H36" s="576">
        <f t="shared" si="30"/>
        <v>13440</v>
      </c>
      <c r="I36" s="572">
        <v>1008</v>
      </c>
      <c r="J36" s="592">
        <f t="shared" si="35"/>
        <v>13547520</v>
      </c>
      <c r="K36" s="567">
        <v>0</v>
      </c>
      <c r="L36" s="568">
        <f t="shared" si="36"/>
        <v>0</v>
      </c>
      <c r="M36" s="568">
        <f t="shared" si="37"/>
        <v>13547519.999999998</v>
      </c>
      <c r="N36" s="569">
        <f t="shared" si="42"/>
        <v>12315927.272727272</v>
      </c>
      <c r="O36" s="569">
        <f t="shared" si="31"/>
        <v>1231592.7272727273</v>
      </c>
      <c r="P36" s="568">
        <v>0</v>
      </c>
      <c r="Q36" s="541">
        <f t="shared" si="38"/>
        <v>2467584.0000000037</v>
      </c>
      <c r="R36" s="612">
        <f t="shared" si="7"/>
        <v>0.18214285714285741</v>
      </c>
      <c r="S36" s="523">
        <f t="shared" si="39"/>
        <v>2367584.0000000037</v>
      </c>
      <c r="T36" s="524" t="s">
        <v>841</v>
      </c>
      <c r="U36" s="562">
        <v>100000</v>
      </c>
      <c r="V36" s="544" t="s">
        <v>833</v>
      </c>
      <c r="W36" s="540" t="s">
        <v>834</v>
      </c>
      <c r="X36" s="526">
        <f t="shared" si="40"/>
        <v>457.99999999999983</v>
      </c>
      <c r="Y36" s="526">
        <f t="shared" si="41"/>
        <v>10991.999999999996</v>
      </c>
      <c r="Z36" s="565">
        <f t="shared" si="32"/>
        <v>0</v>
      </c>
      <c r="AA36" s="546">
        <v>12354760.93090909</v>
      </c>
      <c r="AB36" s="546">
        <v>1235476.0930909091</v>
      </c>
      <c r="AC36" s="547">
        <v>1226111.04</v>
      </c>
      <c r="AD36" s="547">
        <v>122611.10400000001</v>
      </c>
      <c r="AE36" s="547">
        <v>1161578.8800000001</v>
      </c>
      <c r="AF36" s="557">
        <f t="shared" si="33"/>
        <v>232315.77600000004</v>
      </c>
      <c r="AG36" s="546">
        <v>11079935.999999996</v>
      </c>
      <c r="AH36" s="643">
        <f t="shared" si="34"/>
        <v>10991.999999999996</v>
      </c>
      <c r="AI36" s="644" t="s">
        <v>911</v>
      </c>
    </row>
    <row r="37" spans="1:35" ht="16.149999999999999" customHeight="1">
      <c r="A37" s="194"/>
      <c r="B37" s="519" t="s">
        <v>830</v>
      </c>
      <c r="C37" s="587" t="s">
        <v>880</v>
      </c>
      <c r="D37" s="538" t="s">
        <v>118</v>
      </c>
      <c r="E37" s="539">
        <v>24</v>
      </c>
      <c r="F37" s="584" t="s">
        <v>821</v>
      </c>
      <c r="G37" s="595">
        <v>520</v>
      </c>
      <c r="H37" s="576">
        <f t="shared" si="30"/>
        <v>12480</v>
      </c>
      <c r="I37" s="572">
        <v>1008</v>
      </c>
      <c r="J37" s="594">
        <f>H37*I37</f>
        <v>12579840</v>
      </c>
      <c r="K37" s="599" t="s">
        <v>872</v>
      </c>
      <c r="L37" s="596">
        <f t="shared" si="36"/>
        <v>12579840</v>
      </c>
      <c r="M37" s="568">
        <f t="shared" si="37"/>
        <v>0</v>
      </c>
      <c r="N37" s="569">
        <v>0</v>
      </c>
      <c r="O37" s="569">
        <f t="shared" si="31"/>
        <v>0</v>
      </c>
      <c r="P37" s="568">
        <v>0</v>
      </c>
      <c r="Q37" s="597">
        <f t="shared" si="38"/>
        <v>1499904.0000000037</v>
      </c>
      <c r="R37" s="612">
        <f t="shared" si="7"/>
        <v>0.11923076923076953</v>
      </c>
      <c r="S37" s="598">
        <f t="shared" si="39"/>
        <v>1419904.0000000037</v>
      </c>
      <c r="T37" s="524" t="s">
        <v>841</v>
      </c>
      <c r="U37" s="610">
        <v>80000</v>
      </c>
      <c r="V37" s="544" t="s">
        <v>833</v>
      </c>
      <c r="W37" s="540" t="s">
        <v>834</v>
      </c>
      <c r="X37" s="526">
        <f t="shared" si="40"/>
        <v>457.99999999999983</v>
      </c>
      <c r="Y37" s="526">
        <f t="shared" si="41"/>
        <v>10991.999999999996</v>
      </c>
      <c r="Z37" s="565">
        <f t="shared" si="32"/>
        <v>0</v>
      </c>
      <c r="AA37" s="546">
        <v>12354760.93090909</v>
      </c>
      <c r="AB37" s="546">
        <v>1235476.0930909091</v>
      </c>
      <c r="AC37" s="547">
        <v>1226111.04</v>
      </c>
      <c r="AD37" s="547">
        <v>122611.10400000001</v>
      </c>
      <c r="AE37" s="547">
        <v>1161578.8800000001</v>
      </c>
      <c r="AF37" s="557">
        <f t="shared" si="33"/>
        <v>232315.77600000004</v>
      </c>
      <c r="AG37" s="546">
        <v>11079935.999999996</v>
      </c>
      <c r="AH37" s="643">
        <f t="shared" si="34"/>
        <v>10991.999999999996</v>
      </c>
      <c r="AI37" s="644" t="s">
        <v>908</v>
      </c>
    </row>
    <row r="38" spans="1:35" ht="16.149999999999999" customHeight="1">
      <c r="A38" s="194"/>
      <c r="B38" s="519" t="s">
        <v>830</v>
      </c>
      <c r="C38" s="587" t="s">
        <v>880</v>
      </c>
      <c r="D38" s="538" t="s">
        <v>118</v>
      </c>
      <c r="E38" s="539">
        <v>24</v>
      </c>
      <c r="F38" s="584" t="s">
        <v>823</v>
      </c>
      <c r="G38" s="571">
        <v>560</v>
      </c>
      <c r="H38" s="576">
        <f t="shared" si="30"/>
        <v>13440</v>
      </c>
      <c r="I38" s="572">
        <v>1008</v>
      </c>
      <c r="J38" s="592">
        <f t="shared" si="35"/>
        <v>13547520</v>
      </c>
      <c r="K38" s="567"/>
      <c r="L38" s="568">
        <f t="shared" si="36"/>
        <v>0</v>
      </c>
      <c r="M38" s="568">
        <f t="shared" si="37"/>
        <v>13547519.999999998</v>
      </c>
      <c r="N38" s="569">
        <f t="shared" si="42"/>
        <v>12315927.272727272</v>
      </c>
      <c r="O38" s="569">
        <f t="shared" si="31"/>
        <v>1231592.7272727273</v>
      </c>
      <c r="P38" s="568">
        <v>0</v>
      </c>
      <c r="Q38" s="541">
        <f t="shared" si="38"/>
        <v>2467584.0000000037</v>
      </c>
      <c r="R38" s="612">
        <f t="shared" si="7"/>
        <v>0.18214285714285741</v>
      </c>
      <c r="S38" s="523">
        <f t="shared" si="39"/>
        <v>2467584.0000000037</v>
      </c>
      <c r="T38" s="524" t="s">
        <v>841</v>
      </c>
      <c r="U38" s="562"/>
      <c r="V38" s="544" t="s">
        <v>833</v>
      </c>
      <c r="W38" s="540" t="s">
        <v>834</v>
      </c>
      <c r="X38" s="526">
        <f t="shared" si="40"/>
        <v>457.99999999999983</v>
      </c>
      <c r="Y38" s="526">
        <f t="shared" si="41"/>
        <v>10991.999999999996</v>
      </c>
      <c r="Z38" s="565">
        <f t="shared" si="32"/>
        <v>0</v>
      </c>
      <c r="AA38" s="546">
        <v>12354760.93090909</v>
      </c>
      <c r="AB38" s="546">
        <v>1235476.0930909091</v>
      </c>
      <c r="AC38" s="547">
        <v>1226111.04</v>
      </c>
      <c r="AD38" s="547">
        <v>122611.10400000001</v>
      </c>
      <c r="AE38" s="547">
        <v>1161578.8800000001</v>
      </c>
      <c r="AF38" s="557">
        <f t="shared" si="33"/>
        <v>232315.77600000004</v>
      </c>
      <c r="AG38" s="546">
        <v>11079935.999999996</v>
      </c>
      <c r="AH38" s="643">
        <f t="shared" si="34"/>
        <v>10991.999999999996</v>
      </c>
      <c r="AI38" s="644" t="s">
        <v>914</v>
      </c>
    </row>
    <row r="39" spans="1:35" ht="16.149999999999999" customHeight="1">
      <c r="A39" s="194"/>
      <c r="B39" s="519" t="s">
        <v>830</v>
      </c>
      <c r="C39" s="529" t="s">
        <v>881</v>
      </c>
      <c r="D39" s="538" t="s">
        <v>118</v>
      </c>
      <c r="E39" s="539">
        <v>24</v>
      </c>
      <c r="F39" s="584" t="s">
        <v>822</v>
      </c>
      <c r="G39" s="571">
        <v>540</v>
      </c>
      <c r="H39" s="576">
        <f t="shared" si="30"/>
        <v>12960</v>
      </c>
      <c r="I39" s="572">
        <v>1008</v>
      </c>
      <c r="J39" s="592">
        <f>H39*I39</f>
        <v>13063680</v>
      </c>
      <c r="K39" s="567"/>
      <c r="L39" s="568">
        <f>J39-M39</f>
        <v>0</v>
      </c>
      <c r="M39" s="568">
        <f>N39+O39-P39</f>
        <v>13063680</v>
      </c>
      <c r="N39" s="569">
        <f>J39/1.1</f>
        <v>11876072.727272727</v>
      </c>
      <c r="O39" s="569">
        <f t="shared" si="31"/>
        <v>1187607.2727272727</v>
      </c>
      <c r="P39" s="568">
        <v>0</v>
      </c>
      <c r="Q39" s="541">
        <f>J39-AG39</f>
        <v>1983744.0000000037</v>
      </c>
      <c r="R39" s="612">
        <f t="shared" si="7"/>
        <v>0.15185185185185213</v>
      </c>
      <c r="S39" s="523">
        <f>Q39-U39</f>
        <v>1983744.0000000037</v>
      </c>
      <c r="T39" s="524" t="s">
        <v>824</v>
      </c>
      <c r="U39" s="562">
        <v>0</v>
      </c>
      <c r="V39" s="544" t="s">
        <v>833</v>
      </c>
      <c r="W39" s="540" t="s">
        <v>834</v>
      </c>
      <c r="X39" s="526">
        <f>Y39/E39</f>
        <v>457.99999999999983</v>
      </c>
      <c r="Y39" s="526">
        <f>(AA39+AB39-AC39-AD39-AE39)/I39</f>
        <v>10991.999999999996</v>
      </c>
      <c r="Z39" s="565">
        <f t="shared" si="32"/>
        <v>0</v>
      </c>
      <c r="AA39" s="546">
        <v>12354760.93090909</v>
      </c>
      <c r="AB39" s="546">
        <v>1235476.0930909091</v>
      </c>
      <c r="AC39" s="547">
        <v>1226111.04</v>
      </c>
      <c r="AD39" s="547">
        <v>122611.10400000001</v>
      </c>
      <c r="AE39" s="547">
        <v>1161578.8800000001</v>
      </c>
      <c r="AF39" s="557">
        <f t="shared" si="33"/>
        <v>232315.77600000004</v>
      </c>
      <c r="AG39" s="546">
        <v>11079935.999999996</v>
      </c>
      <c r="AH39" s="643">
        <f t="shared" si="34"/>
        <v>10991.999999999996</v>
      </c>
      <c r="AI39" s="644" t="s">
        <v>909</v>
      </c>
    </row>
    <row r="40" spans="1:35" ht="16.149999999999999" customHeight="1">
      <c r="A40" s="194"/>
      <c r="B40" s="519" t="s">
        <v>830</v>
      </c>
      <c r="C40" s="529" t="s">
        <v>882</v>
      </c>
      <c r="D40" s="538" t="s">
        <v>118</v>
      </c>
      <c r="E40" s="539">
        <v>24</v>
      </c>
      <c r="F40" s="583" t="s">
        <v>859</v>
      </c>
      <c r="G40" s="571">
        <v>550</v>
      </c>
      <c r="H40" s="576">
        <f t="shared" ref="H40:H50" si="43">G40*E40</f>
        <v>13200</v>
      </c>
      <c r="I40" s="572">
        <v>1008</v>
      </c>
      <c r="J40" s="592">
        <f>H40*I40</f>
        <v>13305600</v>
      </c>
      <c r="K40" s="567"/>
      <c r="L40" s="568">
        <f>J40-M40</f>
        <v>0</v>
      </c>
      <c r="M40" s="568">
        <f>N40+O40-P40</f>
        <v>13305599.999999998</v>
      </c>
      <c r="N40" s="569">
        <f>J40/1.1</f>
        <v>12095999.999999998</v>
      </c>
      <c r="O40" s="569">
        <f t="shared" si="31"/>
        <v>1209599.9999999998</v>
      </c>
      <c r="P40" s="568">
        <v>0</v>
      </c>
      <c r="Q40" s="541">
        <f>J40-AG40</f>
        <v>2225664.0000000037</v>
      </c>
      <c r="R40" s="612">
        <f t="shared" si="7"/>
        <v>0.16727272727272754</v>
      </c>
      <c r="S40" s="523">
        <f>Q40-U40</f>
        <v>2225664.0000000037</v>
      </c>
      <c r="T40" s="524" t="s">
        <v>841</v>
      </c>
      <c r="U40" s="562"/>
      <c r="V40" s="544" t="s">
        <v>833</v>
      </c>
      <c r="W40" s="540" t="s">
        <v>834</v>
      </c>
      <c r="X40" s="526">
        <f>Y40/E40</f>
        <v>457.99999999999983</v>
      </c>
      <c r="Y40" s="526">
        <f>(AA40+AB40-AC40-AD40-AE40)/I40</f>
        <v>10991.999999999996</v>
      </c>
      <c r="Z40" s="565">
        <f t="shared" si="32"/>
        <v>0</v>
      </c>
      <c r="AA40" s="546">
        <v>12354760.93090909</v>
      </c>
      <c r="AB40" s="546">
        <v>1235476.0930909091</v>
      </c>
      <c r="AC40" s="547">
        <v>1226111.04</v>
      </c>
      <c r="AD40" s="547">
        <v>122611.10400000001</v>
      </c>
      <c r="AE40" s="547">
        <v>1161578.8800000001</v>
      </c>
      <c r="AF40" s="557">
        <f t="shared" si="33"/>
        <v>232315.77600000004</v>
      </c>
      <c r="AG40" s="546">
        <v>11079935.999999996</v>
      </c>
      <c r="AH40" s="643">
        <f>AG40/I40</f>
        <v>10991.999999999996</v>
      </c>
      <c r="AI40" s="644" t="s">
        <v>907</v>
      </c>
    </row>
    <row r="41" spans="1:35" ht="16.149999999999999" customHeight="1">
      <c r="A41" s="194"/>
      <c r="B41" s="519" t="s">
        <v>830</v>
      </c>
      <c r="C41" s="529" t="s">
        <v>883</v>
      </c>
      <c r="D41" s="538" t="s">
        <v>118</v>
      </c>
      <c r="E41" s="539">
        <v>24</v>
      </c>
      <c r="F41" s="584" t="s">
        <v>870</v>
      </c>
      <c r="G41" s="571">
        <v>550</v>
      </c>
      <c r="H41" s="576">
        <f t="shared" si="43"/>
        <v>13200</v>
      </c>
      <c r="I41" s="572">
        <v>1008</v>
      </c>
      <c r="J41" s="592">
        <f>H41*I41</f>
        <v>13305600</v>
      </c>
      <c r="K41" s="567"/>
      <c r="L41" s="568">
        <f>J41-M41</f>
        <v>0</v>
      </c>
      <c r="M41" s="568">
        <f>N41+O41-P41</f>
        <v>13305599.999999998</v>
      </c>
      <c r="N41" s="569">
        <f>J41/1.1</f>
        <v>12095999.999999998</v>
      </c>
      <c r="O41" s="569">
        <f t="shared" si="31"/>
        <v>1209599.9999999998</v>
      </c>
      <c r="P41" s="568">
        <v>0</v>
      </c>
      <c r="Q41" s="541">
        <f>J41-AG41</f>
        <v>2225664.0000000037</v>
      </c>
      <c r="R41" s="612">
        <f t="shared" si="7"/>
        <v>0.16727272727272754</v>
      </c>
      <c r="S41" s="523">
        <f>Q41-U41</f>
        <v>2225664.0000000037</v>
      </c>
      <c r="T41" s="524" t="s">
        <v>841</v>
      </c>
      <c r="U41" s="562"/>
      <c r="V41" s="544" t="s">
        <v>833</v>
      </c>
      <c r="W41" s="540" t="s">
        <v>834</v>
      </c>
      <c r="X41" s="526">
        <f>Y41/E41</f>
        <v>457.99999999999983</v>
      </c>
      <c r="Y41" s="526">
        <f>(AA41+AB41-AC41-AD41-AE41)/I41</f>
        <v>10991.999999999996</v>
      </c>
      <c r="Z41" s="565">
        <f t="shared" si="32"/>
        <v>0</v>
      </c>
      <c r="AA41" s="546">
        <v>12354760.93090909</v>
      </c>
      <c r="AB41" s="546">
        <v>1235476.0930909091</v>
      </c>
      <c r="AC41" s="547">
        <v>1226111.04</v>
      </c>
      <c r="AD41" s="547">
        <v>122611.10400000001</v>
      </c>
      <c r="AE41" s="547">
        <v>1161578.8800000001</v>
      </c>
      <c r="AF41" s="557">
        <f t="shared" si="33"/>
        <v>232315.77600000004</v>
      </c>
      <c r="AG41" s="546">
        <v>11079935.999999996</v>
      </c>
      <c r="AH41" s="643">
        <f>AG41/I41</f>
        <v>10991.999999999996</v>
      </c>
      <c r="AI41" s="644" t="s">
        <v>913</v>
      </c>
    </row>
    <row r="42" spans="1:35" s="518" customFormat="1" ht="16.899999999999999" customHeight="1">
      <c r="B42" s="552" t="s">
        <v>840</v>
      </c>
      <c r="C42" s="554"/>
      <c r="D42" s="555"/>
      <c r="E42" s="555"/>
      <c r="F42" s="586"/>
      <c r="G42" s="556"/>
      <c r="H42" s="556" t="s">
        <v>5</v>
      </c>
      <c r="I42" s="553">
        <f>SUM(I27:I41)</f>
        <v>15120</v>
      </c>
      <c r="J42" s="531">
        <f>SUM(J27:J41)</f>
        <v>197285760</v>
      </c>
      <c r="K42" s="532"/>
      <c r="L42" s="533"/>
      <c r="M42" s="531">
        <f t="shared" ref="M42:S42" si="44">SUM(M27:M41)</f>
        <v>172126080</v>
      </c>
      <c r="N42" s="532">
        <f t="shared" si="44"/>
        <v>156478254.54545453</v>
      </c>
      <c r="O42" s="532">
        <f t="shared" si="44"/>
        <v>15647825.454545453</v>
      </c>
      <c r="P42" s="532">
        <f t="shared" si="44"/>
        <v>0</v>
      </c>
      <c r="Q42" s="589">
        <f t="shared" si="44"/>
        <v>31086720.000000056</v>
      </c>
      <c r="R42" s="589"/>
      <c r="S42" s="590">
        <f t="shared" si="44"/>
        <v>30616720.000000056</v>
      </c>
      <c r="T42" s="530"/>
      <c r="U42" s="534">
        <f>SUM(U27:U41)</f>
        <v>470000</v>
      </c>
      <c r="V42" s="531"/>
      <c r="W42" s="530"/>
      <c r="X42" s="535"/>
      <c r="Y42" s="535"/>
      <c r="Z42" s="533"/>
      <c r="AA42" s="534">
        <f t="shared" ref="AA42:AG42" si="45">SUM(AA27:AA41)</f>
        <v>185321413.9636364</v>
      </c>
      <c r="AB42" s="534">
        <f t="shared" si="45"/>
        <v>18532141.396363635</v>
      </c>
      <c r="AC42" s="534">
        <f t="shared" si="45"/>
        <v>18391665.599999994</v>
      </c>
      <c r="AD42" s="534">
        <f t="shared" si="45"/>
        <v>1839166.5600000005</v>
      </c>
      <c r="AE42" s="534">
        <f t="shared" si="45"/>
        <v>17423683.200000007</v>
      </c>
      <c r="AF42" s="558">
        <f t="shared" si="45"/>
        <v>3484736.6400000006</v>
      </c>
      <c r="AG42" s="534">
        <f t="shared" si="45"/>
        <v>166199039.99999997</v>
      </c>
      <c r="AH42" s="578"/>
      <c r="AI42" s="615"/>
    </row>
    <row r="43" spans="1:35" ht="16.149999999999999" customHeight="1">
      <c r="A43" s="194"/>
      <c r="B43" s="536" t="s">
        <v>830</v>
      </c>
      <c r="C43" s="582" t="s">
        <v>920</v>
      </c>
      <c r="D43" s="538" t="s">
        <v>889</v>
      </c>
      <c r="E43" s="539">
        <v>8</v>
      </c>
      <c r="F43" s="585" t="s">
        <v>921</v>
      </c>
      <c r="G43" s="642">
        <f>ROUND(X43*102%,0)</f>
        <v>3660</v>
      </c>
      <c r="H43" s="576">
        <f t="shared" si="43"/>
        <v>29280</v>
      </c>
      <c r="I43" s="572">
        <v>56</v>
      </c>
      <c r="J43" s="591">
        <f>H43*I43</f>
        <v>1639680</v>
      </c>
      <c r="K43" s="564"/>
      <c r="L43" s="565">
        <f>J43-M43</f>
        <v>0</v>
      </c>
      <c r="M43" s="565">
        <f>N43+O43-P43</f>
        <v>1639679.9999999998</v>
      </c>
      <c r="N43" s="566">
        <f>J43/1.1</f>
        <v>1490618.1818181816</v>
      </c>
      <c r="O43" s="566">
        <f>N43*0.1</f>
        <v>149061.81818181818</v>
      </c>
      <c r="P43" s="565">
        <v>0</v>
      </c>
      <c r="Q43" s="541">
        <f>J43-AG43</f>
        <v>32019.187199999811</v>
      </c>
      <c r="R43" s="612">
        <f>Q43/J43</f>
        <v>1.9527704918032671E-2</v>
      </c>
      <c r="S43" s="542">
        <f>Q43-U43</f>
        <v>32019.187199999811</v>
      </c>
      <c r="T43" s="543" t="s">
        <v>922</v>
      </c>
      <c r="U43" s="562">
        <v>0</v>
      </c>
      <c r="V43" s="544" t="s">
        <v>833</v>
      </c>
      <c r="W43" s="540" t="s">
        <v>834</v>
      </c>
      <c r="X43" s="545">
        <f>Y43/E43</f>
        <v>3588.5286000000006</v>
      </c>
      <c r="Y43" s="545">
        <f>(AA43+AB43-AC43-AD43-AE43)/I43</f>
        <v>28708.228800000004</v>
      </c>
      <c r="Z43" s="565">
        <f>AH43-Y43</f>
        <v>0</v>
      </c>
      <c r="AA43" s="546">
        <v>1559488</v>
      </c>
      <c r="AB43" s="546">
        <v>155948.80000000002</v>
      </c>
      <c r="AC43" s="547">
        <v>84212.352000000014</v>
      </c>
      <c r="AD43" s="547">
        <v>8421.235200000001</v>
      </c>
      <c r="AE43" s="547">
        <v>15142.399999999998</v>
      </c>
      <c r="AF43" s="557">
        <f>AE43*$AF$5</f>
        <v>3028.4799999999996</v>
      </c>
      <c r="AG43" s="546">
        <v>1607660.8128000002</v>
      </c>
      <c r="AH43" s="643">
        <f>AG43/I43</f>
        <v>28708.228800000004</v>
      </c>
      <c r="AI43" s="644" t="s">
        <v>149</v>
      </c>
    </row>
    <row r="44" spans="1:35" ht="16.149999999999999" customHeight="1">
      <c r="A44" s="194"/>
      <c r="B44" s="519" t="s">
        <v>830</v>
      </c>
      <c r="C44" s="582" t="s">
        <v>920</v>
      </c>
      <c r="D44" s="520" t="s">
        <v>916</v>
      </c>
      <c r="E44" s="521">
        <v>8</v>
      </c>
      <c r="F44" s="585" t="s">
        <v>921</v>
      </c>
      <c r="G44" s="642">
        <f t="shared" ref="G44:G50" si="46">ROUND(X44*102%,0)</f>
        <v>3762</v>
      </c>
      <c r="H44" s="576">
        <f t="shared" si="43"/>
        <v>30096</v>
      </c>
      <c r="I44" s="575">
        <v>28</v>
      </c>
      <c r="J44" s="592">
        <f t="shared" ref="J44:J50" si="47">H44*I44</f>
        <v>842688</v>
      </c>
      <c r="K44" s="567"/>
      <c r="L44" s="568">
        <f t="shared" ref="L44:L50" si="48">J44-M44</f>
        <v>0</v>
      </c>
      <c r="M44" s="568">
        <f t="shared" ref="M44:M50" si="49">N44+O44-P44</f>
        <v>842687.99999999988</v>
      </c>
      <c r="N44" s="569">
        <f t="shared" ref="N44:N50" si="50">J44/1.1</f>
        <v>766079.99999999988</v>
      </c>
      <c r="O44" s="569">
        <f t="shared" ref="O44:O50" si="51">N44*0.1</f>
        <v>76607.999999999985</v>
      </c>
      <c r="P44" s="568">
        <v>0</v>
      </c>
      <c r="Q44" s="541">
        <f t="shared" ref="Q44:Q50" si="52">J44-AG44</f>
        <v>16614.617599999998</v>
      </c>
      <c r="R44" s="612">
        <f t="shared" ref="R44:R50" si="53">Q44/J44</f>
        <v>1.971621477937267E-2</v>
      </c>
      <c r="S44" s="523">
        <f t="shared" ref="S44:S50" si="54">Q44-U44</f>
        <v>16614.617599999998</v>
      </c>
      <c r="T44" s="543" t="s">
        <v>922</v>
      </c>
      <c r="U44" s="562">
        <v>0</v>
      </c>
      <c r="V44" s="525" t="s">
        <v>833</v>
      </c>
      <c r="W44" s="522" t="s">
        <v>834</v>
      </c>
      <c r="X44" s="526">
        <f t="shared" ref="X44:X50" si="55">Y44/E44</f>
        <v>3687.8276000000001</v>
      </c>
      <c r="Y44" s="526">
        <f t="shared" ref="Y44:Y50" si="56">(AA44+AB44-AC44-AD44-AE44)/I44</f>
        <v>29502.620800000001</v>
      </c>
      <c r="Z44" s="565">
        <f t="shared" ref="Z44:Z50" si="57">AH44-Y44</f>
        <v>0</v>
      </c>
      <c r="AA44" s="527">
        <v>816704</v>
      </c>
      <c r="AB44" s="527">
        <v>81670.400000000009</v>
      </c>
      <c r="AC44" s="528">
        <v>44102.016000000003</v>
      </c>
      <c r="AD44" s="528">
        <v>4410.2016000000003</v>
      </c>
      <c r="AE44" s="528">
        <v>23788.799999999999</v>
      </c>
      <c r="AF44" s="557">
        <f t="shared" ref="AF44:AF50" si="58">AE44*$AF$5</f>
        <v>4757.76</v>
      </c>
      <c r="AG44" s="527">
        <v>826073.3824</v>
      </c>
      <c r="AH44" s="643">
        <f t="shared" ref="AH44:AH50" si="59">AG44/I44</f>
        <v>29502.620800000001</v>
      </c>
      <c r="AI44" s="644" t="s">
        <v>149</v>
      </c>
    </row>
    <row r="45" spans="1:35" ht="16.149999999999999" customHeight="1">
      <c r="A45" s="194"/>
      <c r="B45" s="519" t="s">
        <v>830</v>
      </c>
      <c r="C45" s="582" t="s">
        <v>920</v>
      </c>
      <c r="D45" s="520" t="s">
        <v>256</v>
      </c>
      <c r="E45" s="521">
        <v>24</v>
      </c>
      <c r="F45" s="585" t="s">
        <v>921</v>
      </c>
      <c r="G45" s="642">
        <f t="shared" si="46"/>
        <v>657</v>
      </c>
      <c r="H45" s="576">
        <f t="shared" si="43"/>
        <v>15768</v>
      </c>
      <c r="I45" s="575">
        <v>2</v>
      </c>
      <c r="J45" s="592">
        <f t="shared" si="47"/>
        <v>31536</v>
      </c>
      <c r="K45" s="567"/>
      <c r="L45" s="568">
        <f t="shared" si="48"/>
        <v>0</v>
      </c>
      <c r="M45" s="568">
        <f t="shared" si="49"/>
        <v>31536</v>
      </c>
      <c r="N45" s="569">
        <f t="shared" si="50"/>
        <v>28669.090909090908</v>
      </c>
      <c r="O45" s="569">
        <f t="shared" si="51"/>
        <v>2866.909090909091</v>
      </c>
      <c r="P45" s="568">
        <v>0</v>
      </c>
      <c r="Q45" s="541">
        <f t="shared" si="52"/>
        <v>606.78719999999521</v>
      </c>
      <c r="R45" s="612">
        <f t="shared" si="53"/>
        <v>1.9241095890410807E-2</v>
      </c>
      <c r="S45" s="523">
        <f t="shared" si="54"/>
        <v>606.78719999999521</v>
      </c>
      <c r="T45" s="543" t="s">
        <v>922</v>
      </c>
      <c r="U45" s="562">
        <v>0</v>
      </c>
      <c r="V45" s="525" t="s">
        <v>833</v>
      </c>
      <c r="W45" s="522" t="s">
        <v>834</v>
      </c>
      <c r="X45" s="526">
        <f t="shared" si="55"/>
        <v>644.35860000000014</v>
      </c>
      <c r="Y45" s="526">
        <f t="shared" si="56"/>
        <v>15464.606400000002</v>
      </c>
      <c r="Z45" s="565">
        <f t="shared" si="57"/>
        <v>0</v>
      </c>
      <c r="AA45" s="527">
        <v>30288</v>
      </c>
      <c r="AB45" s="527">
        <v>3028.8</v>
      </c>
      <c r="AC45" s="528">
        <v>1635.5520000000001</v>
      </c>
      <c r="AD45" s="528">
        <v>163.55520000000001</v>
      </c>
      <c r="AE45" s="528">
        <v>588.48</v>
      </c>
      <c r="AF45" s="557">
        <f t="shared" si="58"/>
        <v>117.69600000000001</v>
      </c>
      <c r="AG45" s="527">
        <v>30929.212800000005</v>
      </c>
      <c r="AH45" s="643">
        <f t="shared" si="59"/>
        <v>15464.606400000002</v>
      </c>
      <c r="AI45" s="644" t="s">
        <v>149</v>
      </c>
    </row>
    <row r="46" spans="1:35" ht="16.149999999999999" customHeight="1">
      <c r="A46" s="194"/>
      <c r="B46" s="519" t="s">
        <v>830</v>
      </c>
      <c r="C46" s="582" t="s">
        <v>920</v>
      </c>
      <c r="D46" s="520" t="s">
        <v>198</v>
      </c>
      <c r="E46" s="521">
        <v>24</v>
      </c>
      <c r="F46" s="585" t="s">
        <v>921</v>
      </c>
      <c r="G46" s="642">
        <f t="shared" si="46"/>
        <v>482</v>
      </c>
      <c r="H46" s="576">
        <f t="shared" si="43"/>
        <v>11568</v>
      </c>
      <c r="I46" s="575">
        <v>4</v>
      </c>
      <c r="J46" s="592">
        <f t="shared" si="47"/>
        <v>46272</v>
      </c>
      <c r="K46" s="567"/>
      <c r="L46" s="568">
        <f t="shared" si="48"/>
        <v>0</v>
      </c>
      <c r="M46" s="568">
        <f t="shared" si="49"/>
        <v>46272</v>
      </c>
      <c r="N46" s="569">
        <f t="shared" si="50"/>
        <v>42065.454545454544</v>
      </c>
      <c r="O46" s="569">
        <f t="shared" si="51"/>
        <v>4206.545454545455</v>
      </c>
      <c r="P46" s="568">
        <v>0</v>
      </c>
      <c r="Q46" s="541">
        <f t="shared" si="52"/>
        <v>946.09919999998965</v>
      </c>
      <c r="R46" s="612">
        <f t="shared" si="53"/>
        <v>2.0446473029045419E-2</v>
      </c>
      <c r="S46" s="523">
        <f t="shared" si="54"/>
        <v>946.09919999998965</v>
      </c>
      <c r="T46" s="543" t="s">
        <v>922</v>
      </c>
      <c r="U46" s="562">
        <v>0</v>
      </c>
      <c r="V46" s="525" t="s">
        <v>833</v>
      </c>
      <c r="W46" s="522" t="s">
        <v>834</v>
      </c>
      <c r="X46" s="526">
        <f t="shared" si="55"/>
        <v>472.14480000000009</v>
      </c>
      <c r="Y46" s="526">
        <f t="shared" si="56"/>
        <v>11331.475200000003</v>
      </c>
      <c r="Z46" s="565">
        <f t="shared" si="57"/>
        <v>0</v>
      </c>
      <c r="AA46" s="527">
        <v>43968</v>
      </c>
      <c r="AB46" s="527">
        <v>4396.8</v>
      </c>
      <c r="AC46" s="528">
        <v>2374.2720000000004</v>
      </c>
      <c r="AD46" s="528">
        <v>237.42720000000006</v>
      </c>
      <c r="AE46" s="528">
        <v>427.20000000000005</v>
      </c>
      <c r="AF46" s="557">
        <f t="shared" si="58"/>
        <v>85.440000000000012</v>
      </c>
      <c r="AG46" s="527">
        <v>45325.90080000001</v>
      </c>
      <c r="AH46" s="643">
        <f t="shared" si="59"/>
        <v>11331.475200000003</v>
      </c>
      <c r="AI46" s="644" t="s">
        <v>149</v>
      </c>
    </row>
    <row r="47" spans="1:35" ht="16.149999999999999" customHeight="1">
      <c r="A47" s="194"/>
      <c r="B47" s="519" t="s">
        <v>830</v>
      </c>
      <c r="C47" s="582" t="s">
        <v>920</v>
      </c>
      <c r="D47" s="520" t="s">
        <v>231</v>
      </c>
      <c r="E47" s="521">
        <v>24</v>
      </c>
      <c r="F47" s="585" t="s">
        <v>921</v>
      </c>
      <c r="G47" s="642">
        <f t="shared" si="46"/>
        <v>596</v>
      </c>
      <c r="H47" s="576">
        <f t="shared" si="43"/>
        <v>14304</v>
      </c>
      <c r="I47" s="575">
        <v>6</v>
      </c>
      <c r="J47" s="592">
        <f t="shared" si="47"/>
        <v>85824</v>
      </c>
      <c r="K47" s="567"/>
      <c r="L47" s="568">
        <f t="shared" si="48"/>
        <v>0</v>
      </c>
      <c r="M47" s="568">
        <f t="shared" si="49"/>
        <v>85824</v>
      </c>
      <c r="N47" s="569">
        <f t="shared" si="50"/>
        <v>78021.818181818177</v>
      </c>
      <c r="O47" s="569">
        <f t="shared" si="51"/>
        <v>7802.181818181818</v>
      </c>
      <c r="P47" s="568">
        <v>0</v>
      </c>
      <c r="Q47" s="541">
        <f t="shared" si="52"/>
        <v>1653.0911999999953</v>
      </c>
      <c r="R47" s="612">
        <f t="shared" si="53"/>
        <v>1.9261409395973098E-2</v>
      </c>
      <c r="S47" s="523">
        <f t="shared" si="54"/>
        <v>1653.0911999999953</v>
      </c>
      <c r="T47" s="543" t="s">
        <v>922</v>
      </c>
      <c r="U47" s="562">
        <v>0</v>
      </c>
      <c r="V47" s="525" t="s">
        <v>833</v>
      </c>
      <c r="W47" s="522" t="s">
        <v>834</v>
      </c>
      <c r="X47" s="526">
        <f t="shared" si="55"/>
        <v>584.52020000000005</v>
      </c>
      <c r="Y47" s="526">
        <f t="shared" si="56"/>
        <v>14028.4848</v>
      </c>
      <c r="Z47" s="565">
        <f t="shared" si="57"/>
        <v>0</v>
      </c>
      <c r="AA47" s="527">
        <v>81648</v>
      </c>
      <c r="AB47" s="527">
        <v>8164.8</v>
      </c>
      <c r="AC47" s="528">
        <v>4408.9920000000002</v>
      </c>
      <c r="AD47" s="528">
        <v>440.89920000000006</v>
      </c>
      <c r="AE47" s="528">
        <v>792</v>
      </c>
      <c r="AF47" s="557">
        <f t="shared" si="58"/>
        <v>158.4</v>
      </c>
      <c r="AG47" s="527">
        <v>84170.908800000005</v>
      </c>
      <c r="AH47" s="643">
        <f t="shared" si="59"/>
        <v>14028.4848</v>
      </c>
      <c r="AI47" s="644" t="s">
        <v>149</v>
      </c>
    </row>
    <row r="48" spans="1:35" ht="16.149999999999999" customHeight="1">
      <c r="A48" s="194"/>
      <c r="B48" s="519" t="s">
        <v>830</v>
      </c>
      <c r="C48" s="582" t="s">
        <v>920</v>
      </c>
      <c r="D48" s="520" t="s">
        <v>917</v>
      </c>
      <c r="E48" s="521">
        <v>20</v>
      </c>
      <c r="F48" s="585" t="s">
        <v>921</v>
      </c>
      <c r="G48" s="642">
        <f t="shared" si="46"/>
        <v>3591</v>
      </c>
      <c r="H48" s="576">
        <f t="shared" si="43"/>
        <v>71820</v>
      </c>
      <c r="I48" s="575">
        <v>5</v>
      </c>
      <c r="J48" s="592">
        <f t="shared" si="47"/>
        <v>359100</v>
      </c>
      <c r="K48" s="567"/>
      <c r="L48" s="568">
        <f t="shared" si="48"/>
        <v>0</v>
      </c>
      <c r="M48" s="568">
        <f t="shared" si="49"/>
        <v>359099.99999999994</v>
      </c>
      <c r="N48" s="569">
        <f t="shared" si="50"/>
        <v>326454.54545454541</v>
      </c>
      <c r="O48" s="569">
        <f t="shared" si="51"/>
        <v>32645.454545454544</v>
      </c>
      <c r="P48" s="568">
        <v>0</v>
      </c>
      <c r="Q48" s="541">
        <f t="shared" si="52"/>
        <v>7007.140000000014</v>
      </c>
      <c r="R48" s="612">
        <f t="shared" si="53"/>
        <v>1.951306042884994E-2</v>
      </c>
      <c r="S48" s="523">
        <f t="shared" si="54"/>
        <v>7007.140000000014</v>
      </c>
      <c r="T48" s="543" t="s">
        <v>922</v>
      </c>
      <c r="U48" s="562">
        <v>0</v>
      </c>
      <c r="V48" s="525" t="s">
        <v>833</v>
      </c>
      <c r="W48" s="522" t="s">
        <v>834</v>
      </c>
      <c r="X48" s="526">
        <f t="shared" si="55"/>
        <v>3520.9286000000002</v>
      </c>
      <c r="Y48" s="526">
        <f t="shared" si="56"/>
        <v>70418.572</v>
      </c>
      <c r="Z48" s="565">
        <f t="shared" si="57"/>
        <v>0</v>
      </c>
      <c r="AA48" s="527">
        <v>348100</v>
      </c>
      <c r="AB48" s="527">
        <v>34810</v>
      </c>
      <c r="AC48" s="528">
        <v>18797.400000000001</v>
      </c>
      <c r="AD48" s="528">
        <v>1879.7400000000002</v>
      </c>
      <c r="AE48" s="528">
        <v>10140</v>
      </c>
      <c r="AF48" s="557">
        <f t="shared" si="58"/>
        <v>2028</v>
      </c>
      <c r="AG48" s="527">
        <v>352092.86</v>
      </c>
      <c r="AH48" s="643">
        <f t="shared" si="59"/>
        <v>70418.572</v>
      </c>
      <c r="AI48" s="644" t="s">
        <v>149</v>
      </c>
    </row>
    <row r="49" spans="1:35" ht="16.149999999999999" customHeight="1">
      <c r="A49" s="194"/>
      <c r="B49" s="519" t="s">
        <v>830</v>
      </c>
      <c r="C49" s="582" t="s">
        <v>920</v>
      </c>
      <c r="D49" s="520" t="s">
        <v>918</v>
      </c>
      <c r="E49" s="521">
        <v>24</v>
      </c>
      <c r="F49" s="585" t="s">
        <v>921</v>
      </c>
      <c r="G49" s="642">
        <f t="shared" si="46"/>
        <v>813</v>
      </c>
      <c r="H49" s="576">
        <f t="shared" si="43"/>
        <v>19512</v>
      </c>
      <c r="I49" s="575">
        <v>5</v>
      </c>
      <c r="J49" s="592">
        <f t="shared" si="47"/>
        <v>97560</v>
      </c>
      <c r="K49" s="567"/>
      <c r="L49" s="568">
        <f t="shared" si="48"/>
        <v>0</v>
      </c>
      <c r="M49" s="568">
        <f t="shared" si="49"/>
        <v>97560</v>
      </c>
      <c r="N49" s="569">
        <f t="shared" si="50"/>
        <v>88690.909090909088</v>
      </c>
      <c r="O49" s="569">
        <f t="shared" si="51"/>
        <v>8869.0909090909099</v>
      </c>
      <c r="P49" s="568">
        <v>0</v>
      </c>
      <c r="Q49" s="541">
        <f t="shared" si="52"/>
        <v>1914.8640000000014</v>
      </c>
      <c r="R49" s="612">
        <f t="shared" si="53"/>
        <v>1.9627552275522771E-2</v>
      </c>
      <c r="S49" s="523">
        <f t="shared" si="54"/>
        <v>1914.8640000000014</v>
      </c>
      <c r="T49" s="543" t="s">
        <v>922</v>
      </c>
      <c r="U49" s="562">
        <v>0</v>
      </c>
      <c r="V49" s="525" t="s">
        <v>833</v>
      </c>
      <c r="W49" s="522" t="s">
        <v>834</v>
      </c>
      <c r="X49" s="526">
        <f t="shared" si="55"/>
        <v>797.04280000000006</v>
      </c>
      <c r="Y49" s="526">
        <f t="shared" si="56"/>
        <v>19129.0272</v>
      </c>
      <c r="Z49" s="565">
        <f t="shared" si="57"/>
        <v>0</v>
      </c>
      <c r="AA49" s="527">
        <v>94560</v>
      </c>
      <c r="AB49" s="527">
        <v>9456</v>
      </c>
      <c r="AC49" s="528">
        <v>5106.2400000000007</v>
      </c>
      <c r="AD49" s="528">
        <v>510.62400000000008</v>
      </c>
      <c r="AE49" s="528">
        <v>2754</v>
      </c>
      <c r="AF49" s="557">
        <f t="shared" si="58"/>
        <v>550.80000000000007</v>
      </c>
      <c r="AG49" s="527">
        <v>95645.135999999999</v>
      </c>
      <c r="AH49" s="643">
        <f t="shared" si="59"/>
        <v>19129.0272</v>
      </c>
      <c r="AI49" s="644" t="s">
        <v>149</v>
      </c>
    </row>
    <row r="50" spans="1:35" ht="16.149999999999999" customHeight="1">
      <c r="A50" s="194"/>
      <c r="B50" s="519" t="s">
        <v>830</v>
      </c>
      <c r="C50" s="582" t="s">
        <v>920</v>
      </c>
      <c r="D50" s="520" t="s">
        <v>919</v>
      </c>
      <c r="E50" s="521">
        <v>24</v>
      </c>
      <c r="F50" s="585" t="s">
        <v>921</v>
      </c>
      <c r="G50" s="642">
        <f t="shared" si="46"/>
        <v>734</v>
      </c>
      <c r="H50" s="576">
        <f t="shared" si="43"/>
        <v>17616</v>
      </c>
      <c r="I50" s="575">
        <v>5</v>
      </c>
      <c r="J50" s="592">
        <f t="shared" si="47"/>
        <v>88080</v>
      </c>
      <c r="K50" s="567"/>
      <c r="L50" s="568">
        <f t="shared" si="48"/>
        <v>0</v>
      </c>
      <c r="M50" s="568">
        <f t="shared" si="49"/>
        <v>88079.999999999985</v>
      </c>
      <c r="N50" s="569">
        <f t="shared" si="50"/>
        <v>80072.727272727265</v>
      </c>
      <c r="O50" s="569">
        <f t="shared" si="51"/>
        <v>8007.272727272727</v>
      </c>
      <c r="P50" s="568">
        <v>0</v>
      </c>
      <c r="Q50" s="541">
        <f t="shared" si="52"/>
        <v>1780.0080000000016</v>
      </c>
      <c r="R50" s="612">
        <f t="shared" si="53"/>
        <v>2.0208991825613098E-2</v>
      </c>
      <c r="S50" s="523">
        <f t="shared" si="54"/>
        <v>1780.0080000000016</v>
      </c>
      <c r="T50" s="543" t="s">
        <v>922</v>
      </c>
      <c r="U50" s="562">
        <v>0</v>
      </c>
      <c r="V50" s="525" t="s">
        <v>833</v>
      </c>
      <c r="W50" s="522" t="s">
        <v>834</v>
      </c>
      <c r="X50" s="526">
        <f t="shared" si="55"/>
        <v>719.16660000000002</v>
      </c>
      <c r="Y50" s="526">
        <f t="shared" si="56"/>
        <v>17259.9984</v>
      </c>
      <c r="Z50" s="565">
        <f t="shared" si="57"/>
        <v>0</v>
      </c>
      <c r="AA50" s="527">
        <v>85320</v>
      </c>
      <c r="AB50" s="527">
        <v>8532</v>
      </c>
      <c r="AC50" s="528">
        <v>4607.2800000000007</v>
      </c>
      <c r="AD50" s="528">
        <v>460.72800000000007</v>
      </c>
      <c r="AE50" s="528">
        <v>2484</v>
      </c>
      <c r="AF50" s="557">
        <f t="shared" si="58"/>
        <v>496.8</v>
      </c>
      <c r="AG50" s="527">
        <v>86299.991999999998</v>
      </c>
      <c r="AH50" s="643">
        <f t="shared" si="59"/>
        <v>17259.9984</v>
      </c>
      <c r="AI50" s="644" t="s">
        <v>149</v>
      </c>
    </row>
    <row r="51" spans="1:35" s="518" customFormat="1" ht="16.899999999999999" customHeight="1">
      <c r="B51" s="552" t="s">
        <v>840</v>
      </c>
      <c r="C51" s="554"/>
      <c r="D51" s="555"/>
      <c r="E51" s="555"/>
      <c r="F51" s="586"/>
      <c r="G51" s="556"/>
      <c r="H51" s="556" t="s">
        <v>5</v>
      </c>
      <c r="I51" s="553">
        <f>SUM(I43:I50)</f>
        <v>111</v>
      </c>
      <c r="J51" s="593">
        <f>SUM(J43:J50)</f>
        <v>3190740</v>
      </c>
      <c r="K51" s="532"/>
      <c r="L51" s="533"/>
      <c r="M51" s="531">
        <f t="shared" ref="M51:Q51" si="60">SUM(M43:M50)</f>
        <v>3190739.9999999995</v>
      </c>
      <c r="N51" s="532">
        <f t="shared" si="60"/>
        <v>2900672.7272727271</v>
      </c>
      <c r="O51" s="532">
        <f t="shared" si="60"/>
        <v>290067.27272727265</v>
      </c>
      <c r="P51" s="532">
        <f t="shared" si="60"/>
        <v>0</v>
      </c>
      <c r="Q51" s="589">
        <f t="shared" si="60"/>
        <v>62541.794399999802</v>
      </c>
      <c r="R51" s="530"/>
      <c r="S51" s="590">
        <f>SUM(S43:S50)</f>
        <v>62541.794399999802</v>
      </c>
      <c r="T51" s="530"/>
      <c r="U51" s="534">
        <f>SUM(U43:U50)</f>
        <v>0</v>
      </c>
      <c r="V51" s="531"/>
      <c r="W51" s="530"/>
      <c r="X51" s="535"/>
      <c r="Y51" s="535"/>
      <c r="Z51" s="533"/>
      <c r="AA51" s="534">
        <f t="shared" ref="AA51:AG51" si="61">SUM(AA43:AA50)</f>
        <v>3060076</v>
      </c>
      <c r="AB51" s="534">
        <f t="shared" si="61"/>
        <v>306007.59999999998</v>
      </c>
      <c r="AC51" s="534">
        <f t="shared" si="61"/>
        <v>165244.10399999999</v>
      </c>
      <c r="AD51" s="534">
        <f t="shared" si="61"/>
        <v>16524.410400000001</v>
      </c>
      <c r="AE51" s="534">
        <f t="shared" si="61"/>
        <v>56116.88</v>
      </c>
      <c r="AF51" s="558">
        <f t="shared" si="61"/>
        <v>11223.375999999997</v>
      </c>
      <c r="AG51" s="534">
        <f t="shared" si="61"/>
        <v>3128198.2055999995</v>
      </c>
      <c r="AH51" s="578"/>
      <c r="AI51" s="615"/>
    </row>
    <row r="52" spans="1:35" ht="16.149999999999999" customHeight="1">
      <c r="A52" s="194"/>
      <c r="B52" s="536" t="s">
        <v>830</v>
      </c>
      <c r="C52" s="582" t="s">
        <v>294</v>
      </c>
      <c r="D52" s="538" t="s">
        <v>923</v>
      </c>
      <c r="E52" s="539">
        <v>30</v>
      </c>
      <c r="F52" s="585" t="s">
        <v>921</v>
      </c>
      <c r="G52" s="642">
        <f t="shared" ref="G52:G56" si="62">X52*102%</f>
        <v>416.89929599999999</v>
      </c>
      <c r="H52" s="576">
        <f>G52*E52</f>
        <v>12506.978880000001</v>
      </c>
      <c r="I52" s="572">
        <v>10</v>
      </c>
      <c r="J52" s="591">
        <f>H52*I52</f>
        <v>125069.78880000001</v>
      </c>
      <c r="K52" s="564"/>
      <c r="L52" s="565">
        <f>J52-M52</f>
        <v>0</v>
      </c>
      <c r="M52" s="565">
        <f>N52+O52-P52</f>
        <v>125069.78880000001</v>
      </c>
      <c r="N52" s="566">
        <f>J52/1.1</f>
        <v>113699.808</v>
      </c>
      <c r="O52" s="566">
        <f>N52*0.1</f>
        <v>11369.980800000001</v>
      </c>
      <c r="P52" s="565">
        <v>0</v>
      </c>
      <c r="Q52" s="541">
        <f>J52-AG52</f>
        <v>2452.3488000000216</v>
      </c>
      <c r="R52" s="612">
        <f>Q52/J52</f>
        <v>1.9607843137255072E-2</v>
      </c>
      <c r="S52" s="542">
        <f>Q52-U52</f>
        <v>2452.3488000000216</v>
      </c>
      <c r="T52" s="543" t="s">
        <v>922</v>
      </c>
      <c r="U52" s="562">
        <v>0</v>
      </c>
      <c r="V52" s="544" t="s">
        <v>833</v>
      </c>
      <c r="W52" s="540" t="s">
        <v>834</v>
      </c>
      <c r="X52" s="545">
        <f>Y52/E52</f>
        <v>408.72479999999996</v>
      </c>
      <c r="Y52" s="545">
        <f>(AA52+AB52-AC52-AD52-AE52)/I52</f>
        <v>12261.743999999999</v>
      </c>
      <c r="Z52" s="565">
        <f>AH52-Y52</f>
        <v>0</v>
      </c>
      <c r="AA52" s="546">
        <v>122400</v>
      </c>
      <c r="AB52" s="546">
        <v>12240</v>
      </c>
      <c r="AC52" s="547">
        <v>6609.6000000000013</v>
      </c>
      <c r="AD52" s="547">
        <v>660.96000000000015</v>
      </c>
      <c r="AE52" s="547">
        <v>4752</v>
      </c>
      <c r="AF52" s="557">
        <f>AE52*$AF$5</f>
        <v>950.40000000000009</v>
      </c>
      <c r="AG52" s="546">
        <v>122617.43999999999</v>
      </c>
      <c r="AH52" s="643">
        <f>AG52/I52</f>
        <v>12261.743999999999</v>
      </c>
      <c r="AI52" s="644" t="s">
        <v>149</v>
      </c>
    </row>
    <row r="53" spans="1:35" ht="16.149999999999999" customHeight="1">
      <c r="A53" s="194"/>
      <c r="B53" s="519" t="s">
        <v>830</v>
      </c>
      <c r="C53" s="582" t="s">
        <v>294</v>
      </c>
      <c r="D53" s="520" t="s">
        <v>924</v>
      </c>
      <c r="E53" s="521">
        <v>30</v>
      </c>
      <c r="F53" s="585" t="s">
        <v>921</v>
      </c>
      <c r="G53" s="642">
        <f t="shared" si="62"/>
        <v>325.31002799999999</v>
      </c>
      <c r="H53" s="576">
        <f>G53*E53</f>
        <v>9759.3008399999999</v>
      </c>
      <c r="I53" s="575">
        <v>15</v>
      </c>
      <c r="J53" s="592">
        <f>H53*I53</f>
        <v>146389.51259999999</v>
      </c>
      <c r="K53" s="567"/>
      <c r="L53" s="568">
        <f>J53-M53</f>
        <v>0</v>
      </c>
      <c r="M53" s="568">
        <f>N53+O53-P53</f>
        <v>146389.51259999999</v>
      </c>
      <c r="N53" s="569">
        <f>J53/1.1</f>
        <v>133081.37509090907</v>
      </c>
      <c r="O53" s="569">
        <f>N53*0.1</f>
        <v>13308.137509090908</v>
      </c>
      <c r="P53" s="568">
        <v>0</v>
      </c>
      <c r="Q53" s="541">
        <f>J53-AG53</f>
        <v>2870.3826000000117</v>
      </c>
      <c r="R53" s="612">
        <f>Q53/J53</f>
        <v>1.9607843137254985E-2</v>
      </c>
      <c r="S53" s="523">
        <f>Q53-U53</f>
        <v>2870.3826000000117</v>
      </c>
      <c r="T53" s="543" t="s">
        <v>922</v>
      </c>
      <c r="U53" s="562">
        <v>0</v>
      </c>
      <c r="V53" s="525" t="s">
        <v>833</v>
      </c>
      <c r="W53" s="522" t="s">
        <v>834</v>
      </c>
      <c r="X53" s="526">
        <f>Y53/E53</f>
        <v>318.9314</v>
      </c>
      <c r="Y53" s="526">
        <f>(AA53+AB53-AC53-AD53-AE53)/I53</f>
        <v>9567.9419999999991</v>
      </c>
      <c r="Z53" s="565">
        <f>AH53-Y53</f>
        <v>0</v>
      </c>
      <c r="AA53" s="527">
        <v>143550</v>
      </c>
      <c r="AB53" s="527">
        <v>14355</v>
      </c>
      <c r="AC53" s="528">
        <v>7751.7000000000016</v>
      </c>
      <c r="AD53" s="528">
        <v>775.17000000000019</v>
      </c>
      <c r="AE53" s="528">
        <v>5859.0000000000009</v>
      </c>
      <c r="AF53" s="557">
        <f>AE53*$AF$5</f>
        <v>1171.8000000000002</v>
      </c>
      <c r="AG53" s="527">
        <v>143519.12999999998</v>
      </c>
      <c r="AH53" s="643">
        <f>AG53/I53</f>
        <v>9567.9419999999991</v>
      </c>
      <c r="AI53" s="644" t="s">
        <v>149</v>
      </c>
    </row>
    <row r="54" spans="1:35" ht="16.149999999999999" customHeight="1">
      <c r="A54" s="194"/>
      <c r="B54" s="519" t="s">
        <v>830</v>
      </c>
      <c r="C54" s="582" t="s">
        <v>294</v>
      </c>
      <c r="D54" s="520" t="s">
        <v>925</v>
      </c>
      <c r="E54" s="521">
        <v>30</v>
      </c>
      <c r="F54" s="585" t="s">
        <v>921</v>
      </c>
      <c r="G54" s="642">
        <f t="shared" si="62"/>
        <v>391.60288799999995</v>
      </c>
      <c r="H54" s="576">
        <f>G54*E54</f>
        <v>11748.086639999998</v>
      </c>
      <c r="I54" s="575">
        <v>15</v>
      </c>
      <c r="J54" s="592">
        <f>H54*I54</f>
        <v>176221.29959999997</v>
      </c>
      <c r="K54" s="567"/>
      <c r="L54" s="568">
        <f>J54-M54</f>
        <v>0</v>
      </c>
      <c r="M54" s="568">
        <f>N54+O54-P54</f>
        <v>176221.29959999994</v>
      </c>
      <c r="N54" s="569">
        <f>J54/1.1</f>
        <v>160201.18145454541</v>
      </c>
      <c r="O54" s="569">
        <f>N54*0.1</f>
        <v>16020.118145454542</v>
      </c>
      <c r="P54" s="568">
        <v>0</v>
      </c>
      <c r="Q54" s="541">
        <f>J54-AG54</f>
        <v>3455.319599999988</v>
      </c>
      <c r="R54" s="612">
        <f>Q54/J54</f>
        <v>1.9607843137254836E-2</v>
      </c>
      <c r="S54" s="523">
        <f>Q54-U54</f>
        <v>3455.319599999988</v>
      </c>
      <c r="T54" s="543" t="s">
        <v>922</v>
      </c>
      <c r="U54" s="562">
        <v>0</v>
      </c>
      <c r="V54" s="525" t="s">
        <v>833</v>
      </c>
      <c r="W54" s="522" t="s">
        <v>834</v>
      </c>
      <c r="X54" s="526">
        <f>Y54/E54</f>
        <v>383.92439999999993</v>
      </c>
      <c r="Y54" s="526">
        <f>(AA54+AB54-AC54-AD54-AE54)/I54</f>
        <v>11517.731999999998</v>
      </c>
      <c r="Z54" s="565">
        <f>AH54-Y54</f>
        <v>0</v>
      </c>
      <c r="AA54" s="527">
        <v>172800</v>
      </c>
      <c r="AB54" s="527">
        <v>17280</v>
      </c>
      <c r="AC54" s="528">
        <v>9331.2000000000025</v>
      </c>
      <c r="AD54" s="528">
        <v>933.12000000000035</v>
      </c>
      <c r="AE54" s="528">
        <v>7049.7</v>
      </c>
      <c r="AF54" s="557">
        <f>AE54*$AF$5</f>
        <v>1409.94</v>
      </c>
      <c r="AG54" s="527">
        <v>172765.97999999998</v>
      </c>
      <c r="AH54" s="643">
        <f>AG54/I54</f>
        <v>11517.731999999998</v>
      </c>
      <c r="AI54" s="644" t="s">
        <v>149</v>
      </c>
    </row>
    <row r="55" spans="1:35" ht="16.149999999999999" customHeight="1">
      <c r="A55" s="194"/>
      <c r="B55" s="519" t="s">
        <v>830</v>
      </c>
      <c r="C55" s="582" t="s">
        <v>294</v>
      </c>
      <c r="D55" s="520" t="s">
        <v>926</v>
      </c>
      <c r="E55" s="521">
        <v>24</v>
      </c>
      <c r="F55" s="585" t="s">
        <v>921</v>
      </c>
      <c r="G55" s="642">
        <f t="shared" si="62"/>
        <v>429.33289200000002</v>
      </c>
      <c r="H55" s="576">
        <f>G55*E55</f>
        <v>10303.989408000001</v>
      </c>
      <c r="I55" s="575">
        <v>10</v>
      </c>
      <c r="J55" s="592">
        <f>H55*I55</f>
        <v>103039.89408000001</v>
      </c>
      <c r="K55" s="567"/>
      <c r="L55" s="568">
        <f>J55-M55</f>
        <v>0</v>
      </c>
      <c r="M55" s="568">
        <f>N55+O55-P55</f>
        <v>103039.89408000001</v>
      </c>
      <c r="N55" s="569">
        <f>J55/1.1</f>
        <v>93672.630981818191</v>
      </c>
      <c r="O55" s="569">
        <f>N55*0.1</f>
        <v>9367.2630981818202</v>
      </c>
      <c r="P55" s="568">
        <v>0</v>
      </c>
      <c r="Q55" s="541">
        <f>J55-AG55</f>
        <v>2020.3900800000119</v>
      </c>
      <c r="R55" s="612">
        <f>Q55/J55</f>
        <v>1.9607843137255016E-2</v>
      </c>
      <c r="S55" s="523">
        <f>Q55-U55</f>
        <v>2020.3900800000119</v>
      </c>
      <c r="T55" s="543" t="s">
        <v>922</v>
      </c>
      <c r="U55" s="562">
        <v>0</v>
      </c>
      <c r="V55" s="525" t="s">
        <v>833</v>
      </c>
      <c r="W55" s="522" t="s">
        <v>834</v>
      </c>
      <c r="X55" s="526">
        <f>Y55/E55</f>
        <v>420.91460000000001</v>
      </c>
      <c r="Y55" s="526">
        <f>(AA55+AB55-AC55-AD55-AE55)/I55</f>
        <v>10101.9504</v>
      </c>
      <c r="Z55" s="565">
        <f>AH55-Y55</f>
        <v>0</v>
      </c>
      <c r="AA55" s="527">
        <v>101040</v>
      </c>
      <c r="AB55" s="527">
        <v>10104</v>
      </c>
      <c r="AC55" s="528">
        <v>5456.1600000000008</v>
      </c>
      <c r="AD55" s="528">
        <v>545.6160000000001</v>
      </c>
      <c r="AE55" s="528">
        <v>4122.72</v>
      </c>
      <c r="AF55" s="557">
        <f>AE55*$AF$5</f>
        <v>824.5440000000001</v>
      </c>
      <c r="AG55" s="527">
        <v>101019.504</v>
      </c>
      <c r="AH55" s="643">
        <f>AG55/I55</f>
        <v>10101.9504</v>
      </c>
      <c r="AI55" s="644" t="s">
        <v>149</v>
      </c>
    </row>
    <row r="56" spans="1:35" ht="16.149999999999999" customHeight="1">
      <c r="A56" s="194"/>
      <c r="B56" s="519" t="s">
        <v>830</v>
      </c>
      <c r="C56" s="582" t="s">
        <v>294</v>
      </c>
      <c r="D56" s="520" t="s">
        <v>927</v>
      </c>
      <c r="E56" s="521">
        <v>24</v>
      </c>
      <c r="F56" s="585" t="s">
        <v>921</v>
      </c>
      <c r="G56" s="642">
        <f t="shared" si="62"/>
        <v>429.33289200000002</v>
      </c>
      <c r="H56" s="576">
        <f>G56*E56</f>
        <v>10303.989408000001</v>
      </c>
      <c r="I56" s="575">
        <v>10</v>
      </c>
      <c r="J56" s="592">
        <f>H56*I56</f>
        <v>103039.89408000001</v>
      </c>
      <c r="K56" s="567"/>
      <c r="L56" s="568">
        <f>J56-M56</f>
        <v>0</v>
      </c>
      <c r="M56" s="568">
        <f>N56+O56-P56</f>
        <v>103039.89408000001</v>
      </c>
      <c r="N56" s="569">
        <f>J56/1.1</f>
        <v>93672.630981818191</v>
      </c>
      <c r="O56" s="569">
        <f>N56*0.1</f>
        <v>9367.2630981818202</v>
      </c>
      <c r="P56" s="568">
        <v>0</v>
      </c>
      <c r="Q56" s="541">
        <f>J56-AG56</f>
        <v>2020.3900800000119</v>
      </c>
      <c r="R56" s="612">
        <f>Q56/J56</f>
        <v>1.9607843137255016E-2</v>
      </c>
      <c r="S56" s="523">
        <f>Q56-U56</f>
        <v>2020.3900800000119</v>
      </c>
      <c r="T56" s="543" t="s">
        <v>922</v>
      </c>
      <c r="U56" s="562">
        <v>0</v>
      </c>
      <c r="V56" s="525" t="s">
        <v>833</v>
      </c>
      <c r="W56" s="522" t="s">
        <v>834</v>
      </c>
      <c r="X56" s="526">
        <f>Y56/E56</f>
        <v>420.91460000000001</v>
      </c>
      <c r="Y56" s="526">
        <f>(AA56+AB56-AC56-AD56-AE56)/I56</f>
        <v>10101.9504</v>
      </c>
      <c r="Z56" s="565">
        <f>AH56-Y56</f>
        <v>0</v>
      </c>
      <c r="AA56" s="527">
        <v>101040</v>
      </c>
      <c r="AB56" s="527">
        <v>10104</v>
      </c>
      <c r="AC56" s="528">
        <v>5456.1600000000008</v>
      </c>
      <c r="AD56" s="528">
        <v>545.6160000000001</v>
      </c>
      <c r="AE56" s="528">
        <v>4122.72</v>
      </c>
      <c r="AF56" s="557">
        <f>AE56*$AF$5</f>
        <v>824.5440000000001</v>
      </c>
      <c r="AG56" s="527">
        <v>101019.504</v>
      </c>
      <c r="AH56" s="643">
        <f>AG56/I56</f>
        <v>10101.9504</v>
      </c>
      <c r="AI56" s="644" t="s">
        <v>149</v>
      </c>
    </row>
    <row r="57" spans="1:35" s="518" customFormat="1" ht="16.899999999999999" customHeight="1">
      <c r="B57" s="552" t="s">
        <v>840</v>
      </c>
      <c r="C57" s="554"/>
      <c r="D57" s="555"/>
      <c r="E57" s="555"/>
      <c r="F57" s="586"/>
      <c r="G57" s="556"/>
      <c r="H57" s="556" t="s">
        <v>5</v>
      </c>
      <c r="I57" s="553">
        <f>SUM(I52:I56)</f>
        <v>60</v>
      </c>
      <c r="J57" s="593">
        <f>SUM(J52:J56)</f>
        <v>653760.38916000002</v>
      </c>
      <c r="K57" s="532"/>
      <c r="L57" s="533"/>
      <c r="M57" s="531">
        <f>SUM(M52:M56)</f>
        <v>653760.3891599999</v>
      </c>
      <c r="N57" s="532">
        <f>SUM(N52:N56)</f>
        <v>594327.62650909089</v>
      </c>
      <c r="O57" s="532">
        <f>SUM(O52:O56)</f>
        <v>59432.762650909099</v>
      </c>
      <c r="P57" s="532">
        <f>SUM(P52:P56)</f>
        <v>0</v>
      </c>
      <c r="Q57" s="589">
        <f>SUM(Q52:Q56)</f>
        <v>12818.831160000045</v>
      </c>
      <c r="R57" s="530"/>
      <c r="S57" s="590">
        <f>SUM(S52:S56)</f>
        <v>12818.831160000045</v>
      </c>
      <c r="T57" s="530"/>
      <c r="U57" s="534">
        <f>SUM(U52:U56)</f>
        <v>0</v>
      </c>
      <c r="V57" s="531"/>
      <c r="W57" s="530"/>
      <c r="X57" s="535"/>
      <c r="Y57" s="535"/>
      <c r="Z57" s="533"/>
      <c r="AA57" s="534">
        <f t="shared" ref="AA57:AG57" si="63">SUM(AA52:AA56)</f>
        <v>640830</v>
      </c>
      <c r="AB57" s="534">
        <f t="shared" si="63"/>
        <v>64083</v>
      </c>
      <c r="AC57" s="534">
        <f t="shared" si="63"/>
        <v>34604.820000000007</v>
      </c>
      <c r="AD57" s="534">
        <f t="shared" si="63"/>
        <v>3460.4820000000009</v>
      </c>
      <c r="AE57" s="534">
        <f t="shared" si="63"/>
        <v>25906.140000000003</v>
      </c>
      <c r="AF57" s="558">
        <f t="shared" si="63"/>
        <v>5181.2280000000001</v>
      </c>
      <c r="AG57" s="534">
        <f t="shared" si="63"/>
        <v>640941.55799999984</v>
      </c>
      <c r="AH57" s="578"/>
      <c r="AI57" s="615"/>
    </row>
    <row r="58" spans="1:35" ht="16.149999999999999" customHeight="1">
      <c r="A58" s="194"/>
      <c r="B58" s="519" t="s">
        <v>830</v>
      </c>
      <c r="C58" s="587" t="s">
        <v>948</v>
      </c>
      <c r="D58" s="639" t="s">
        <v>947</v>
      </c>
      <c r="E58" s="521">
        <v>8</v>
      </c>
      <c r="F58" s="584" t="s">
        <v>951</v>
      </c>
      <c r="G58" s="573">
        <f>H58/E58</f>
        <v>2887.5</v>
      </c>
      <c r="H58" s="638">
        <v>23100</v>
      </c>
      <c r="I58" s="575">
        <v>600</v>
      </c>
      <c r="J58" s="592">
        <f>H58*I58</f>
        <v>13860000</v>
      </c>
      <c r="K58" s="567"/>
      <c r="L58" s="568">
        <f>J58-M58</f>
        <v>0</v>
      </c>
      <c r="M58" s="568">
        <f>N58+O58-P58</f>
        <v>13859999.999999998</v>
      </c>
      <c r="N58" s="569">
        <f t="shared" ref="N58:N63" si="64">J58/1.1</f>
        <v>12599999.999999998</v>
      </c>
      <c r="O58" s="569">
        <f>N58*0.1</f>
        <v>1260000</v>
      </c>
      <c r="P58" s="568">
        <v>0</v>
      </c>
      <c r="Q58" s="617">
        <f>J58-AG58</f>
        <v>540000</v>
      </c>
      <c r="R58" s="618">
        <f t="shared" ref="R58" si="65">Q58/J58</f>
        <v>3.896103896103896E-2</v>
      </c>
      <c r="S58" s="523">
        <f>Q58-U58</f>
        <v>540000</v>
      </c>
      <c r="T58" s="524" t="s">
        <v>995</v>
      </c>
      <c r="U58" s="563">
        <v>0</v>
      </c>
      <c r="V58" s="525" t="s">
        <v>89</v>
      </c>
      <c r="W58" s="620" t="s">
        <v>90</v>
      </c>
      <c r="X58" s="526">
        <f>Y58/E58</f>
        <v>2775</v>
      </c>
      <c r="Y58" s="526">
        <f>(AA58+AB58-AC58-AD58-AE58)/I58</f>
        <v>22200</v>
      </c>
      <c r="Z58" s="568">
        <f>AH58-Y58</f>
        <v>0</v>
      </c>
      <c r="AA58" s="527">
        <v>12109091</v>
      </c>
      <c r="AB58" s="527">
        <v>1210909</v>
      </c>
      <c r="AC58" s="637">
        <v>0</v>
      </c>
      <c r="AD58" s="637">
        <v>0</v>
      </c>
      <c r="AE58" s="637">
        <v>0</v>
      </c>
      <c r="AF58" s="648">
        <f>AE58*$AF$5</f>
        <v>0</v>
      </c>
      <c r="AG58" s="527">
        <f>AA58+AB58-AC58-AD58-AE58</f>
        <v>13320000</v>
      </c>
      <c r="AH58" s="645">
        <f>AG58/I58</f>
        <v>22200</v>
      </c>
      <c r="AI58" s="644"/>
    </row>
    <row r="59" spans="1:35" ht="16.149999999999999" customHeight="1">
      <c r="A59" s="194"/>
      <c r="B59" s="519" t="s">
        <v>830</v>
      </c>
      <c r="C59" s="587" t="s">
        <v>73</v>
      </c>
      <c r="D59" s="520" t="s">
        <v>944</v>
      </c>
      <c r="E59" s="521">
        <v>40</v>
      </c>
      <c r="F59" s="604" t="s">
        <v>888</v>
      </c>
      <c r="G59" s="573">
        <f>H59/E59</f>
        <v>365</v>
      </c>
      <c r="H59" s="638">
        <v>14600</v>
      </c>
      <c r="I59" s="575">
        <v>1540</v>
      </c>
      <c r="J59" s="592">
        <f>H59*I59</f>
        <v>22484000</v>
      </c>
      <c r="K59" s="567"/>
      <c r="L59" s="568">
        <f>J59-M59</f>
        <v>0</v>
      </c>
      <c r="M59" s="568">
        <f>N59+O59-P59</f>
        <v>22484000</v>
      </c>
      <c r="N59" s="569">
        <f t="shared" si="64"/>
        <v>20440000</v>
      </c>
      <c r="O59" s="569">
        <f>N59*0.1</f>
        <v>2044000</v>
      </c>
      <c r="P59" s="568">
        <v>0</v>
      </c>
      <c r="Q59" s="617">
        <f>J59-AG59</f>
        <v>616000</v>
      </c>
      <c r="R59" s="618">
        <f t="shared" ref="R59:R76" si="66">Q59/J59</f>
        <v>2.7397260273972601E-2</v>
      </c>
      <c r="S59" s="523">
        <f>Q59-U59</f>
        <v>616000</v>
      </c>
      <c r="T59" s="524" t="s">
        <v>96</v>
      </c>
      <c r="U59" s="563">
        <v>0</v>
      </c>
      <c r="V59" s="525" t="s">
        <v>89</v>
      </c>
      <c r="W59" s="620" t="s">
        <v>180</v>
      </c>
      <c r="X59" s="526">
        <f>Y59/E59</f>
        <v>355</v>
      </c>
      <c r="Y59" s="526">
        <f>(AA59+AB59-AC59-AD59-AE59)/I59</f>
        <v>14200</v>
      </c>
      <c r="Z59" s="568">
        <f>AH59-Y59</f>
        <v>0</v>
      </c>
      <c r="AA59" s="527">
        <v>19880000</v>
      </c>
      <c r="AB59" s="527">
        <v>1988000</v>
      </c>
      <c r="AC59" s="637">
        <v>0</v>
      </c>
      <c r="AD59" s="637">
        <v>0</v>
      </c>
      <c r="AE59" s="637">
        <v>0</v>
      </c>
      <c r="AF59" s="648">
        <f t="shared" ref="AF59:AF76" si="67">AE59*$AF$5</f>
        <v>0</v>
      </c>
      <c r="AG59" s="527">
        <f t="shared" ref="AG59:AG76" si="68">AA59+AB59-AC59-AD59-AE59</f>
        <v>21868000</v>
      </c>
      <c r="AH59" s="645">
        <f>AG59/I59</f>
        <v>14200</v>
      </c>
      <c r="AI59" s="644"/>
    </row>
    <row r="60" spans="1:35" ht="16.149999999999999" customHeight="1">
      <c r="A60" s="194"/>
      <c r="B60" s="519" t="s">
        <v>830</v>
      </c>
      <c r="C60" s="587" t="s">
        <v>73</v>
      </c>
      <c r="D60" s="538" t="s">
        <v>945</v>
      </c>
      <c r="E60" s="521">
        <v>40</v>
      </c>
      <c r="F60" s="604" t="s">
        <v>888</v>
      </c>
      <c r="G60" s="573">
        <f>H60/E60</f>
        <v>365</v>
      </c>
      <c r="H60" s="638">
        <v>14600</v>
      </c>
      <c r="I60" s="572">
        <v>140</v>
      </c>
      <c r="J60" s="592">
        <f t="shared" ref="J60:J92" si="69">H60*I60</f>
        <v>2044000</v>
      </c>
      <c r="K60" s="567"/>
      <c r="L60" s="568">
        <f t="shared" ref="L60:L76" si="70">J60-M60</f>
        <v>0</v>
      </c>
      <c r="M60" s="568">
        <f t="shared" ref="M60:M76" si="71">N60+O60-P60</f>
        <v>2044000</v>
      </c>
      <c r="N60" s="569">
        <f t="shared" si="64"/>
        <v>1858181.8181818181</v>
      </c>
      <c r="O60" s="569">
        <f t="shared" ref="O60:O76" si="72">N60*0.1</f>
        <v>185818.18181818182</v>
      </c>
      <c r="P60" s="568">
        <v>0</v>
      </c>
      <c r="Q60" s="541">
        <f t="shared" ref="Q60:Q76" si="73">J60-AG60</f>
        <v>56000</v>
      </c>
      <c r="R60" s="612">
        <f t="shared" si="66"/>
        <v>2.7397260273972601E-2</v>
      </c>
      <c r="S60" s="523">
        <f t="shared" ref="S60:S76" si="74">Q60-U60</f>
        <v>56000</v>
      </c>
      <c r="T60" s="524" t="s">
        <v>96</v>
      </c>
      <c r="U60" s="562">
        <v>0</v>
      </c>
      <c r="V60" s="525" t="s">
        <v>89</v>
      </c>
      <c r="W60" s="620" t="s">
        <v>180</v>
      </c>
      <c r="X60" s="526">
        <f t="shared" ref="X60:X92" si="75">Y60/E60</f>
        <v>355</v>
      </c>
      <c r="Y60" s="526">
        <f t="shared" ref="Y60:Y76" si="76">(AA60+AB60-AC60-AD60-AE60)/I60</f>
        <v>14200</v>
      </c>
      <c r="Z60" s="565">
        <f t="shared" ref="Z60:Z92" si="77">AH60-Y60</f>
        <v>0</v>
      </c>
      <c r="AA60" s="546">
        <v>1807272</v>
      </c>
      <c r="AB60" s="546">
        <v>180728</v>
      </c>
      <c r="AC60" s="637">
        <v>0</v>
      </c>
      <c r="AD60" s="637">
        <v>0</v>
      </c>
      <c r="AE60" s="637">
        <v>0</v>
      </c>
      <c r="AF60" s="648">
        <f t="shared" si="67"/>
        <v>0</v>
      </c>
      <c r="AG60" s="527">
        <f t="shared" si="68"/>
        <v>1988000</v>
      </c>
      <c r="AH60" s="645">
        <f t="shared" ref="AH60:AH76" si="78">AG60/I60</f>
        <v>14200</v>
      </c>
      <c r="AI60" s="644"/>
    </row>
    <row r="61" spans="1:35" ht="16.149999999999999" customHeight="1">
      <c r="A61" s="194"/>
      <c r="B61" s="519" t="s">
        <v>830</v>
      </c>
      <c r="C61" s="587" t="s">
        <v>955</v>
      </c>
      <c r="D61" s="588" t="s">
        <v>949</v>
      </c>
      <c r="E61" s="539">
        <v>6</v>
      </c>
      <c r="F61" s="584" t="s">
        <v>953</v>
      </c>
      <c r="G61" s="640">
        <v>11100</v>
      </c>
      <c r="H61" s="576">
        <f t="shared" ref="H61:H76" si="79">G61*E61</f>
        <v>66600</v>
      </c>
      <c r="I61" s="572">
        <v>395</v>
      </c>
      <c r="J61" s="592">
        <f t="shared" si="69"/>
        <v>26307000</v>
      </c>
      <c r="K61" s="567"/>
      <c r="L61" s="568">
        <f t="shared" si="70"/>
        <v>0</v>
      </c>
      <c r="M61" s="568">
        <f t="shared" si="71"/>
        <v>26306999.999999996</v>
      </c>
      <c r="N61" s="569">
        <f t="shared" si="64"/>
        <v>23915454.545454543</v>
      </c>
      <c r="O61" s="569">
        <f t="shared" si="72"/>
        <v>2391545.4545454546</v>
      </c>
      <c r="P61" s="568">
        <v>0</v>
      </c>
      <c r="Q61" s="541">
        <f t="shared" si="73"/>
        <v>2133000</v>
      </c>
      <c r="R61" s="612">
        <f t="shared" si="66"/>
        <v>8.1081081081081086E-2</v>
      </c>
      <c r="S61" s="523">
        <f t="shared" si="74"/>
        <v>2133000</v>
      </c>
      <c r="T61" s="524" t="s">
        <v>839</v>
      </c>
      <c r="U61" s="562">
        <v>0</v>
      </c>
      <c r="V61" s="525" t="s">
        <v>928</v>
      </c>
      <c r="W61" s="620" t="s">
        <v>180</v>
      </c>
      <c r="X61" s="526">
        <f t="shared" si="75"/>
        <v>10200</v>
      </c>
      <c r="Y61" s="526">
        <f t="shared" si="76"/>
        <v>61200</v>
      </c>
      <c r="Z61" s="565">
        <f t="shared" si="77"/>
        <v>0</v>
      </c>
      <c r="AA61" s="546">
        <v>21976363</v>
      </c>
      <c r="AB61" s="546">
        <v>2197637</v>
      </c>
      <c r="AC61" s="637">
        <v>0</v>
      </c>
      <c r="AD61" s="637">
        <v>0</v>
      </c>
      <c r="AE61" s="637">
        <v>0</v>
      </c>
      <c r="AF61" s="648">
        <f t="shared" si="67"/>
        <v>0</v>
      </c>
      <c r="AG61" s="527">
        <f t="shared" si="68"/>
        <v>24174000</v>
      </c>
      <c r="AH61" s="645">
        <f t="shared" si="78"/>
        <v>61200</v>
      </c>
      <c r="AI61" s="644"/>
    </row>
    <row r="62" spans="1:35" ht="16.149999999999999" customHeight="1">
      <c r="A62" s="194"/>
      <c r="B62" s="519" t="s">
        <v>830</v>
      </c>
      <c r="C62" s="587" t="s">
        <v>831</v>
      </c>
      <c r="D62" s="588" t="s">
        <v>950</v>
      </c>
      <c r="E62" s="539">
        <v>24</v>
      </c>
      <c r="F62" s="584" t="s">
        <v>954</v>
      </c>
      <c r="G62" s="641">
        <v>4400</v>
      </c>
      <c r="H62" s="576">
        <f t="shared" si="79"/>
        <v>105600</v>
      </c>
      <c r="I62" s="572">
        <v>208</v>
      </c>
      <c r="J62" s="594">
        <f t="shared" si="69"/>
        <v>21964800</v>
      </c>
      <c r="K62" s="599" t="s">
        <v>872</v>
      </c>
      <c r="L62" s="568">
        <f t="shared" si="70"/>
        <v>0</v>
      </c>
      <c r="M62" s="568">
        <f t="shared" si="71"/>
        <v>21964800</v>
      </c>
      <c r="N62" s="569">
        <f t="shared" si="64"/>
        <v>19968000</v>
      </c>
      <c r="O62" s="569">
        <f t="shared" si="72"/>
        <v>1996800</v>
      </c>
      <c r="P62" s="568">
        <v>0</v>
      </c>
      <c r="Q62" s="597">
        <f t="shared" si="73"/>
        <v>499200</v>
      </c>
      <c r="R62" s="612">
        <f t="shared" si="66"/>
        <v>2.2727272727272728E-2</v>
      </c>
      <c r="S62" s="598">
        <f t="shared" si="74"/>
        <v>499200</v>
      </c>
      <c r="T62" s="524" t="s">
        <v>824</v>
      </c>
      <c r="U62" s="597">
        <v>0</v>
      </c>
      <c r="V62" s="525" t="s">
        <v>928</v>
      </c>
      <c r="W62" s="620" t="s">
        <v>180</v>
      </c>
      <c r="X62" s="526">
        <f t="shared" si="75"/>
        <v>4300</v>
      </c>
      <c r="Y62" s="526">
        <f t="shared" si="76"/>
        <v>103200</v>
      </c>
      <c r="Z62" s="565">
        <f t="shared" si="77"/>
        <v>0</v>
      </c>
      <c r="AA62" s="546">
        <v>19514181</v>
      </c>
      <c r="AB62" s="546">
        <v>1951419</v>
      </c>
      <c r="AC62" s="637">
        <v>0</v>
      </c>
      <c r="AD62" s="637">
        <v>0</v>
      </c>
      <c r="AE62" s="637">
        <v>0</v>
      </c>
      <c r="AF62" s="648">
        <f t="shared" si="67"/>
        <v>0</v>
      </c>
      <c r="AG62" s="527">
        <f t="shared" si="68"/>
        <v>21465600</v>
      </c>
      <c r="AH62" s="645">
        <f t="shared" si="78"/>
        <v>103200</v>
      </c>
      <c r="AI62" s="644"/>
    </row>
    <row r="63" spans="1:35" ht="16.149999999999999" customHeight="1">
      <c r="A63" s="194"/>
      <c r="B63" s="519" t="s">
        <v>830</v>
      </c>
      <c r="C63" s="587" t="s">
        <v>956</v>
      </c>
      <c r="D63" s="588" t="s">
        <v>952</v>
      </c>
      <c r="E63" s="539">
        <v>6</v>
      </c>
      <c r="F63" s="604" t="s">
        <v>888</v>
      </c>
      <c r="G63" s="640">
        <v>8400</v>
      </c>
      <c r="H63" s="576">
        <f t="shared" si="79"/>
        <v>50400</v>
      </c>
      <c r="I63" s="572">
        <v>500</v>
      </c>
      <c r="J63" s="592">
        <f t="shared" si="69"/>
        <v>25200000</v>
      </c>
      <c r="K63" s="567"/>
      <c r="L63" s="568">
        <f t="shared" si="70"/>
        <v>0</v>
      </c>
      <c r="M63" s="568">
        <f t="shared" si="71"/>
        <v>25199999.999999996</v>
      </c>
      <c r="N63" s="569">
        <f t="shared" si="64"/>
        <v>22909090.909090906</v>
      </c>
      <c r="O63" s="569">
        <f t="shared" si="72"/>
        <v>2290909.0909090908</v>
      </c>
      <c r="P63" s="568">
        <v>0</v>
      </c>
      <c r="Q63" s="541">
        <f t="shared" si="73"/>
        <v>1800000</v>
      </c>
      <c r="R63" s="612">
        <f t="shared" si="66"/>
        <v>7.1428571428571425E-2</v>
      </c>
      <c r="S63" s="523">
        <f t="shared" si="74"/>
        <v>1800000</v>
      </c>
      <c r="T63" s="524" t="s">
        <v>839</v>
      </c>
      <c r="U63" s="562">
        <v>0</v>
      </c>
      <c r="V63" s="525" t="s">
        <v>928</v>
      </c>
      <c r="W63" s="620" t="s">
        <v>180</v>
      </c>
      <c r="X63" s="526">
        <f t="shared" si="75"/>
        <v>7800</v>
      </c>
      <c r="Y63" s="526">
        <f t="shared" si="76"/>
        <v>46800</v>
      </c>
      <c r="Z63" s="565">
        <f t="shared" si="77"/>
        <v>0</v>
      </c>
      <c r="AA63" s="546">
        <v>21272727</v>
      </c>
      <c r="AB63" s="546">
        <v>2127273</v>
      </c>
      <c r="AC63" s="637">
        <v>0</v>
      </c>
      <c r="AD63" s="637">
        <v>0</v>
      </c>
      <c r="AE63" s="637">
        <v>0</v>
      </c>
      <c r="AF63" s="648">
        <f t="shared" si="67"/>
        <v>0</v>
      </c>
      <c r="AG63" s="527">
        <f t="shared" si="68"/>
        <v>23400000</v>
      </c>
      <c r="AH63" s="645">
        <f t="shared" si="78"/>
        <v>46800</v>
      </c>
      <c r="AI63" s="644"/>
    </row>
    <row r="64" spans="1:35" ht="16.149999999999999" customHeight="1">
      <c r="A64" s="194"/>
      <c r="B64" s="519" t="s">
        <v>830</v>
      </c>
      <c r="C64" s="663" t="s">
        <v>996</v>
      </c>
      <c r="D64" s="588" t="s">
        <v>952</v>
      </c>
      <c r="E64" s="539">
        <v>6</v>
      </c>
      <c r="F64" s="604" t="s">
        <v>885</v>
      </c>
      <c r="G64" s="640">
        <v>8400</v>
      </c>
      <c r="H64" s="576">
        <f t="shared" ref="H64" si="80">G64*E64</f>
        <v>50400</v>
      </c>
      <c r="I64" s="572">
        <v>500</v>
      </c>
      <c r="J64" s="592">
        <f t="shared" ref="J64" si="81">H64*I64</f>
        <v>25200000</v>
      </c>
      <c r="K64" s="567"/>
      <c r="L64" s="568">
        <f t="shared" ref="L64" si="82">J64-M64</f>
        <v>0</v>
      </c>
      <c r="M64" s="568">
        <f t="shared" ref="M64" si="83">N64+O64-P64</f>
        <v>25199999.999999996</v>
      </c>
      <c r="N64" s="569">
        <f t="shared" ref="N64" si="84">J64/1.1</f>
        <v>22909090.909090906</v>
      </c>
      <c r="O64" s="569">
        <f t="shared" ref="O64" si="85">N64*0.1</f>
        <v>2290909.0909090908</v>
      </c>
      <c r="P64" s="568">
        <v>0</v>
      </c>
      <c r="Q64" s="541">
        <f t="shared" ref="Q64" si="86">J64-AG64</f>
        <v>1800000</v>
      </c>
      <c r="R64" s="612">
        <f t="shared" ref="R64" si="87">Q64/J64</f>
        <v>7.1428571428571425E-2</v>
      </c>
      <c r="S64" s="523">
        <f t="shared" ref="S64" si="88">Q64-U64</f>
        <v>1800000</v>
      </c>
      <c r="T64" s="524" t="s">
        <v>824</v>
      </c>
      <c r="U64" s="562">
        <v>0</v>
      </c>
      <c r="V64" s="525" t="s">
        <v>89</v>
      </c>
      <c r="W64" s="620" t="s">
        <v>90</v>
      </c>
      <c r="X64" s="526">
        <f t="shared" ref="X64" si="89">Y64/E64</f>
        <v>7800</v>
      </c>
      <c r="Y64" s="526">
        <f t="shared" ref="Y64" si="90">(AA64+AB64-AC64-AD64-AE64)/I64</f>
        <v>46800</v>
      </c>
      <c r="Z64" s="565">
        <f t="shared" ref="Z64" si="91">AH64-Y64</f>
        <v>0</v>
      </c>
      <c r="AA64" s="546">
        <v>21272727</v>
      </c>
      <c r="AB64" s="546">
        <v>2127273</v>
      </c>
      <c r="AC64" s="637">
        <v>0</v>
      </c>
      <c r="AD64" s="637">
        <v>0</v>
      </c>
      <c r="AE64" s="637">
        <v>0</v>
      </c>
      <c r="AF64" s="648">
        <f t="shared" ref="AF64" si="92">AE64*$AF$5</f>
        <v>0</v>
      </c>
      <c r="AG64" s="527">
        <f t="shared" ref="AG64" si="93">AA64+AB64-AC64-AD64-AE64</f>
        <v>23400000</v>
      </c>
      <c r="AH64" s="645">
        <f t="shared" ref="AH64" si="94">AG64/I64</f>
        <v>46800</v>
      </c>
      <c r="AI64" s="644"/>
    </row>
    <row r="65" spans="1:35" ht="16.149999999999999" customHeight="1">
      <c r="A65" s="194"/>
      <c r="B65" s="519" t="s">
        <v>830</v>
      </c>
      <c r="C65" s="587" t="s">
        <v>956</v>
      </c>
      <c r="D65" s="588" t="s">
        <v>957</v>
      </c>
      <c r="E65" s="539">
        <v>6</v>
      </c>
      <c r="F65" s="584" t="s">
        <v>951</v>
      </c>
      <c r="G65" s="640">
        <v>3900</v>
      </c>
      <c r="H65" s="576">
        <f t="shared" si="79"/>
        <v>23400</v>
      </c>
      <c r="I65" s="572">
        <v>1024</v>
      </c>
      <c r="J65" s="592">
        <f t="shared" si="69"/>
        <v>23961600</v>
      </c>
      <c r="K65" s="567"/>
      <c r="L65" s="568">
        <f t="shared" si="70"/>
        <v>0</v>
      </c>
      <c r="M65" s="568">
        <f t="shared" si="71"/>
        <v>23961600</v>
      </c>
      <c r="N65" s="569">
        <f t="shared" ref="N65:N73" si="95">J65/1.1</f>
        <v>21783272.727272727</v>
      </c>
      <c r="O65" s="569">
        <f t="shared" si="72"/>
        <v>2178327.2727272729</v>
      </c>
      <c r="P65" s="568">
        <v>0</v>
      </c>
      <c r="Q65" s="541">
        <f t="shared" si="73"/>
        <v>2887680</v>
      </c>
      <c r="R65" s="612">
        <f t="shared" si="66"/>
        <v>0.12051282051282051</v>
      </c>
      <c r="S65" s="523">
        <f t="shared" si="74"/>
        <v>2527680</v>
      </c>
      <c r="T65" s="524" t="s">
        <v>98</v>
      </c>
      <c r="U65" s="562">
        <v>360000</v>
      </c>
      <c r="V65" s="525" t="s">
        <v>928</v>
      </c>
      <c r="W65" s="620" t="s">
        <v>180</v>
      </c>
      <c r="X65" s="526">
        <f t="shared" si="75"/>
        <v>3430</v>
      </c>
      <c r="Y65" s="526">
        <f t="shared" si="76"/>
        <v>20580</v>
      </c>
      <c r="Z65" s="565">
        <f t="shared" si="77"/>
        <v>0</v>
      </c>
      <c r="AA65" s="546">
        <v>19158109</v>
      </c>
      <c r="AB65" s="546">
        <v>1915811</v>
      </c>
      <c r="AC65" s="637">
        <v>0</v>
      </c>
      <c r="AD65" s="637">
        <v>0</v>
      </c>
      <c r="AE65" s="637">
        <v>0</v>
      </c>
      <c r="AF65" s="648">
        <f t="shared" si="67"/>
        <v>0</v>
      </c>
      <c r="AG65" s="527">
        <f t="shared" si="68"/>
        <v>21073920</v>
      </c>
      <c r="AH65" s="645">
        <f t="shared" si="78"/>
        <v>20580</v>
      </c>
      <c r="AI65" s="644"/>
    </row>
    <row r="66" spans="1:35" ht="16.149999999999999" customHeight="1">
      <c r="A66" s="194"/>
      <c r="B66" s="519" t="s">
        <v>830</v>
      </c>
      <c r="C66" s="587" t="s">
        <v>965</v>
      </c>
      <c r="D66" s="538" t="s">
        <v>964</v>
      </c>
      <c r="E66" s="539">
        <v>48</v>
      </c>
      <c r="F66" s="604" t="s">
        <v>885</v>
      </c>
      <c r="G66" s="640">
        <f>H66/E66</f>
        <v>191.25</v>
      </c>
      <c r="H66" s="576">
        <v>9180</v>
      </c>
      <c r="I66" s="572">
        <v>1120</v>
      </c>
      <c r="J66" s="592">
        <f t="shared" si="69"/>
        <v>10281600</v>
      </c>
      <c r="K66" s="567"/>
      <c r="L66" s="568">
        <f t="shared" si="70"/>
        <v>0</v>
      </c>
      <c r="M66" s="568">
        <f t="shared" si="71"/>
        <v>10281599.999999998</v>
      </c>
      <c r="N66" s="569">
        <f t="shared" si="95"/>
        <v>9346909.0909090899</v>
      </c>
      <c r="O66" s="569">
        <f t="shared" si="72"/>
        <v>934690.90909090906</v>
      </c>
      <c r="P66" s="568">
        <v>0</v>
      </c>
      <c r="Q66" s="541">
        <f t="shared" si="73"/>
        <v>425600</v>
      </c>
      <c r="R66" s="612">
        <f t="shared" si="66"/>
        <v>4.1394335511982572E-2</v>
      </c>
      <c r="S66" s="523">
        <f t="shared" si="74"/>
        <v>425600</v>
      </c>
      <c r="T66" s="524" t="s">
        <v>96</v>
      </c>
      <c r="U66" s="562">
        <v>0</v>
      </c>
      <c r="V66" s="647" t="s">
        <v>968</v>
      </c>
      <c r="W66" s="620" t="s">
        <v>180</v>
      </c>
      <c r="X66" s="526">
        <f t="shared" si="75"/>
        <v>183.33333333333334</v>
      </c>
      <c r="Y66" s="526">
        <f t="shared" si="76"/>
        <v>8800</v>
      </c>
      <c r="Z66" s="565">
        <f t="shared" si="77"/>
        <v>0</v>
      </c>
      <c r="AA66" s="546">
        <v>8960000</v>
      </c>
      <c r="AB66" s="546">
        <v>896000</v>
      </c>
      <c r="AC66" s="637">
        <v>0</v>
      </c>
      <c r="AD66" s="637">
        <v>0</v>
      </c>
      <c r="AE66" s="637">
        <v>0</v>
      </c>
      <c r="AF66" s="648">
        <f t="shared" si="67"/>
        <v>0</v>
      </c>
      <c r="AG66" s="527">
        <f t="shared" si="68"/>
        <v>9856000</v>
      </c>
      <c r="AH66" s="645">
        <f t="shared" si="78"/>
        <v>8800</v>
      </c>
      <c r="AI66" s="644"/>
    </row>
    <row r="67" spans="1:35" ht="16.7" customHeight="1">
      <c r="A67" s="194"/>
      <c r="B67" s="519" t="s">
        <v>830</v>
      </c>
      <c r="C67" s="587" t="s">
        <v>955</v>
      </c>
      <c r="D67" s="588" t="s">
        <v>966</v>
      </c>
      <c r="E67" s="539">
        <v>10</v>
      </c>
      <c r="F67" s="604" t="s">
        <v>885</v>
      </c>
      <c r="G67" s="573">
        <f>H67/E67</f>
        <v>2260</v>
      </c>
      <c r="H67" s="571">
        <v>22600</v>
      </c>
      <c r="I67" s="572">
        <v>300</v>
      </c>
      <c r="J67" s="592">
        <f t="shared" si="69"/>
        <v>6780000</v>
      </c>
      <c r="K67" s="567"/>
      <c r="L67" s="568">
        <f t="shared" si="70"/>
        <v>0</v>
      </c>
      <c r="M67" s="568">
        <f t="shared" si="71"/>
        <v>6780000</v>
      </c>
      <c r="N67" s="569">
        <f t="shared" si="95"/>
        <v>6163636.3636363633</v>
      </c>
      <c r="O67" s="569">
        <f t="shared" si="72"/>
        <v>616363.63636363635</v>
      </c>
      <c r="P67" s="568">
        <v>0</v>
      </c>
      <c r="Q67" s="541">
        <f t="shared" si="73"/>
        <v>330000</v>
      </c>
      <c r="R67" s="612">
        <f t="shared" si="66"/>
        <v>4.8672566371681415E-2</v>
      </c>
      <c r="S67" s="523">
        <f t="shared" si="74"/>
        <v>330000</v>
      </c>
      <c r="T67" s="524" t="s">
        <v>839</v>
      </c>
      <c r="U67" s="562">
        <v>0</v>
      </c>
      <c r="V67" s="525" t="s">
        <v>928</v>
      </c>
      <c r="W67" s="620" t="s">
        <v>180</v>
      </c>
      <c r="X67" s="526">
        <v>2150</v>
      </c>
      <c r="Y67" s="526">
        <v>21500</v>
      </c>
      <c r="Z67" s="565">
        <f t="shared" si="77"/>
        <v>0</v>
      </c>
      <c r="AA67" s="546">
        <f>(Y67*I67)/1.1</f>
        <v>5863636.3636363633</v>
      </c>
      <c r="AB67" s="546">
        <f>AA67*0.1</f>
        <v>586363.63636363635</v>
      </c>
      <c r="AC67" s="637">
        <v>0</v>
      </c>
      <c r="AD67" s="637">
        <v>0</v>
      </c>
      <c r="AE67" s="637">
        <v>0</v>
      </c>
      <c r="AF67" s="648">
        <f t="shared" si="67"/>
        <v>0</v>
      </c>
      <c r="AG67" s="527">
        <f t="shared" si="68"/>
        <v>6450000</v>
      </c>
      <c r="AH67" s="645">
        <f t="shared" si="78"/>
        <v>21500</v>
      </c>
      <c r="AI67" s="644"/>
    </row>
    <row r="68" spans="1:35" ht="16.7" customHeight="1">
      <c r="A68" s="194"/>
      <c r="B68" s="519" t="s">
        <v>830</v>
      </c>
      <c r="C68" s="663" t="s">
        <v>977</v>
      </c>
      <c r="D68" s="588" t="s">
        <v>966</v>
      </c>
      <c r="E68" s="539">
        <v>10</v>
      </c>
      <c r="F68" s="604" t="s">
        <v>885</v>
      </c>
      <c r="G68" s="573">
        <f>H68/E68</f>
        <v>2260</v>
      </c>
      <c r="H68" s="571">
        <v>22600</v>
      </c>
      <c r="I68" s="572">
        <v>200</v>
      </c>
      <c r="J68" s="592">
        <f t="shared" ref="J68" si="96">H68*I68</f>
        <v>4520000</v>
      </c>
      <c r="K68" s="567"/>
      <c r="L68" s="568">
        <f t="shared" ref="L68" si="97">J68-M68</f>
        <v>0</v>
      </c>
      <c r="M68" s="568">
        <f t="shared" ref="M68" si="98">N68+O68-P68</f>
        <v>4520000</v>
      </c>
      <c r="N68" s="569">
        <f t="shared" ref="N68" si="99">J68/1.1</f>
        <v>4109090.9090909087</v>
      </c>
      <c r="O68" s="569">
        <f t="shared" ref="O68" si="100">N68*0.1</f>
        <v>410909.09090909088</v>
      </c>
      <c r="P68" s="568">
        <v>0</v>
      </c>
      <c r="Q68" s="541">
        <f t="shared" ref="Q68" si="101">J68-AG68</f>
        <v>220000</v>
      </c>
      <c r="R68" s="612">
        <f t="shared" ref="R68" si="102">Q68/J68</f>
        <v>4.8672566371681415E-2</v>
      </c>
      <c r="S68" s="523">
        <f t="shared" ref="S68" si="103">Q68-U68</f>
        <v>220000</v>
      </c>
      <c r="T68" s="524" t="s">
        <v>839</v>
      </c>
      <c r="U68" s="562">
        <v>0</v>
      </c>
      <c r="V68" s="525" t="s">
        <v>89</v>
      </c>
      <c r="W68" s="620" t="s">
        <v>90</v>
      </c>
      <c r="X68" s="526">
        <v>2150</v>
      </c>
      <c r="Y68" s="526">
        <v>21500</v>
      </c>
      <c r="Z68" s="565">
        <f t="shared" ref="Z68" si="104">AH68-Y68</f>
        <v>0</v>
      </c>
      <c r="AA68" s="546">
        <f>(Y68*I68)/1.1</f>
        <v>3909090.9090909087</v>
      </c>
      <c r="AB68" s="546">
        <f>AA68*0.1</f>
        <v>390909.09090909088</v>
      </c>
      <c r="AC68" s="637">
        <v>0</v>
      </c>
      <c r="AD68" s="637">
        <v>0</v>
      </c>
      <c r="AE68" s="637">
        <v>0</v>
      </c>
      <c r="AF68" s="648">
        <f t="shared" ref="AF68" si="105">AE68*$AF$5</f>
        <v>0</v>
      </c>
      <c r="AG68" s="527">
        <f t="shared" ref="AG68" si="106">AA68+AB68-AC68-AD68-AE68</f>
        <v>4300000</v>
      </c>
      <c r="AH68" s="645">
        <f t="shared" ref="AH68" si="107">AG68/I68</f>
        <v>21500</v>
      </c>
      <c r="AI68" s="644"/>
    </row>
    <row r="69" spans="1:35" ht="16.149999999999999" customHeight="1">
      <c r="A69" s="194"/>
      <c r="B69" s="519" t="s">
        <v>970</v>
      </c>
      <c r="C69" s="587" t="s">
        <v>955</v>
      </c>
      <c r="D69" s="588" t="s">
        <v>967</v>
      </c>
      <c r="E69" s="539">
        <v>6</v>
      </c>
      <c r="F69" s="604" t="s">
        <v>885</v>
      </c>
      <c r="G69" s="573">
        <f>H69/E69</f>
        <v>4950</v>
      </c>
      <c r="H69" s="571">
        <v>29700</v>
      </c>
      <c r="I69" s="572">
        <v>100</v>
      </c>
      <c r="J69" s="592">
        <f t="shared" si="69"/>
        <v>2970000</v>
      </c>
      <c r="K69" s="567"/>
      <c r="L69" s="568">
        <f t="shared" si="70"/>
        <v>2970000</v>
      </c>
      <c r="M69" s="568"/>
      <c r="N69" s="569">
        <f t="shared" si="95"/>
        <v>2700000</v>
      </c>
      <c r="O69" s="569">
        <f t="shared" si="72"/>
        <v>270000</v>
      </c>
      <c r="P69" s="568"/>
      <c r="Q69" s="541">
        <f t="shared" si="73"/>
        <v>270000.00000000047</v>
      </c>
      <c r="R69" s="612">
        <f t="shared" si="66"/>
        <v>9.0909090909091064E-2</v>
      </c>
      <c r="S69" s="523">
        <f t="shared" si="74"/>
        <v>270000.00000000047</v>
      </c>
      <c r="T69" s="524" t="s">
        <v>839</v>
      </c>
      <c r="U69" s="562">
        <v>0</v>
      </c>
      <c r="V69" s="525" t="s">
        <v>89</v>
      </c>
      <c r="W69" s="620" t="s">
        <v>90</v>
      </c>
      <c r="X69" s="526">
        <v>4500</v>
      </c>
      <c r="Y69" s="526">
        <v>27000</v>
      </c>
      <c r="Z69" s="565">
        <f t="shared" si="77"/>
        <v>0</v>
      </c>
      <c r="AA69" s="546">
        <f>(Y69*I69)/1.1</f>
        <v>2454545.4545454541</v>
      </c>
      <c r="AB69" s="546">
        <f>AA69*0.1</f>
        <v>245454.54545454541</v>
      </c>
      <c r="AC69" s="637">
        <v>0</v>
      </c>
      <c r="AD69" s="637">
        <v>0</v>
      </c>
      <c r="AE69" s="637">
        <v>0</v>
      </c>
      <c r="AF69" s="648">
        <f t="shared" si="67"/>
        <v>0</v>
      </c>
      <c r="AG69" s="527">
        <f t="shared" si="68"/>
        <v>2699999.9999999995</v>
      </c>
      <c r="AH69" s="645">
        <f t="shared" si="78"/>
        <v>26999.999999999996</v>
      </c>
      <c r="AI69" s="644"/>
    </row>
    <row r="70" spans="1:35" ht="16.149999999999999" customHeight="1">
      <c r="A70" s="194"/>
      <c r="B70" s="519" t="s">
        <v>830</v>
      </c>
      <c r="C70" s="663" t="s">
        <v>977</v>
      </c>
      <c r="D70" s="588" t="s">
        <v>967</v>
      </c>
      <c r="E70" s="539">
        <v>6</v>
      </c>
      <c r="F70" s="604" t="s">
        <v>885</v>
      </c>
      <c r="G70" s="573">
        <f>H70/E70</f>
        <v>4950</v>
      </c>
      <c r="H70" s="571">
        <v>29700</v>
      </c>
      <c r="I70" s="572">
        <v>100</v>
      </c>
      <c r="J70" s="592">
        <f t="shared" ref="J70:J72" si="108">H70*I70</f>
        <v>2970000</v>
      </c>
      <c r="K70" s="567"/>
      <c r="L70" s="568">
        <f t="shared" ref="L70:L72" si="109">J70-M70</f>
        <v>2970000</v>
      </c>
      <c r="M70" s="568"/>
      <c r="N70" s="569">
        <f t="shared" ref="N70:N72" si="110">J70/1.1</f>
        <v>2700000</v>
      </c>
      <c r="O70" s="569">
        <f t="shared" ref="O70:O72" si="111">N70*0.1</f>
        <v>270000</v>
      </c>
      <c r="P70" s="568"/>
      <c r="Q70" s="541">
        <f t="shared" ref="Q70" si="112">J70-AG70</f>
        <v>270000.00000000047</v>
      </c>
      <c r="R70" s="612">
        <f t="shared" ref="R70" si="113">Q70/J70</f>
        <v>9.0909090909091064E-2</v>
      </c>
      <c r="S70" s="523">
        <f t="shared" ref="S70" si="114">Q70-U70</f>
        <v>270000.00000000047</v>
      </c>
      <c r="T70" s="524" t="s">
        <v>839</v>
      </c>
      <c r="U70" s="562">
        <v>0</v>
      </c>
      <c r="V70" s="525" t="s">
        <v>89</v>
      </c>
      <c r="W70" s="620" t="s">
        <v>90</v>
      </c>
      <c r="X70" s="526">
        <v>4500</v>
      </c>
      <c r="Y70" s="526">
        <v>27000</v>
      </c>
      <c r="Z70" s="565">
        <f t="shared" ref="Z70:Z72" si="115">AH70-Y70</f>
        <v>0</v>
      </c>
      <c r="AA70" s="546">
        <f>(Y70*I70)/1.1</f>
        <v>2454545.4545454541</v>
      </c>
      <c r="AB70" s="546">
        <f>AA70*0.1</f>
        <v>245454.54545454541</v>
      </c>
      <c r="AC70" s="637">
        <v>0</v>
      </c>
      <c r="AD70" s="637">
        <v>0</v>
      </c>
      <c r="AE70" s="637">
        <v>0</v>
      </c>
      <c r="AF70" s="648">
        <f t="shared" ref="AF70" si="116">AE70*$AF$5</f>
        <v>0</v>
      </c>
      <c r="AG70" s="527">
        <f t="shared" ref="AG70" si="117">AA70+AB70-AC70-AD70-AE70</f>
        <v>2699999.9999999995</v>
      </c>
      <c r="AH70" s="645">
        <f t="shared" ref="AH70" si="118">AG70/I70</f>
        <v>26999.999999999996</v>
      </c>
      <c r="AI70" s="644"/>
    </row>
    <row r="71" spans="1:35" ht="16.149999999999999" customHeight="1">
      <c r="A71" s="194"/>
      <c r="B71" s="519" t="s">
        <v>830</v>
      </c>
      <c r="C71" s="529" t="s">
        <v>998</v>
      </c>
      <c r="D71" s="588" t="s">
        <v>992</v>
      </c>
      <c r="E71" s="539">
        <v>8</v>
      </c>
      <c r="F71" s="604" t="s">
        <v>885</v>
      </c>
      <c r="G71" s="573">
        <f t="shared" ref="G71:G72" si="119">H71/E71</f>
        <v>2900</v>
      </c>
      <c r="H71" s="571">
        <v>23200</v>
      </c>
      <c r="I71" s="572">
        <v>768</v>
      </c>
      <c r="J71" s="592">
        <f t="shared" si="108"/>
        <v>17817600</v>
      </c>
      <c r="K71" s="567"/>
      <c r="L71" s="568">
        <f t="shared" si="109"/>
        <v>17817600</v>
      </c>
      <c r="M71" s="568"/>
      <c r="N71" s="569">
        <f t="shared" si="110"/>
        <v>16197818.18181818</v>
      </c>
      <c r="O71" s="569">
        <f t="shared" si="111"/>
        <v>1619781.8181818181</v>
      </c>
      <c r="P71" s="568"/>
      <c r="Q71" s="541">
        <f t="shared" ref="Q71:Q72" si="120">J71-AG71</f>
        <v>1459200</v>
      </c>
      <c r="R71" s="612">
        <f t="shared" ref="R71:R72" si="121">Q71/J71</f>
        <v>8.1896551724137928E-2</v>
      </c>
      <c r="S71" s="523">
        <f t="shared" ref="S71:S72" si="122">Q71-U71</f>
        <v>1459200</v>
      </c>
      <c r="T71" s="524" t="s">
        <v>839</v>
      </c>
      <c r="U71" s="562">
        <v>0</v>
      </c>
      <c r="V71" s="525" t="s">
        <v>89</v>
      </c>
      <c r="W71" s="620" t="s">
        <v>90</v>
      </c>
      <c r="X71" s="668">
        <f t="shared" si="75"/>
        <v>2662.5</v>
      </c>
      <c r="Y71" s="668">
        <v>21300</v>
      </c>
      <c r="Z71" s="565">
        <f t="shared" si="115"/>
        <v>0</v>
      </c>
      <c r="AA71" s="546">
        <f t="shared" ref="AA71:AA72" si="123">(Y71*I71)/1.1</f>
        <v>14871272.727272727</v>
      </c>
      <c r="AB71" s="546">
        <f t="shared" ref="AB71:AB72" si="124">AA71*0.1</f>
        <v>1487127.2727272727</v>
      </c>
      <c r="AC71" s="637">
        <v>0</v>
      </c>
      <c r="AD71" s="637">
        <v>0</v>
      </c>
      <c r="AE71" s="637">
        <v>0</v>
      </c>
      <c r="AF71" s="648">
        <f t="shared" ref="AF71:AF72" si="125">AE71*$AF$5</f>
        <v>0</v>
      </c>
      <c r="AG71" s="527">
        <f t="shared" ref="AG71:AG72" si="126">AA71+AB71-AC71-AD71-AE71</f>
        <v>16358400</v>
      </c>
      <c r="AH71" s="645">
        <f t="shared" ref="AH71:AH72" si="127">AG71/I71</f>
        <v>21300</v>
      </c>
      <c r="AI71" s="644"/>
    </row>
    <row r="72" spans="1:35" ht="16.149999999999999" customHeight="1">
      <c r="A72" s="194"/>
      <c r="B72" s="519" t="s">
        <v>830</v>
      </c>
      <c r="C72" s="670" t="s">
        <v>998</v>
      </c>
      <c r="D72" s="588" t="s">
        <v>993</v>
      </c>
      <c r="E72" s="539">
        <v>20</v>
      </c>
      <c r="F72" s="604" t="s">
        <v>885</v>
      </c>
      <c r="G72" s="573">
        <f t="shared" si="119"/>
        <v>1570</v>
      </c>
      <c r="H72" s="571">
        <v>31400</v>
      </c>
      <c r="I72" s="572">
        <v>624</v>
      </c>
      <c r="J72" s="592">
        <f t="shared" si="108"/>
        <v>19593600</v>
      </c>
      <c r="K72" s="567"/>
      <c r="L72" s="568">
        <f t="shared" si="109"/>
        <v>19593600</v>
      </c>
      <c r="M72" s="568"/>
      <c r="N72" s="569">
        <f t="shared" si="110"/>
        <v>17812363.636363637</v>
      </c>
      <c r="O72" s="569">
        <f t="shared" si="111"/>
        <v>1781236.3636363638</v>
      </c>
      <c r="P72" s="568"/>
      <c r="Q72" s="541">
        <f t="shared" si="120"/>
        <v>2121600.0000000037</v>
      </c>
      <c r="R72" s="612">
        <f t="shared" si="121"/>
        <v>0.10828025477707025</v>
      </c>
      <c r="S72" s="523">
        <f t="shared" si="122"/>
        <v>2121600.0000000037</v>
      </c>
      <c r="T72" s="524" t="s">
        <v>839</v>
      </c>
      <c r="U72" s="562">
        <v>0</v>
      </c>
      <c r="V72" s="525" t="s">
        <v>89</v>
      </c>
      <c r="W72" s="620" t="s">
        <v>90</v>
      </c>
      <c r="X72" s="526">
        <f t="shared" si="75"/>
        <v>1400</v>
      </c>
      <c r="Y72" s="526">
        <v>28000</v>
      </c>
      <c r="Z72" s="565">
        <f t="shared" si="115"/>
        <v>0</v>
      </c>
      <c r="AA72" s="546">
        <f t="shared" si="123"/>
        <v>15883636.363636361</v>
      </c>
      <c r="AB72" s="546">
        <f t="shared" si="124"/>
        <v>1588363.6363636362</v>
      </c>
      <c r="AC72" s="637">
        <v>0</v>
      </c>
      <c r="AD72" s="637">
        <v>0</v>
      </c>
      <c r="AE72" s="637">
        <v>0</v>
      </c>
      <c r="AF72" s="648">
        <f t="shared" si="125"/>
        <v>0</v>
      </c>
      <c r="AG72" s="527">
        <f t="shared" si="126"/>
        <v>17471999.999999996</v>
      </c>
      <c r="AH72" s="645">
        <f t="shared" si="127"/>
        <v>27999.999999999993</v>
      </c>
      <c r="AI72" s="644"/>
    </row>
    <row r="73" spans="1:35" ht="16.149999999999999" customHeight="1">
      <c r="A73" s="194"/>
      <c r="B73" s="519" t="s">
        <v>830</v>
      </c>
      <c r="C73" s="587" t="s">
        <v>962</v>
      </c>
      <c r="D73" s="649" t="s">
        <v>958</v>
      </c>
      <c r="E73" s="539">
        <v>1</v>
      </c>
      <c r="F73" s="584" t="s">
        <v>969</v>
      </c>
      <c r="G73" s="640">
        <f>X73*1.01</f>
        <v>13130</v>
      </c>
      <c r="H73" s="576">
        <f t="shared" si="79"/>
        <v>13130</v>
      </c>
      <c r="I73" s="572">
        <v>2232</v>
      </c>
      <c r="J73" s="592">
        <f t="shared" si="69"/>
        <v>29306160</v>
      </c>
      <c r="K73" s="567"/>
      <c r="L73" s="568">
        <f t="shared" si="70"/>
        <v>0</v>
      </c>
      <c r="M73" s="568">
        <f t="shared" si="71"/>
        <v>29306159.999999996</v>
      </c>
      <c r="N73" s="569">
        <f t="shared" si="95"/>
        <v>26641963.636363633</v>
      </c>
      <c r="O73" s="569">
        <f t="shared" si="72"/>
        <v>2664196.3636363633</v>
      </c>
      <c r="P73" s="568">
        <v>0</v>
      </c>
      <c r="Q73" s="541">
        <f t="shared" si="73"/>
        <v>290160</v>
      </c>
      <c r="R73" s="612">
        <f t="shared" si="66"/>
        <v>9.9009900990099011E-3</v>
      </c>
      <c r="S73" s="523">
        <f t="shared" si="74"/>
        <v>290160</v>
      </c>
      <c r="T73" s="524" t="s">
        <v>775</v>
      </c>
      <c r="U73" s="562">
        <v>0</v>
      </c>
      <c r="V73" s="525" t="s">
        <v>928</v>
      </c>
      <c r="W73" s="525" t="s">
        <v>89</v>
      </c>
      <c r="X73" s="526">
        <f t="shared" si="75"/>
        <v>13000</v>
      </c>
      <c r="Y73" s="526">
        <f t="shared" si="76"/>
        <v>13000</v>
      </c>
      <c r="Z73" s="565">
        <f t="shared" si="77"/>
        <v>0</v>
      </c>
      <c r="AA73" s="546">
        <v>26378181</v>
      </c>
      <c r="AB73" s="546">
        <v>2637819</v>
      </c>
      <c r="AC73" s="637">
        <v>0</v>
      </c>
      <c r="AD73" s="637">
        <v>0</v>
      </c>
      <c r="AE73" s="637">
        <v>0</v>
      </c>
      <c r="AF73" s="648">
        <f t="shared" si="67"/>
        <v>0</v>
      </c>
      <c r="AG73" s="527">
        <f t="shared" si="68"/>
        <v>29016000</v>
      </c>
      <c r="AH73" s="645">
        <f t="shared" si="78"/>
        <v>13000</v>
      </c>
      <c r="AI73" s="644"/>
    </row>
    <row r="74" spans="1:35" ht="16.149999999999999" customHeight="1">
      <c r="A74" s="194"/>
      <c r="B74" s="519" t="s">
        <v>830</v>
      </c>
      <c r="C74" s="587" t="s">
        <v>997</v>
      </c>
      <c r="D74" s="649" t="s">
        <v>958</v>
      </c>
      <c r="E74" s="539">
        <v>1</v>
      </c>
      <c r="F74" s="584" t="s">
        <v>811</v>
      </c>
      <c r="G74" s="640">
        <v>13450</v>
      </c>
      <c r="H74" s="576">
        <f t="shared" ref="H74" si="128">G74*E74</f>
        <v>13450</v>
      </c>
      <c r="I74" s="572">
        <v>1700</v>
      </c>
      <c r="J74" s="592">
        <f t="shared" ref="J74" si="129">H74*I74</f>
        <v>22865000</v>
      </c>
      <c r="K74" s="567"/>
      <c r="L74" s="568">
        <f t="shared" ref="L74" si="130">J74-M74</f>
        <v>0</v>
      </c>
      <c r="M74" s="568">
        <f t="shared" ref="M74" si="131">N74+O74-P74</f>
        <v>22864999.999999996</v>
      </c>
      <c r="N74" s="569">
        <f t="shared" ref="N74" si="132">J74/1.1</f>
        <v>20786363.636363633</v>
      </c>
      <c r="O74" s="569">
        <f t="shared" ref="O74" si="133">N74*0.1</f>
        <v>2078636.3636363633</v>
      </c>
      <c r="P74" s="568">
        <v>0</v>
      </c>
      <c r="Q74" s="541">
        <f t="shared" ref="Q74" si="134">J74-AG74</f>
        <v>-6151000</v>
      </c>
      <c r="R74" s="612">
        <f t="shared" ref="R74" si="135">Q74/J74</f>
        <v>-0.26901377651432318</v>
      </c>
      <c r="S74" s="523">
        <f t="shared" ref="S74" si="136">Q74-U74</f>
        <v>-6151000</v>
      </c>
      <c r="T74" s="524" t="s">
        <v>775</v>
      </c>
      <c r="U74" s="562">
        <v>0</v>
      </c>
      <c r="V74" s="525" t="s">
        <v>89</v>
      </c>
      <c r="W74" s="525" t="s">
        <v>89</v>
      </c>
      <c r="X74" s="526">
        <f t="shared" ref="X74" si="137">Y74/E74</f>
        <v>17068.235294117647</v>
      </c>
      <c r="Y74" s="526">
        <f t="shared" ref="Y74" si="138">(AA74+AB74-AC74-AD74-AE74)/I74</f>
        <v>17068.235294117647</v>
      </c>
      <c r="Z74" s="565">
        <f t="shared" ref="Z74" si="139">AH74-Y74</f>
        <v>0</v>
      </c>
      <c r="AA74" s="546">
        <v>26378181</v>
      </c>
      <c r="AB74" s="546">
        <v>2637819</v>
      </c>
      <c r="AC74" s="637">
        <v>0</v>
      </c>
      <c r="AD74" s="637">
        <v>0</v>
      </c>
      <c r="AE74" s="637">
        <v>0</v>
      </c>
      <c r="AF74" s="648">
        <f t="shared" ref="AF74" si="140">AE74*$AF$5</f>
        <v>0</v>
      </c>
      <c r="AG74" s="527">
        <f t="shared" ref="AG74" si="141">AA74+AB74-AC74-AD74-AE74</f>
        <v>29016000</v>
      </c>
      <c r="AH74" s="645">
        <f t="shared" ref="AH74" si="142">AG74/I74</f>
        <v>17068.235294117647</v>
      </c>
      <c r="AI74" s="644"/>
    </row>
    <row r="75" spans="1:35" ht="16.149999999999999" customHeight="1">
      <c r="A75" s="194"/>
      <c r="B75" s="519" t="s">
        <v>830</v>
      </c>
      <c r="C75" s="587" t="s">
        <v>963</v>
      </c>
      <c r="D75" s="649" t="s">
        <v>959</v>
      </c>
      <c r="E75" s="539">
        <v>1</v>
      </c>
      <c r="F75" s="584" t="s">
        <v>969</v>
      </c>
      <c r="G75" s="640">
        <v>10100</v>
      </c>
      <c r="H75" s="576">
        <f t="shared" si="79"/>
        <v>10100</v>
      </c>
      <c r="I75" s="572">
        <v>1150</v>
      </c>
      <c r="J75" s="592">
        <f t="shared" si="69"/>
        <v>11615000</v>
      </c>
      <c r="K75" s="567"/>
      <c r="L75" s="568">
        <f t="shared" si="70"/>
        <v>0</v>
      </c>
      <c r="M75" s="568">
        <f t="shared" si="71"/>
        <v>11615000</v>
      </c>
      <c r="N75" s="569">
        <f>J75/1.1</f>
        <v>10559090.909090908</v>
      </c>
      <c r="O75" s="569">
        <f t="shared" si="72"/>
        <v>1055909.0909090908</v>
      </c>
      <c r="P75" s="568">
        <v>0</v>
      </c>
      <c r="Q75" s="541">
        <f t="shared" si="73"/>
        <v>115000</v>
      </c>
      <c r="R75" s="612">
        <f t="shared" si="66"/>
        <v>9.9009900990099011E-3</v>
      </c>
      <c r="S75" s="523">
        <f t="shared" si="74"/>
        <v>115000</v>
      </c>
      <c r="T75" s="524" t="s">
        <v>775</v>
      </c>
      <c r="U75" s="562">
        <v>0</v>
      </c>
      <c r="V75" s="525" t="s">
        <v>928</v>
      </c>
      <c r="W75" s="525" t="s">
        <v>89</v>
      </c>
      <c r="X75" s="526">
        <f t="shared" si="75"/>
        <v>10000</v>
      </c>
      <c r="Y75" s="526">
        <f t="shared" si="76"/>
        <v>10000</v>
      </c>
      <c r="Z75" s="565">
        <f t="shared" si="77"/>
        <v>0</v>
      </c>
      <c r="AA75" s="546">
        <v>10454545</v>
      </c>
      <c r="AB75" s="546">
        <v>1045455</v>
      </c>
      <c r="AC75" s="637">
        <v>0</v>
      </c>
      <c r="AD75" s="637">
        <v>0</v>
      </c>
      <c r="AE75" s="637">
        <v>0</v>
      </c>
      <c r="AF75" s="648">
        <f t="shared" si="67"/>
        <v>0</v>
      </c>
      <c r="AG75" s="527">
        <f t="shared" si="68"/>
        <v>11500000</v>
      </c>
      <c r="AH75" s="645">
        <f t="shared" si="78"/>
        <v>10000</v>
      </c>
      <c r="AI75" s="644"/>
    </row>
    <row r="76" spans="1:35" ht="15.75" customHeight="1">
      <c r="A76" s="194"/>
      <c r="B76" s="519" t="s">
        <v>830</v>
      </c>
      <c r="C76" s="529" t="s">
        <v>963</v>
      </c>
      <c r="D76" s="649" t="s">
        <v>960</v>
      </c>
      <c r="E76" s="539">
        <v>8</v>
      </c>
      <c r="F76" s="584" t="s">
        <v>969</v>
      </c>
      <c r="G76" s="640">
        <v>2600</v>
      </c>
      <c r="H76" s="576">
        <f t="shared" si="79"/>
        <v>20800</v>
      </c>
      <c r="I76" s="572">
        <v>581</v>
      </c>
      <c r="J76" s="592">
        <f t="shared" si="69"/>
        <v>12084800</v>
      </c>
      <c r="K76" s="567"/>
      <c r="L76" s="568">
        <f t="shared" si="70"/>
        <v>0</v>
      </c>
      <c r="M76" s="568">
        <f t="shared" si="71"/>
        <v>12084799.999999998</v>
      </c>
      <c r="N76" s="569">
        <f>J76/1.1</f>
        <v>10986181.818181816</v>
      </c>
      <c r="O76" s="569">
        <f t="shared" si="72"/>
        <v>1098618.1818181816</v>
      </c>
      <c r="P76" s="568">
        <v>0</v>
      </c>
      <c r="Q76" s="541">
        <f t="shared" si="73"/>
        <v>174300</v>
      </c>
      <c r="R76" s="612">
        <f t="shared" si="66"/>
        <v>1.4423076923076924E-2</v>
      </c>
      <c r="S76" s="523">
        <f t="shared" si="74"/>
        <v>174300</v>
      </c>
      <c r="T76" s="524" t="s">
        <v>775</v>
      </c>
      <c r="U76" s="562">
        <v>0</v>
      </c>
      <c r="V76" s="525" t="s">
        <v>928</v>
      </c>
      <c r="W76" s="525" t="s">
        <v>89</v>
      </c>
      <c r="X76" s="526">
        <f t="shared" si="75"/>
        <v>2562.5</v>
      </c>
      <c r="Y76" s="526">
        <f t="shared" si="76"/>
        <v>20500</v>
      </c>
      <c r="Z76" s="565">
        <f t="shared" si="77"/>
        <v>0</v>
      </c>
      <c r="AA76" s="546">
        <v>10827727</v>
      </c>
      <c r="AB76" s="546">
        <v>1082773</v>
      </c>
      <c r="AC76" s="637">
        <v>0</v>
      </c>
      <c r="AD76" s="637">
        <v>0</v>
      </c>
      <c r="AE76" s="637">
        <v>0</v>
      </c>
      <c r="AF76" s="648">
        <f t="shared" si="67"/>
        <v>0</v>
      </c>
      <c r="AG76" s="527">
        <f t="shared" si="68"/>
        <v>11910500</v>
      </c>
      <c r="AH76" s="645">
        <f t="shared" si="78"/>
        <v>20500</v>
      </c>
      <c r="AI76" s="644"/>
    </row>
    <row r="77" spans="1:35" ht="16.149999999999999" customHeight="1">
      <c r="A77" s="194"/>
      <c r="B77" s="519" t="s">
        <v>830</v>
      </c>
      <c r="C77" s="662">
        <v>22</v>
      </c>
      <c r="D77" s="666" t="s">
        <v>978</v>
      </c>
      <c r="E77" s="659">
        <v>28</v>
      </c>
      <c r="F77" s="584" t="s">
        <v>811</v>
      </c>
      <c r="G77" s="573">
        <f>H77/E77</f>
        <v>553.57000000000005</v>
      </c>
      <c r="H77" s="660">
        <v>15499.960000000001</v>
      </c>
      <c r="I77" s="661">
        <v>106</v>
      </c>
      <c r="J77" s="592">
        <f t="shared" si="69"/>
        <v>1642995.76</v>
      </c>
      <c r="K77" s="567"/>
      <c r="L77" s="568"/>
      <c r="M77" s="568"/>
      <c r="N77" s="569">
        <f t="shared" ref="N77:N92" si="143">J77/1.1</f>
        <v>1493632.509090909</v>
      </c>
      <c r="O77" s="569">
        <f t="shared" ref="O77:O92" si="144">N77*0.1</f>
        <v>149363.25090909092</v>
      </c>
      <c r="P77" s="568">
        <v>1</v>
      </c>
      <c r="Q77" s="541">
        <f t="shared" ref="Q77:Q92" si="145">J77-AG77</f>
        <v>0</v>
      </c>
      <c r="R77" s="612">
        <f t="shared" ref="R77:R92" si="146">Q77/J77</f>
        <v>0</v>
      </c>
      <c r="S77" s="523">
        <f t="shared" ref="S77:S92" si="147">Q77-U77</f>
        <v>0</v>
      </c>
      <c r="T77" s="524"/>
      <c r="U77" s="562">
        <v>0</v>
      </c>
      <c r="V77" s="525" t="s">
        <v>928</v>
      </c>
      <c r="W77" s="525" t="s">
        <v>89</v>
      </c>
      <c r="X77" s="526">
        <f t="shared" si="75"/>
        <v>553.57000000000005</v>
      </c>
      <c r="Y77" s="526">
        <v>15499.960000000001</v>
      </c>
      <c r="Z77" s="565">
        <f t="shared" si="77"/>
        <v>0</v>
      </c>
      <c r="AA77" s="546">
        <f>(Y77*I77)/1.1</f>
        <v>1493632.509090909</v>
      </c>
      <c r="AB77" s="546">
        <f>AA77*0.1</f>
        <v>149363.25090909092</v>
      </c>
      <c r="AC77" s="637">
        <v>0</v>
      </c>
      <c r="AD77" s="637">
        <v>0</v>
      </c>
      <c r="AE77" s="637">
        <v>0</v>
      </c>
      <c r="AF77" s="648">
        <f t="shared" ref="AF77:AF92" si="148">AE77*$AF$5</f>
        <v>0</v>
      </c>
      <c r="AG77" s="527">
        <f t="shared" ref="AG77:AG92" si="149">AA77+AB77-AC77-AD77-AE77</f>
        <v>1642995.76</v>
      </c>
      <c r="AH77" s="645">
        <f t="shared" ref="AH77:AH92" si="150">AG77/I77</f>
        <v>15499.960000000001</v>
      </c>
      <c r="AI77" s="644"/>
    </row>
    <row r="78" spans="1:35" ht="16.149999999999999" customHeight="1">
      <c r="A78" s="194"/>
      <c r="B78" s="519" t="s">
        <v>830</v>
      </c>
      <c r="C78" s="662">
        <v>22</v>
      </c>
      <c r="D78" s="671" t="s">
        <v>1001</v>
      </c>
      <c r="E78" s="659">
        <v>1</v>
      </c>
      <c r="F78" s="584" t="s">
        <v>811</v>
      </c>
      <c r="G78" s="573">
        <f t="shared" ref="G78:G92" si="151">H78/E78</f>
        <v>13450</v>
      </c>
      <c r="H78" s="660">
        <v>13450</v>
      </c>
      <c r="I78" s="661">
        <v>1500</v>
      </c>
      <c r="J78" s="592">
        <f t="shared" si="69"/>
        <v>20175000</v>
      </c>
      <c r="K78" s="567"/>
      <c r="L78" s="568"/>
      <c r="M78" s="568"/>
      <c r="N78" s="569">
        <f t="shared" si="143"/>
        <v>18340909.09090909</v>
      </c>
      <c r="O78" s="569">
        <f t="shared" si="144"/>
        <v>1834090.9090909092</v>
      </c>
      <c r="P78" s="568">
        <v>2</v>
      </c>
      <c r="Q78" s="541">
        <f t="shared" si="145"/>
        <v>675000</v>
      </c>
      <c r="R78" s="612">
        <f t="shared" si="146"/>
        <v>3.3457249070631967E-2</v>
      </c>
      <c r="S78" s="523">
        <f t="shared" si="147"/>
        <v>675000</v>
      </c>
      <c r="T78" s="524"/>
      <c r="U78" s="562">
        <v>0</v>
      </c>
      <c r="V78" s="525" t="s">
        <v>928</v>
      </c>
      <c r="W78" s="525" t="s">
        <v>89</v>
      </c>
      <c r="X78" s="526">
        <f t="shared" si="75"/>
        <v>13000</v>
      </c>
      <c r="Y78" s="526">
        <v>13000</v>
      </c>
      <c r="Z78" s="565">
        <f t="shared" si="77"/>
        <v>0</v>
      </c>
      <c r="AA78" s="546">
        <f t="shared" ref="AA78:AA92" si="152">(Y78*I78)/1.1</f>
        <v>17727272.727272727</v>
      </c>
      <c r="AB78" s="546">
        <f t="shared" ref="AB78:AB92" si="153">AA78*0.1</f>
        <v>1772727.2727272727</v>
      </c>
      <c r="AC78" s="637">
        <v>0</v>
      </c>
      <c r="AD78" s="637">
        <v>0</v>
      </c>
      <c r="AE78" s="637">
        <v>0</v>
      </c>
      <c r="AF78" s="648">
        <f t="shared" si="148"/>
        <v>0</v>
      </c>
      <c r="AG78" s="527">
        <f t="shared" si="149"/>
        <v>19500000</v>
      </c>
      <c r="AH78" s="645">
        <f t="shared" si="150"/>
        <v>13000</v>
      </c>
      <c r="AI78" s="644"/>
    </row>
    <row r="79" spans="1:35" ht="16.149999999999999" customHeight="1">
      <c r="A79" s="194"/>
      <c r="B79" s="519" t="s">
        <v>830</v>
      </c>
      <c r="C79" s="662">
        <v>22</v>
      </c>
      <c r="D79" s="649" t="s">
        <v>959</v>
      </c>
      <c r="E79" s="659">
        <v>1</v>
      </c>
      <c r="F79" s="584" t="s">
        <v>811</v>
      </c>
      <c r="G79" s="573">
        <f t="shared" si="151"/>
        <v>10100</v>
      </c>
      <c r="H79" s="660">
        <v>10100</v>
      </c>
      <c r="I79" s="661">
        <v>500</v>
      </c>
      <c r="J79" s="592">
        <f t="shared" si="69"/>
        <v>5050000</v>
      </c>
      <c r="K79" s="567"/>
      <c r="L79" s="568"/>
      <c r="M79" s="568"/>
      <c r="N79" s="569">
        <f t="shared" si="143"/>
        <v>4590909.0909090908</v>
      </c>
      <c r="O79" s="569">
        <f t="shared" si="144"/>
        <v>459090.90909090912</v>
      </c>
      <c r="P79" s="568">
        <v>3</v>
      </c>
      <c r="Q79" s="541">
        <f t="shared" si="145"/>
        <v>50000.000000000931</v>
      </c>
      <c r="R79" s="612">
        <f t="shared" si="146"/>
        <v>9.900990099010085E-3</v>
      </c>
      <c r="S79" s="523">
        <f t="shared" si="147"/>
        <v>50000.000000000931</v>
      </c>
      <c r="T79" s="524"/>
      <c r="U79" s="562">
        <v>0</v>
      </c>
      <c r="V79" s="525" t="s">
        <v>928</v>
      </c>
      <c r="W79" s="525" t="s">
        <v>89</v>
      </c>
      <c r="X79" s="526">
        <f t="shared" si="75"/>
        <v>10000</v>
      </c>
      <c r="Y79" s="526">
        <v>10000</v>
      </c>
      <c r="Z79" s="565">
        <f t="shared" si="77"/>
        <v>0</v>
      </c>
      <c r="AA79" s="546">
        <f t="shared" si="152"/>
        <v>4545454.5454545449</v>
      </c>
      <c r="AB79" s="546">
        <f t="shared" si="153"/>
        <v>454545.45454545453</v>
      </c>
      <c r="AC79" s="637">
        <v>0</v>
      </c>
      <c r="AD79" s="637">
        <v>0</v>
      </c>
      <c r="AE79" s="637">
        <v>0</v>
      </c>
      <c r="AF79" s="648">
        <f t="shared" si="148"/>
        <v>0</v>
      </c>
      <c r="AG79" s="527">
        <f t="shared" si="149"/>
        <v>4999999.9999999991</v>
      </c>
      <c r="AH79" s="645">
        <f t="shared" si="150"/>
        <v>9999.9999999999982</v>
      </c>
      <c r="AI79" s="644"/>
    </row>
    <row r="80" spans="1:35" ht="16.149999999999999" customHeight="1">
      <c r="A80" s="194"/>
      <c r="B80" s="519" t="s">
        <v>830</v>
      </c>
      <c r="C80" s="662">
        <v>22</v>
      </c>
      <c r="D80" s="671" t="s">
        <v>950</v>
      </c>
      <c r="E80" s="659">
        <v>24</v>
      </c>
      <c r="F80" s="584" t="s">
        <v>811</v>
      </c>
      <c r="G80" s="573">
        <f t="shared" si="151"/>
        <v>4520</v>
      </c>
      <c r="H80" s="660">
        <v>108480</v>
      </c>
      <c r="I80" s="661">
        <v>73</v>
      </c>
      <c r="J80" s="592">
        <f t="shared" si="69"/>
        <v>7919040</v>
      </c>
      <c r="K80" s="567"/>
      <c r="L80" s="568"/>
      <c r="M80" s="568"/>
      <c r="N80" s="569">
        <f t="shared" si="143"/>
        <v>7199127.2727272725</v>
      </c>
      <c r="O80" s="569">
        <f t="shared" si="144"/>
        <v>719912.72727272729</v>
      </c>
      <c r="P80" s="568">
        <v>4</v>
      </c>
      <c r="Q80" s="541">
        <f t="shared" si="145"/>
        <v>35040.000000000931</v>
      </c>
      <c r="R80" s="612">
        <f t="shared" si="146"/>
        <v>4.4247787610620648E-3</v>
      </c>
      <c r="S80" s="523">
        <f t="shared" si="147"/>
        <v>35040.000000000931</v>
      </c>
      <c r="T80" s="524"/>
      <c r="U80" s="562">
        <v>0</v>
      </c>
      <c r="V80" s="525" t="s">
        <v>928</v>
      </c>
      <c r="W80" s="525" t="s">
        <v>89</v>
      </c>
      <c r="X80" s="526">
        <f t="shared" si="75"/>
        <v>4500</v>
      </c>
      <c r="Y80" s="526">
        <v>108000</v>
      </c>
      <c r="Z80" s="565">
        <f t="shared" si="77"/>
        <v>0</v>
      </c>
      <c r="AA80" s="546">
        <f t="shared" si="152"/>
        <v>7167272.7272727266</v>
      </c>
      <c r="AB80" s="546">
        <f t="shared" si="153"/>
        <v>716727.27272727271</v>
      </c>
      <c r="AC80" s="637">
        <v>0</v>
      </c>
      <c r="AD80" s="637">
        <v>0</v>
      </c>
      <c r="AE80" s="637">
        <v>0</v>
      </c>
      <c r="AF80" s="648">
        <f t="shared" si="148"/>
        <v>0</v>
      </c>
      <c r="AG80" s="527">
        <f t="shared" si="149"/>
        <v>7883999.9999999991</v>
      </c>
      <c r="AH80" s="645">
        <f t="shared" si="150"/>
        <v>107999.99999999999</v>
      </c>
      <c r="AI80" s="644"/>
    </row>
    <row r="81" spans="1:35" ht="16.149999999999999" customHeight="1">
      <c r="A81" s="194"/>
      <c r="B81" s="519" t="s">
        <v>830</v>
      </c>
      <c r="C81" s="662">
        <v>22</v>
      </c>
      <c r="D81" s="666" t="s">
        <v>979</v>
      </c>
      <c r="E81" s="659">
        <v>10</v>
      </c>
      <c r="F81" s="584" t="s">
        <v>811</v>
      </c>
      <c r="G81" s="573">
        <f t="shared" si="151"/>
        <v>5050</v>
      </c>
      <c r="H81" s="660">
        <v>50500</v>
      </c>
      <c r="I81" s="661">
        <v>143</v>
      </c>
      <c r="J81" s="592">
        <f t="shared" si="69"/>
        <v>7221500</v>
      </c>
      <c r="K81" s="567"/>
      <c r="L81" s="568"/>
      <c r="M81" s="568"/>
      <c r="N81" s="569">
        <f t="shared" si="143"/>
        <v>6564999.9999999991</v>
      </c>
      <c r="O81" s="569">
        <f t="shared" si="144"/>
        <v>656500</v>
      </c>
      <c r="P81" s="568">
        <v>5</v>
      </c>
      <c r="Q81" s="541">
        <f t="shared" si="145"/>
        <v>71500.000000000931</v>
      </c>
      <c r="R81" s="612">
        <f t="shared" si="146"/>
        <v>9.9009900990100295E-3</v>
      </c>
      <c r="S81" s="523">
        <f t="shared" si="147"/>
        <v>71500.000000000931</v>
      </c>
      <c r="T81" s="524"/>
      <c r="U81" s="562">
        <v>0</v>
      </c>
      <c r="V81" s="525" t="s">
        <v>928</v>
      </c>
      <c r="W81" s="525" t="s">
        <v>89</v>
      </c>
      <c r="X81" s="526">
        <f t="shared" si="75"/>
        <v>5000</v>
      </c>
      <c r="Y81" s="526">
        <v>50000</v>
      </c>
      <c r="Z81" s="565">
        <f t="shared" si="77"/>
        <v>0</v>
      </c>
      <c r="AA81" s="546">
        <f t="shared" si="152"/>
        <v>6499999.9999999991</v>
      </c>
      <c r="AB81" s="546">
        <f t="shared" si="153"/>
        <v>650000</v>
      </c>
      <c r="AC81" s="637">
        <v>0</v>
      </c>
      <c r="AD81" s="637">
        <v>0</v>
      </c>
      <c r="AE81" s="637">
        <v>0</v>
      </c>
      <c r="AF81" s="648">
        <f t="shared" si="148"/>
        <v>0</v>
      </c>
      <c r="AG81" s="527">
        <f t="shared" si="149"/>
        <v>7149999.9999999991</v>
      </c>
      <c r="AH81" s="645">
        <f t="shared" si="150"/>
        <v>49999.999999999993</v>
      </c>
      <c r="AI81" s="644"/>
    </row>
    <row r="82" spans="1:35" ht="16.149999999999999" customHeight="1">
      <c r="A82" s="194"/>
      <c r="B82" s="519" t="s">
        <v>830</v>
      </c>
      <c r="C82" s="662">
        <v>22</v>
      </c>
      <c r="D82" s="666" t="s">
        <v>980</v>
      </c>
      <c r="E82" s="659">
        <v>28</v>
      </c>
      <c r="F82" s="584" t="s">
        <v>811</v>
      </c>
      <c r="G82" s="573">
        <f t="shared" si="151"/>
        <v>703.57142857142901</v>
      </c>
      <c r="H82" s="660">
        <v>19700.000000000011</v>
      </c>
      <c r="I82" s="661">
        <v>50</v>
      </c>
      <c r="J82" s="592">
        <f t="shared" si="69"/>
        <v>985000.00000000058</v>
      </c>
      <c r="K82" s="567"/>
      <c r="L82" s="568"/>
      <c r="M82" s="568"/>
      <c r="N82" s="569">
        <f t="shared" si="143"/>
        <v>895454.54545454588</v>
      </c>
      <c r="O82" s="569">
        <f t="shared" si="144"/>
        <v>89545.454545454588</v>
      </c>
      <c r="P82" s="568">
        <v>6</v>
      </c>
      <c r="Q82" s="541">
        <f t="shared" si="145"/>
        <v>9998.0000000008149</v>
      </c>
      <c r="R82" s="612">
        <f t="shared" si="146"/>
        <v>1.0150253807107421E-2</v>
      </c>
      <c r="S82" s="523">
        <f t="shared" si="147"/>
        <v>9998.0000000008149</v>
      </c>
      <c r="T82" s="524"/>
      <c r="U82" s="562">
        <v>0</v>
      </c>
      <c r="V82" s="525" t="s">
        <v>928</v>
      </c>
      <c r="W82" s="525" t="s">
        <v>89</v>
      </c>
      <c r="X82" s="526">
        <f t="shared" si="75"/>
        <v>696.43</v>
      </c>
      <c r="Y82" s="526">
        <v>19500.039999999997</v>
      </c>
      <c r="Z82" s="565">
        <f t="shared" si="77"/>
        <v>0</v>
      </c>
      <c r="AA82" s="546">
        <f t="shared" si="152"/>
        <v>886365.45454545435</v>
      </c>
      <c r="AB82" s="546">
        <f t="shared" si="153"/>
        <v>88636.545454545441</v>
      </c>
      <c r="AC82" s="637">
        <v>0</v>
      </c>
      <c r="AD82" s="637">
        <v>0</v>
      </c>
      <c r="AE82" s="637">
        <v>0</v>
      </c>
      <c r="AF82" s="648">
        <f t="shared" si="148"/>
        <v>0</v>
      </c>
      <c r="AG82" s="527">
        <f t="shared" si="149"/>
        <v>975001.99999999977</v>
      </c>
      <c r="AH82" s="645">
        <f t="shared" si="150"/>
        <v>19500.039999999994</v>
      </c>
      <c r="AI82" s="644"/>
    </row>
    <row r="83" spans="1:35" ht="16.149999999999999" customHeight="1">
      <c r="A83" s="194"/>
      <c r="B83" s="519" t="s">
        <v>830</v>
      </c>
      <c r="C83" s="662">
        <v>22</v>
      </c>
      <c r="D83" s="666" t="s">
        <v>981</v>
      </c>
      <c r="E83" s="659">
        <v>36</v>
      </c>
      <c r="F83" s="584" t="s">
        <v>811</v>
      </c>
      <c r="G83" s="573">
        <f t="shared" si="151"/>
        <v>1230</v>
      </c>
      <c r="H83" s="660">
        <v>44280</v>
      </c>
      <c r="I83" s="661">
        <v>20</v>
      </c>
      <c r="J83" s="592">
        <f t="shared" si="69"/>
        <v>885600</v>
      </c>
      <c r="K83" s="567"/>
      <c r="L83" s="568"/>
      <c r="M83" s="568"/>
      <c r="N83" s="569">
        <f t="shared" si="143"/>
        <v>805090.90909090906</v>
      </c>
      <c r="O83" s="569">
        <f t="shared" si="144"/>
        <v>80509.090909090912</v>
      </c>
      <c r="P83" s="568">
        <v>7</v>
      </c>
      <c r="Q83" s="541">
        <f t="shared" si="145"/>
        <v>0</v>
      </c>
      <c r="R83" s="612">
        <f t="shared" si="146"/>
        <v>0</v>
      </c>
      <c r="S83" s="523">
        <f t="shared" si="147"/>
        <v>0</v>
      </c>
      <c r="T83" s="524"/>
      <c r="U83" s="562">
        <v>0</v>
      </c>
      <c r="V83" s="525" t="s">
        <v>928</v>
      </c>
      <c r="W83" s="525" t="s">
        <v>89</v>
      </c>
      <c r="X83" s="526">
        <f t="shared" si="75"/>
        <v>1230</v>
      </c>
      <c r="Y83" s="526">
        <v>44280</v>
      </c>
      <c r="Z83" s="565">
        <f t="shared" si="77"/>
        <v>0</v>
      </c>
      <c r="AA83" s="546">
        <f t="shared" si="152"/>
        <v>805090.90909090906</v>
      </c>
      <c r="AB83" s="546">
        <f t="shared" si="153"/>
        <v>80509.090909090912</v>
      </c>
      <c r="AC83" s="637">
        <v>0</v>
      </c>
      <c r="AD83" s="637">
        <v>0</v>
      </c>
      <c r="AE83" s="637">
        <v>0</v>
      </c>
      <c r="AF83" s="648">
        <f t="shared" si="148"/>
        <v>0</v>
      </c>
      <c r="AG83" s="527">
        <f t="shared" si="149"/>
        <v>885600</v>
      </c>
      <c r="AH83" s="645">
        <f t="shared" si="150"/>
        <v>44280</v>
      </c>
      <c r="AI83" s="644"/>
    </row>
    <row r="84" spans="1:35" ht="16.149999999999999" customHeight="1">
      <c r="A84" s="194"/>
      <c r="B84" s="519" t="s">
        <v>830</v>
      </c>
      <c r="C84" s="662">
        <v>22</v>
      </c>
      <c r="D84" s="666" t="s">
        <v>982</v>
      </c>
      <c r="E84" s="659">
        <v>16</v>
      </c>
      <c r="F84" s="584" t="s">
        <v>811</v>
      </c>
      <c r="G84" s="573">
        <f t="shared" si="151"/>
        <v>3000</v>
      </c>
      <c r="H84" s="660">
        <v>48000</v>
      </c>
      <c r="I84" s="661">
        <v>37</v>
      </c>
      <c r="J84" s="592">
        <f t="shared" si="69"/>
        <v>1776000</v>
      </c>
      <c r="K84" s="567"/>
      <c r="L84" s="568"/>
      <c r="M84" s="568"/>
      <c r="N84" s="569">
        <f t="shared" si="143"/>
        <v>1614545.4545454544</v>
      </c>
      <c r="O84" s="569">
        <f t="shared" si="144"/>
        <v>161454.54545454544</v>
      </c>
      <c r="P84" s="568">
        <v>8</v>
      </c>
      <c r="Q84" s="541">
        <f t="shared" si="145"/>
        <v>0</v>
      </c>
      <c r="R84" s="612">
        <f t="shared" si="146"/>
        <v>0</v>
      </c>
      <c r="S84" s="523">
        <f t="shared" si="147"/>
        <v>0</v>
      </c>
      <c r="T84" s="524"/>
      <c r="U84" s="562">
        <v>0</v>
      </c>
      <c r="V84" s="525" t="s">
        <v>928</v>
      </c>
      <c r="W84" s="525" t="s">
        <v>89</v>
      </c>
      <c r="X84" s="526">
        <f t="shared" si="75"/>
        <v>3000</v>
      </c>
      <c r="Y84" s="526">
        <v>48000</v>
      </c>
      <c r="Z84" s="565">
        <f t="shared" si="77"/>
        <v>0</v>
      </c>
      <c r="AA84" s="546">
        <f t="shared" si="152"/>
        <v>1614545.4545454544</v>
      </c>
      <c r="AB84" s="546">
        <f t="shared" si="153"/>
        <v>161454.54545454544</v>
      </c>
      <c r="AC84" s="637">
        <v>0</v>
      </c>
      <c r="AD84" s="637">
        <v>0</v>
      </c>
      <c r="AE84" s="637">
        <v>0</v>
      </c>
      <c r="AF84" s="648">
        <f t="shared" si="148"/>
        <v>0</v>
      </c>
      <c r="AG84" s="527">
        <f t="shared" si="149"/>
        <v>1775999.9999999998</v>
      </c>
      <c r="AH84" s="645">
        <f t="shared" si="150"/>
        <v>47999.999999999993</v>
      </c>
      <c r="AI84" s="644"/>
    </row>
    <row r="85" spans="1:35" ht="16.149999999999999" customHeight="1">
      <c r="A85" s="194"/>
      <c r="B85" s="519" t="s">
        <v>830</v>
      </c>
      <c r="C85" s="662">
        <v>22</v>
      </c>
      <c r="D85" s="666" t="s">
        <v>983</v>
      </c>
      <c r="E85" s="659">
        <v>28</v>
      </c>
      <c r="F85" s="584" t="s">
        <v>811</v>
      </c>
      <c r="G85" s="573">
        <f t="shared" si="151"/>
        <v>578.57142857142901</v>
      </c>
      <c r="H85" s="660">
        <v>16200.000000000013</v>
      </c>
      <c r="I85" s="661">
        <v>20</v>
      </c>
      <c r="J85" s="592">
        <f t="shared" si="69"/>
        <v>324000.00000000023</v>
      </c>
      <c r="K85" s="567"/>
      <c r="L85" s="568"/>
      <c r="M85" s="568"/>
      <c r="N85" s="569">
        <f t="shared" si="143"/>
        <v>294545.45454545476</v>
      </c>
      <c r="O85" s="569">
        <f t="shared" si="144"/>
        <v>29454.545454545478</v>
      </c>
      <c r="P85" s="568">
        <v>9</v>
      </c>
      <c r="Q85" s="541">
        <f t="shared" si="145"/>
        <v>3999.2000000002445</v>
      </c>
      <c r="R85" s="612">
        <f t="shared" si="146"/>
        <v>1.2343209876543956E-2</v>
      </c>
      <c r="S85" s="523">
        <f t="shared" si="147"/>
        <v>3999.2000000002445</v>
      </c>
      <c r="T85" s="524"/>
      <c r="U85" s="562">
        <v>0</v>
      </c>
      <c r="V85" s="525" t="s">
        <v>928</v>
      </c>
      <c r="W85" s="525" t="s">
        <v>89</v>
      </c>
      <c r="X85" s="526">
        <f t="shared" si="75"/>
        <v>571.42999999999995</v>
      </c>
      <c r="Y85" s="526">
        <v>16000.039999999999</v>
      </c>
      <c r="Z85" s="565">
        <f t="shared" si="77"/>
        <v>0</v>
      </c>
      <c r="AA85" s="546">
        <f t="shared" si="152"/>
        <v>290909.81818181818</v>
      </c>
      <c r="AB85" s="546">
        <f t="shared" si="153"/>
        <v>29090.981818181819</v>
      </c>
      <c r="AC85" s="637">
        <v>0</v>
      </c>
      <c r="AD85" s="637">
        <v>0</v>
      </c>
      <c r="AE85" s="637">
        <v>0</v>
      </c>
      <c r="AF85" s="648">
        <f t="shared" si="148"/>
        <v>0</v>
      </c>
      <c r="AG85" s="527">
        <f t="shared" si="149"/>
        <v>320000.8</v>
      </c>
      <c r="AH85" s="645">
        <f t="shared" si="150"/>
        <v>16000.039999999999</v>
      </c>
      <c r="AI85" s="644"/>
    </row>
    <row r="86" spans="1:35" ht="16.149999999999999" customHeight="1">
      <c r="A86" s="194"/>
      <c r="B86" s="519" t="s">
        <v>830</v>
      </c>
      <c r="C86" s="662">
        <v>22</v>
      </c>
      <c r="D86" s="666" t="s">
        <v>984</v>
      </c>
      <c r="E86" s="659">
        <v>16</v>
      </c>
      <c r="F86" s="584" t="s">
        <v>811</v>
      </c>
      <c r="G86" s="573">
        <f t="shared" si="151"/>
        <v>2300</v>
      </c>
      <c r="H86" s="660">
        <v>36800</v>
      </c>
      <c r="I86" s="661">
        <v>23</v>
      </c>
      <c r="J86" s="592">
        <f t="shared" si="69"/>
        <v>846400</v>
      </c>
      <c r="K86" s="567"/>
      <c r="L86" s="568"/>
      <c r="M86" s="568"/>
      <c r="N86" s="569">
        <f t="shared" si="143"/>
        <v>769454.54545454541</v>
      </c>
      <c r="O86" s="569">
        <f t="shared" si="144"/>
        <v>76945.454545454544</v>
      </c>
      <c r="P86" s="568">
        <v>10</v>
      </c>
      <c r="Q86" s="541">
        <f t="shared" si="145"/>
        <v>0</v>
      </c>
      <c r="R86" s="612">
        <f t="shared" si="146"/>
        <v>0</v>
      </c>
      <c r="S86" s="523">
        <f t="shared" si="147"/>
        <v>0</v>
      </c>
      <c r="T86" s="524"/>
      <c r="U86" s="562">
        <v>0</v>
      </c>
      <c r="V86" s="525" t="s">
        <v>928</v>
      </c>
      <c r="W86" s="525" t="s">
        <v>89</v>
      </c>
      <c r="X86" s="526">
        <f t="shared" si="75"/>
        <v>2300</v>
      </c>
      <c r="Y86" s="526">
        <v>36800</v>
      </c>
      <c r="Z86" s="565">
        <f t="shared" si="77"/>
        <v>0</v>
      </c>
      <c r="AA86" s="546">
        <f t="shared" si="152"/>
        <v>769454.54545454541</v>
      </c>
      <c r="AB86" s="546">
        <f t="shared" si="153"/>
        <v>76945.454545454544</v>
      </c>
      <c r="AC86" s="637">
        <v>0</v>
      </c>
      <c r="AD86" s="637">
        <v>0</v>
      </c>
      <c r="AE86" s="637">
        <v>0</v>
      </c>
      <c r="AF86" s="648">
        <f t="shared" si="148"/>
        <v>0</v>
      </c>
      <c r="AG86" s="527">
        <f t="shared" si="149"/>
        <v>846400</v>
      </c>
      <c r="AH86" s="645">
        <f t="shared" si="150"/>
        <v>36800</v>
      </c>
      <c r="AI86" s="644"/>
    </row>
    <row r="87" spans="1:35" ht="16.149999999999999" customHeight="1">
      <c r="A87" s="194"/>
      <c r="B87" s="519" t="s">
        <v>830</v>
      </c>
      <c r="C87" s="662">
        <v>22</v>
      </c>
      <c r="D87" s="666" t="s">
        <v>985</v>
      </c>
      <c r="E87" s="659">
        <v>10</v>
      </c>
      <c r="F87" s="584" t="s">
        <v>811</v>
      </c>
      <c r="G87" s="573">
        <f t="shared" si="151"/>
        <v>7800</v>
      </c>
      <c r="H87" s="660">
        <v>78000</v>
      </c>
      <c r="I87" s="661">
        <v>28</v>
      </c>
      <c r="J87" s="592">
        <f t="shared" si="69"/>
        <v>2184000</v>
      </c>
      <c r="K87" s="567"/>
      <c r="L87" s="568"/>
      <c r="M87" s="568"/>
      <c r="N87" s="569">
        <f t="shared" si="143"/>
        <v>1985454.5454545452</v>
      </c>
      <c r="O87" s="569">
        <f t="shared" si="144"/>
        <v>198545.45454545453</v>
      </c>
      <c r="P87" s="568">
        <v>11</v>
      </c>
      <c r="Q87" s="541">
        <f t="shared" si="145"/>
        <v>0</v>
      </c>
      <c r="R87" s="612">
        <f t="shared" si="146"/>
        <v>0</v>
      </c>
      <c r="S87" s="523">
        <f t="shared" si="147"/>
        <v>0</v>
      </c>
      <c r="T87" s="524"/>
      <c r="U87" s="562">
        <v>0</v>
      </c>
      <c r="V87" s="525" t="s">
        <v>928</v>
      </c>
      <c r="W87" s="525" t="s">
        <v>89</v>
      </c>
      <c r="X87" s="526">
        <f t="shared" si="75"/>
        <v>7800</v>
      </c>
      <c r="Y87" s="526">
        <v>78000</v>
      </c>
      <c r="Z87" s="565">
        <f t="shared" si="77"/>
        <v>0</v>
      </c>
      <c r="AA87" s="546">
        <f t="shared" si="152"/>
        <v>1985454.5454545452</v>
      </c>
      <c r="AB87" s="546">
        <f t="shared" si="153"/>
        <v>198545.45454545453</v>
      </c>
      <c r="AC87" s="637">
        <v>0</v>
      </c>
      <c r="AD87" s="637">
        <v>0</v>
      </c>
      <c r="AE87" s="637">
        <v>0</v>
      </c>
      <c r="AF87" s="648">
        <f t="shared" si="148"/>
        <v>0</v>
      </c>
      <c r="AG87" s="527">
        <f t="shared" si="149"/>
        <v>2183999.9999999995</v>
      </c>
      <c r="AH87" s="645">
        <f t="shared" si="150"/>
        <v>77999.999999999985</v>
      </c>
      <c r="AI87" s="644"/>
    </row>
    <row r="88" spans="1:35" ht="16.149999999999999" customHeight="1">
      <c r="A88" s="194"/>
      <c r="B88" s="519" t="s">
        <v>830</v>
      </c>
      <c r="C88" s="662">
        <v>22</v>
      </c>
      <c r="D88" s="666" t="s">
        <v>986</v>
      </c>
      <c r="E88" s="659">
        <v>12</v>
      </c>
      <c r="F88" s="584" t="s">
        <v>811</v>
      </c>
      <c r="G88" s="573">
        <f t="shared" si="151"/>
        <v>3700</v>
      </c>
      <c r="H88" s="660">
        <v>44400</v>
      </c>
      <c r="I88" s="661">
        <v>22</v>
      </c>
      <c r="J88" s="592">
        <f t="shared" si="69"/>
        <v>976800</v>
      </c>
      <c r="K88" s="567"/>
      <c r="L88" s="568"/>
      <c r="M88" s="568"/>
      <c r="N88" s="569">
        <f t="shared" si="143"/>
        <v>887999.99999999988</v>
      </c>
      <c r="O88" s="569">
        <f t="shared" si="144"/>
        <v>88800</v>
      </c>
      <c r="P88" s="568">
        <v>12</v>
      </c>
      <c r="Q88" s="541">
        <f t="shared" si="145"/>
        <v>0</v>
      </c>
      <c r="R88" s="612">
        <f t="shared" si="146"/>
        <v>0</v>
      </c>
      <c r="S88" s="523">
        <f t="shared" si="147"/>
        <v>0</v>
      </c>
      <c r="T88" s="524"/>
      <c r="U88" s="562">
        <v>0</v>
      </c>
      <c r="V88" s="525" t="s">
        <v>928</v>
      </c>
      <c r="W88" s="525" t="s">
        <v>89</v>
      </c>
      <c r="X88" s="526">
        <f t="shared" si="75"/>
        <v>3700</v>
      </c>
      <c r="Y88" s="526">
        <v>44400</v>
      </c>
      <c r="Z88" s="565">
        <f t="shared" si="77"/>
        <v>0</v>
      </c>
      <c r="AA88" s="546">
        <f t="shared" si="152"/>
        <v>887999.99999999988</v>
      </c>
      <c r="AB88" s="546">
        <f t="shared" si="153"/>
        <v>88800</v>
      </c>
      <c r="AC88" s="637">
        <v>0</v>
      </c>
      <c r="AD88" s="637">
        <v>0</v>
      </c>
      <c r="AE88" s="637">
        <v>0</v>
      </c>
      <c r="AF88" s="648">
        <f t="shared" si="148"/>
        <v>0</v>
      </c>
      <c r="AG88" s="527">
        <f t="shared" si="149"/>
        <v>976799.99999999988</v>
      </c>
      <c r="AH88" s="645">
        <f t="shared" si="150"/>
        <v>44399.999999999993</v>
      </c>
      <c r="AI88" s="644"/>
    </row>
    <row r="89" spans="1:35" ht="16.149999999999999" customHeight="1">
      <c r="A89" s="194"/>
      <c r="B89" s="519" t="s">
        <v>830</v>
      </c>
      <c r="C89" s="662">
        <v>22</v>
      </c>
      <c r="D89" s="666" t="s">
        <v>987</v>
      </c>
      <c r="E89" s="659">
        <v>1</v>
      </c>
      <c r="F89" s="584" t="s">
        <v>811</v>
      </c>
      <c r="G89" s="573">
        <f t="shared" si="151"/>
        <v>20200</v>
      </c>
      <c r="H89" s="660">
        <v>20200</v>
      </c>
      <c r="I89" s="661">
        <v>180</v>
      </c>
      <c r="J89" s="592">
        <f t="shared" si="69"/>
        <v>3636000</v>
      </c>
      <c r="K89" s="567"/>
      <c r="L89" s="568"/>
      <c r="M89" s="568"/>
      <c r="N89" s="569">
        <f t="shared" si="143"/>
        <v>3305454.5454545454</v>
      </c>
      <c r="O89" s="569">
        <f t="shared" si="144"/>
        <v>330545.45454545459</v>
      </c>
      <c r="P89" s="568">
        <v>13</v>
      </c>
      <c r="Q89" s="541">
        <f t="shared" si="145"/>
        <v>0</v>
      </c>
      <c r="R89" s="612">
        <f t="shared" si="146"/>
        <v>0</v>
      </c>
      <c r="S89" s="523">
        <f t="shared" si="147"/>
        <v>0</v>
      </c>
      <c r="T89" s="524"/>
      <c r="U89" s="562">
        <v>0</v>
      </c>
      <c r="V89" s="525" t="s">
        <v>928</v>
      </c>
      <c r="W89" s="525" t="s">
        <v>89</v>
      </c>
      <c r="X89" s="526">
        <f t="shared" si="75"/>
        <v>20200</v>
      </c>
      <c r="Y89" s="526">
        <v>20200</v>
      </c>
      <c r="Z89" s="565">
        <f t="shared" si="77"/>
        <v>0</v>
      </c>
      <c r="AA89" s="546">
        <f t="shared" si="152"/>
        <v>3305454.5454545454</v>
      </c>
      <c r="AB89" s="546">
        <f t="shared" si="153"/>
        <v>330545.45454545459</v>
      </c>
      <c r="AC89" s="637">
        <v>0</v>
      </c>
      <c r="AD89" s="637">
        <v>0</v>
      </c>
      <c r="AE89" s="637">
        <v>0</v>
      </c>
      <c r="AF89" s="648">
        <f t="shared" si="148"/>
        <v>0</v>
      </c>
      <c r="AG89" s="527">
        <f t="shared" si="149"/>
        <v>3636000</v>
      </c>
      <c r="AH89" s="645">
        <f t="shared" si="150"/>
        <v>20200</v>
      </c>
      <c r="AI89" s="644"/>
    </row>
    <row r="90" spans="1:35" ht="16.149999999999999" customHeight="1">
      <c r="A90" s="194"/>
      <c r="B90" s="519" t="s">
        <v>830</v>
      </c>
      <c r="C90" s="662">
        <v>22</v>
      </c>
      <c r="D90" s="666" t="s">
        <v>988</v>
      </c>
      <c r="E90" s="659">
        <v>36</v>
      </c>
      <c r="F90" s="584" t="s">
        <v>811</v>
      </c>
      <c r="G90" s="573">
        <f t="shared" si="151"/>
        <v>1670</v>
      </c>
      <c r="H90" s="660">
        <v>60120</v>
      </c>
      <c r="I90" s="661">
        <v>5</v>
      </c>
      <c r="J90" s="592">
        <f t="shared" si="69"/>
        <v>300600</v>
      </c>
      <c r="K90" s="567"/>
      <c r="L90" s="568"/>
      <c r="M90" s="568"/>
      <c r="N90" s="569">
        <f t="shared" si="143"/>
        <v>273272.72727272724</v>
      </c>
      <c r="O90" s="569">
        <f t="shared" si="144"/>
        <v>27327.272727272724</v>
      </c>
      <c r="P90" s="568">
        <v>14</v>
      </c>
      <c r="Q90" s="541">
        <f t="shared" si="145"/>
        <v>3600</v>
      </c>
      <c r="R90" s="612">
        <f t="shared" si="146"/>
        <v>1.1976047904191617E-2</v>
      </c>
      <c r="S90" s="523">
        <f t="shared" si="147"/>
        <v>3600</v>
      </c>
      <c r="T90" s="524"/>
      <c r="U90" s="562">
        <v>0</v>
      </c>
      <c r="V90" s="525" t="s">
        <v>928</v>
      </c>
      <c r="W90" s="525" t="s">
        <v>89</v>
      </c>
      <c r="X90" s="526">
        <f t="shared" si="75"/>
        <v>1650</v>
      </c>
      <c r="Y90" s="526">
        <v>59400</v>
      </c>
      <c r="Z90" s="565">
        <f t="shared" si="77"/>
        <v>0</v>
      </c>
      <c r="AA90" s="546">
        <f t="shared" si="152"/>
        <v>270000</v>
      </c>
      <c r="AB90" s="546">
        <f t="shared" si="153"/>
        <v>27000</v>
      </c>
      <c r="AC90" s="637">
        <v>0</v>
      </c>
      <c r="AD90" s="637">
        <v>0</v>
      </c>
      <c r="AE90" s="637">
        <v>0</v>
      </c>
      <c r="AF90" s="648">
        <f t="shared" si="148"/>
        <v>0</v>
      </c>
      <c r="AG90" s="527">
        <f t="shared" si="149"/>
        <v>297000</v>
      </c>
      <c r="AH90" s="645">
        <f t="shared" si="150"/>
        <v>59400</v>
      </c>
      <c r="AI90" s="644"/>
    </row>
    <row r="91" spans="1:35" ht="16.149999999999999" customHeight="1">
      <c r="A91" s="194"/>
      <c r="B91" s="519" t="s">
        <v>830</v>
      </c>
      <c r="C91" s="662">
        <v>22</v>
      </c>
      <c r="D91" s="671" t="s">
        <v>1000</v>
      </c>
      <c r="E91" s="659">
        <v>1</v>
      </c>
      <c r="F91" s="584" t="s">
        <v>811</v>
      </c>
      <c r="G91" s="573">
        <f t="shared" si="151"/>
        <v>16200</v>
      </c>
      <c r="H91" s="660">
        <v>16200</v>
      </c>
      <c r="I91" s="661">
        <v>130</v>
      </c>
      <c r="J91" s="592">
        <f t="shared" si="69"/>
        <v>2106000</v>
      </c>
      <c r="K91" s="567"/>
      <c r="L91" s="568"/>
      <c r="M91" s="568"/>
      <c r="N91" s="569">
        <f t="shared" si="143"/>
        <v>1914545.4545454544</v>
      </c>
      <c r="O91" s="569">
        <f t="shared" si="144"/>
        <v>191454.54545454544</v>
      </c>
      <c r="P91" s="568">
        <v>15</v>
      </c>
      <c r="Q91" s="541">
        <f t="shared" si="145"/>
        <v>26000</v>
      </c>
      <c r="R91" s="612">
        <f t="shared" si="146"/>
        <v>1.2345679012345678E-2</v>
      </c>
      <c r="S91" s="523">
        <f t="shared" si="147"/>
        <v>26000</v>
      </c>
      <c r="T91" s="524"/>
      <c r="U91" s="562">
        <v>0</v>
      </c>
      <c r="V91" s="525" t="s">
        <v>928</v>
      </c>
      <c r="W91" s="525" t="s">
        <v>89</v>
      </c>
      <c r="X91" s="526">
        <f t="shared" si="75"/>
        <v>16000</v>
      </c>
      <c r="Y91" s="526">
        <v>16000</v>
      </c>
      <c r="Z91" s="565">
        <f t="shared" si="77"/>
        <v>0</v>
      </c>
      <c r="AA91" s="546">
        <f t="shared" si="152"/>
        <v>1890909.0909090908</v>
      </c>
      <c r="AB91" s="546">
        <f t="shared" si="153"/>
        <v>189090.90909090909</v>
      </c>
      <c r="AC91" s="637">
        <v>0</v>
      </c>
      <c r="AD91" s="637">
        <v>0</v>
      </c>
      <c r="AE91" s="637">
        <v>0</v>
      </c>
      <c r="AF91" s="648">
        <f t="shared" si="148"/>
        <v>0</v>
      </c>
      <c r="AG91" s="527">
        <f t="shared" si="149"/>
        <v>2080000</v>
      </c>
      <c r="AH91" s="645">
        <f t="shared" si="150"/>
        <v>16000</v>
      </c>
      <c r="AI91" s="644"/>
    </row>
    <row r="92" spans="1:35" ht="16.149999999999999" customHeight="1">
      <c r="A92" s="194"/>
      <c r="B92" s="519" t="s">
        <v>830</v>
      </c>
      <c r="C92" s="662">
        <v>22</v>
      </c>
      <c r="D92" s="666" t="s">
        <v>989</v>
      </c>
      <c r="E92" s="659">
        <v>2</v>
      </c>
      <c r="F92" s="584" t="s">
        <v>811</v>
      </c>
      <c r="G92" s="573">
        <f t="shared" si="151"/>
        <v>6100</v>
      </c>
      <c r="H92" s="660">
        <v>12200</v>
      </c>
      <c r="I92" s="661">
        <v>62</v>
      </c>
      <c r="J92" s="592">
        <f t="shared" si="69"/>
        <v>756400</v>
      </c>
      <c r="K92" s="567"/>
      <c r="L92" s="568"/>
      <c r="M92" s="568"/>
      <c r="N92" s="569">
        <f t="shared" si="143"/>
        <v>687636.36363636353</v>
      </c>
      <c r="O92" s="569">
        <f t="shared" si="144"/>
        <v>68763.636363636353</v>
      </c>
      <c r="P92" s="568">
        <v>16</v>
      </c>
      <c r="Q92" s="541">
        <f t="shared" si="145"/>
        <v>12400</v>
      </c>
      <c r="R92" s="612">
        <f t="shared" si="146"/>
        <v>1.6393442622950821E-2</v>
      </c>
      <c r="S92" s="523">
        <f t="shared" si="147"/>
        <v>12400</v>
      </c>
      <c r="T92" s="524"/>
      <c r="U92" s="562">
        <v>0</v>
      </c>
      <c r="V92" s="525" t="s">
        <v>928</v>
      </c>
      <c r="W92" s="525" t="s">
        <v>89</v>
      </c>
      <c r="X92" s="526">
        <f t="shared" si="75"/>
        <v>6000</v>
      </c>
      <c r="Y92" s="526">
        <v>12000</v>
      </c>
      <c r="Z92" s="565">
        <f t="shared" si="77"/>
        <v>0</v>
      </c>
      <c r="AA92" s="546">
        <f t="shared" si="152"/>
        <v>676363.63636363635</v>
      </c>
      <c r="AB92" s="546">
        <f t="shared" si="153"/>
        <v>67636.363636363632</v>
      </c>
      <c r="AC92" s="637">
        <v>0</v>
      </c>
      <c r="AD92" s="637">
        <v>0</v>
      </c>
      <c r="AE92" s="637">
        <v>0</v>
      </c>
      <c r="AF92" s="648">
        <f t="shared" si="148"/>
        <v>0</v>
      </c>
      <c r="AG92" s="527">
        <f t="shared" si="149"/>
        <v>744000</v>
      </c>
      <c r="AH92" s="645">
        <f t="shared" si="150"/>
        <v>12000</v>
      </c>
      <c r="AI92" s="644"/>
    </row>
    <row r="93" spans="1:35" s="518" customFormat="1" ht="16.899999999999999" customHeight="1">
      <c r="B93" s="552" t="s">
        <v>840</v>
      </c>
      <c r="C93" s="554"/>
      <c r="D93" s="555"/>
      <c r="E93" s="555"/>
      <c r="F93" s="586"/>
      <c r="G93" s="556"/>
      <c r="H93" s="556" t="s">
        <v>5</v>
      </c>
      <c r="I93" s="553">
        <f>SUM(I58:I92)</f>
        <v>16681</v>
      </c>
      <c r="J93" s="531">
        <f t="shared" ref="J93:AG93" si="154">SUM(J58:J92)</f>
        <v>358610495.75999999</v>
      </c>
      <c r="K93" s="532">
        <f t="shared" si="154"/>
        <v>0</v>
      </c>
      <c r="L93" s="533">
        <f t="shared" si="154"/>
        <v>43351200</v>
      </c>
      <c r="M93" s="531">
        <f t="shared" si="154"/>
        <v>258473960</v>
      </c>
      <c r="N93" s="532">
        <f t="shared" si="154"/>
        <v>326009541.59999996</v>
      </c>
      <c r="O93" s="532">
        <f t="shared" si="154"/>
        <v>32600954.159999996</v>
      </c>
      <c r="P93" s="532">
        <f t="shared" si="154"/>
        <v>136</v>
      </c>
      <c r="Q93" s="589">
        <f t="shared" si="154"/>
        <v>10744277.200000005</v>
      </c>
      <c r="R93" s="589">
        <f t="shared" si="154"/>
        <v>0.85777225512166422</v>
      </c>
      <c r="S93" s="590">
        <f t="shared" si="154"/>
        <v>10384277.200000005</v>
      </c>
      <c r="T93" s="530">
        <f t="shared" si="154"/>
        <v>0</v>
      </c>
      <c r="U93" s="534">
        <f t="shared" si="154"/>
        <v>360000</v>
      </c>
      <c r="V93" s="531">
        <f t="shared" si="154"/>
        <v>0</v>
      </c>
      <c r="W93" s="530">
        <f t="shared" si="154"/>
        <v>0</v>
      </c>
      <c r="X93" s="535">
        <f t="shared" si="154"/>
        <v>193392.99862745099</v>
      </c>
      <c r="Y93" s="535">
        <f t="shared" si="154"/>
        <v>1135928.2752941176</v>
      </c>
      <c r="Z93" s="533">
        <f t="shared" si="154"/>
        <v>0</v>
      </c>
      <c r="AA93" s="534">
        <f t="shared" si="154"/>
        <v>316242011.78181827</v>
      </c>
      <c r="AB93" s="534">
        <f t="shared" si="154"/>
        <v>31624206.778181814</v>
      </c>
      <c r="AC93" s="534">
        <f t="shared" si="154"/>
        <v>0</v>
      </c>
      <c r="AD93" s="534">
        <f t="shared" si="154"/>
        <v>0</v>
      </c>
      <c r="AE93" s="534">
        <f t="shared" si="154"/>
        <v>0</v>
      </c>
      <c r="AF93" s="558">
        <f t="shared" si="154"/>
        <v>0</v>
      </c>
      <c r="AG93" s="534">
        <f t="shared" si="154"/>
        <v>347866218.56</v>
      </c>
      <c r="AH93" s="578"/>
      <c r="AI93" s="615"/>
    </row>
    <row r="94" spans="1:35" s="518" customFormat="1" ht="20.45" customHeight="1">
      <c r="B94" s="552" t="s">
        <v>830</v>
      </c>
      <c r="C94" s="664"/>
      <c r="D94" s="664"/>
      <c r="E94" s="664"/>
      <c r="F94" s="664"/>
      <c r="G94" s="664"/>
      <c r="H94" s="664" t="s">
        <v>991</v>
      </c>
      <c r="I94" s="664"/>
      <c r="J94" s="665">
        <f t="shared" ref="J94:AG94" si="155">SUM(J93,J57,J51,J42,J26,J21,J14)</f>
        <v>821969756.14915991</v>
      </c>
      <c r="K94" s="665">
        <f t="shared" si="155"/>
        <v>0</v>
      </c>
      <c r="L94" s="665">
        <f t="shared" si="155"/>
        <v>43351200</v>
      </c>
      <c r="M94" s="665">
        <f t="shared" si="155"/>
        <v>696673540.38916004</v>
      </c>
      <c r="N94" s="665">
        <f t="shared" si="155"/>
        <v>724372796.49923635</v>
      </c>
      <c r="O94" s="665">
        <f t="shared" si="155"/>
        <v>72437279.649923638</v>
      </c>
      <c r="P94" s="665">
        <f t="shared" si="155"/>
        <v>136</v>
      </c>
      <c r="Q94" s="665">
        <f t="shared" si="155"/>
        <v>69359610.113560051</v>
      </c>
      <c r="R94" s="665">
        <f t="shared" si="155"/>
        <v>0.85777225512166422</v>
      </c>
      <c r="S94" s="665">
        <f t="shared" si="155"/>
        <v>68229610.113560051</v>
      </c>
      <c r="T94" s="665">
        <f t="shared" si="155"/>
        <v>0</v>
      </c>
      <c r="U94" s="665">
        <f t="shared" si="155"/>
        <v>1130000</v>
      </c>
      <c r="V94" s="665">
        <f t="shared" si="155"/>
        <v>0</v>
      </c>
      <c r="W94" s="665">
        <f t="shared" si="155"/>
        <v>0</v>
      </c>
      <c r="X94" s="665">
        <f t="shared" si="155"/>
        <v>193392.99862745099</v>
      </c>
      <c r="Y94" s="665">
        <f t="shared" si="155"/>
        <v>1135928.2752941176</v>
      </c>
      <c r="Z94" s="665">
        <f t="shared" si="155"/>
        <v>0</v>
      </c>
      <c r="AA94" s="665">
        <f t="shared" si="155"/>
        <v>736267851.74545467</v>
      </c>
      <c r="AB94" s="665">
        <f t="shared" si="155"/>
        <v>73626790.774545446</v>
      </c>
      <c r="AC94" s="665">
        <f t="shared" si="155"/>
        <v>31065704.603999995</v>
      </c>
      <c r="AD94" s="665">
        <f t="shared" si="155"/>
        <v>3106570.4604000007</v>
      </c>
      <c r="AE94" s="665">
        <f t="shared" si="155"/>
        <v>23112221.420000006</v>
      </c>
      <c r="AF94" s="665">
        <f t="shared" si="155"/>
        <v>4622444.284</v>
      </c>
      <c r="AG94" s="665">
        <f t="shared" si="155"/>
        <v>752610146.03560007</v>
      </c>
    </row>
    <row r="95" spans="1:35" ht="16.149999999999999" customHeight="1">
      <c r="A95" s="194"/>
      <c r="B95" s="519" t="s">
        <v>830</v>
      </c>
      <c r="C95" s="662" t="s">
        <v>999</v>
      </c>
      <c r="D95" s="671" t="s">
        <v>950</v>
      </c>
      <c r="E95" s="659">
        <v>24</v>
      </c>
      <c r="F95" s="584" t="s">
        <v>811</v>
      </c>
      <c r="G95" s="573">
        <f t="shared" ref="G95:G97" si="156">H95/E95</f>
        <v>4520</v>
      </c>
      <c r="H95" s="660">
        <v>108480</v>
      </c>
      <c r="I95" s="661">
        <v>12</v>
      </c>
      <c r="J95" s="592">
        <f t="shared" ref="J95:J97" si="157">H95*I95</f>
        <v>1301760</v>
      </c>
      <c r="K95" s="567"/>
      <c r="L95" s="568"/>
      <c r="M95" s="568"/>
      <c r="N95" s="569">
        <f t="shared" ref="N95:N97" si="158">J95/1.1</f>
        <v>1183418.1818181816</v>
      </c>
      <c r="O95" s="569">
        <f t="shared" ref="O95:O97" si="159">N95*0.1</f>
        <v>118341.81818181818</v>
      </c>
      <c r="P95" s="568">
        <v>4</v>
      </c>
      <c r="Q95" s="541">
        <f t="shared" ref="Q95:Q97" si="160">J95-AG95</f>
        <v>5760</v>
      </c>
      <c r="R95" s="612">
        <f t="shared" ref="R95:R97" si="161">Q95/J95</f>
        <v>4.4247787610619468E-3</v>
      </c>
      <c r="S95" s="523">
        <f t="shared" ref="S95:S97" si="162">Q95-U95</f>
        <v>5760</v>
      </c>
      <c r="T95" s="524"/>
      <c r="U95" s="562">
        <v>0</v>
      </c>
      <c r="V95" s="525" t="s">
        <v>89</v>
      </c>
      <c r="W95" s="525" t="s">
        <v>89</v>
      </c>
      <c r="X95" s="526">
        <f t="shared" ref="X95:X97" si="163">Y95/E95</f>
        <v>4500</v>
      </c>
      <c r="Y95" s="526">
        <v>108000</v>
      </c>
      <c r="Z95" s="565">
        <f t="shared" ref="Z95:Z97" si="164">AH95-Y95</f>
        <v>0</v>
      </c>
      <c r="AA95" s="546">
        <f t="shared" ref="AA95:AA97" si="165">(Y95*I95)/1.1</f>
        <v>1178181.8181818181</v>
      </c>
      <c r="AB95" s="546">
        <f t="shared" ref="AB95:AB97" si="166">AA95*0.1</f>
        <v>117818.18181818182</v>
      </c>
      <c r="AC95" s="637">
        <v>0</v>
      </c>
      <c r="AD95" s="637">
        <v>0</v>
      </c>
      <c r="AE95" s="637">
        <v>0</v>
      </c>
      <c r="AF95" s="648">
        <f t="shared" ref="AF95:AF97" si="167">AE95*$AF$5</f>
        <v>0</v>
      </c>
      <c r="AG95" s="527">
        <f t="shared" ref="AG95:AG97" si="168">AA95+AB95-AC95-AD95-AE95</f>
        <v>1296000</v>
      </c>
      <c r="AH95" s="645">
        <f t="shared" ref="AH95:AH97" si="169">AG95/I95</f>
        <v>108000</v>
      </c>
      <c r="AI95" s="644"/>
    </row>
    <row r="96" spans="1:35" ht="16.149999999999999" customHeight="1">
      <c r="A96" s="194"/>
      <c r="B96" s="519" t="s">
        <v>830</v>
      </c>
      <c r="C96" s="662" t="s">
        <v>999</v>
      </c>
      <c r="D96" s="649" t="s">
        <v>959</v>
      </c>
      <c r="E96" s="659">
        <v>1</v>
      </c>
      <c r="F96" s="584" t="s">
        <v>811</v>
      </c>
      <c r="G96" s="573">
        <f t="shared" si="156"/>
        <v>10100</v>
      </c>
      <c r="H96" s="660">
        <v>10100</v>
      </c>
      <c r="I96" s="661">
        <v>1400</v>
      </c>
      <c r="J96" s="592">
        <f t="shared" si="157"/>
        <v>14140000</v>
      </c>
      <c r="K96" s="567"/>
      <c r="L96" s="568"/>
      <c r="M96" s="568"/>
      <c r="N96" s="569">
        <f t="shared" si="158"/>
        <v>12854545.454545453</v>
      </c>
      <c r="O96" s="569">
        <f t="shared" si="159"/>
        <v>1285454.5454545454</v>
      </c>
      <c r="P96" s="568">
        <v>3</v>
      </c>
      <c r="Q96" s="541">
        <f t="shared" si="160"/>
        <v>140000</v>
      </c>
      <c r="R96" s="612">
        <f t="shared" si="161"/>
        <v>9.9009900990099011E-3</v>
      </c>
      <c r="S96" s="523">
        <f t="shared" si="162"/>
        <v>140000</v>
      </c>
      <c r="T96" s="524"/>
      <c r="U96" s="562">
        <v>0</v>
      </c>
      <c r="V96" s="525" t="s">
        <v>89</v>
      </c>
      <c r="W96" s="525" t="s">
        <v>89</v>
      </c>
      <c r="X96" s="526">
        <f t="shared" si="163"/>
        <v>10000</v>
      </c>
      <c r="Y96" s="526">
        <v>10000</v>
      </c>
      <c r="Z96" s="565">
        <f t="shared" si="164"/>
        <v>0</v>
      </c>
      <c r="AA96" s="546">
        <f t="shared" si="165"/>
        <v>12727272.727272727</v>
      </c>
      <c r="AB96" s="546">
        <f t="shared" si="166"/>
        <v>1272727.2727272727</v>
      </c>
      <c r="AC96" s="637">
        <v>0</v>
      </c>
      <c r="AD96" s="637">
        <v>0</v>
      </c>
      <c r="AE96" s="637">
        <v>0</v>
      </c>
      <c r="AF96" s="648">
        <f t="shared" si="167"/>
        <v>0</v>
      </c>
      <c r="AG96" s="527">
        <f t="shared" si="168"/>
        <v>14000000</v>
      </c>
      <c r="AH96" s="645">
        <f t="shared" si="169"/>
        <v>10000</v>
      </c>
      <c r="AI96" s="644"/>
    </row>
    <row r="97" spans="1:35" ht="16.149999999999999" customHeight="1">
      <c r="A97" s="194"/>
      <c r="B97" s="519" t="s">
        <v>830</v>
      </c>
      <c r="C97" s="662">
        <v>22</v>
      </c>
      <c r="D97" s="666" t="s">
        <v>979</v>
      </c>
      <c r="E97" s="659">
        <v>10</v>
      </c>
      <c r="F97" s="584" t="s">
        <v>811</v>
      </c>
      <c r="G97" s="573">
        <f t="shared" si="156"/>
        <v>5050</v>
      </c>
      <c r="H97" s="660">
        <v>50500</v>
      </c>
      <c r="I97" s="661">
        <v>16</v>
      </c>
      <c r="J97" s="592">
        <f t="shared" si="157"/>
        <v>808000</v>
      </c>
      <c r="K97" s="567"/>
      <c r="L97" s="568"/>
      <c r="M97" s="568"/>
      <c r="N97" s="569">
        <f t="shared" si="158"/>
        <v>734545.45454545447</v>
      </c>
      <c r="O97" s="569">
        <f t="shared" si="159"/>
        <v>73454.545454545456</v>
      </c>
      <c r="P97" s="568">
        <v>5</v>
      </c>
      <c r="Q97" s="541">
        <f t="shared" si="160"/>
        <v>8000.0000000001164</v>
      </c>
      <c r="R97" s="612">
        <f t="shared" si="161"/>
        <v>9.9009900990100451E-3</v>
      </c>
      <c r="S97" s="523">
        <f t="shared" si="162"/>
        <v>8000.0000000001164</v>
      </c>
      <c r="T97" s="524"/>
      <c r="U97" s="562">
        <v>0</v>
      </c>
      <c r="V97" s="525" t="s">
        <v>89</v>
      </c>
      <c r="W97" s="525" t="s">
        <v>89</v>
      </c>
      <c r="X97" s="526">
        <f t="shared" si="163"/>
        <v>5000</v>
      </c>
      <c r="Y97" s="526">
        <v>50000</v>
      </c>
      <c r="Z97" s="565">
        <f t="shared" si="164"/>
        <v>0</v>
      </c>
      <c r="AA97" s="546">
        <f t="shared" si="165"/>
        <v>727272.72727272718</v>
      </c>
      <c r="AB97" s="546">
        <f t="shared" si="166"/>
        <v>72727.272727272721</v>
      </c>
      <c r="AC97" s="637">
        <v>0</v>
      </c>
      <c r="AD97" s="637">
        <v>0</v>
      </c>
      <c r="AE97" s="637">
        <v>0</v>
      </c>
      <c r="AF97" s="648">
        <f t="shared" si="167"/>
        <v>0</v>
      </c>
      <c r="AG97" s="527">
        <f t="shared" si="168"/>
        <v>799999.99999999988</v>
      </c>
      <c r="AH97" s="645">
        <f t="shared" si="169"/>
        <v>49999.999999999993</v>
      </c>
      <c r="AI97" s="644"/>
    </row>
    <row r="98" spans="1:35" s="518" customFormat="1" ht="16.899999999999999" customHeight="1">
      <c r="J98" s="646"/>
      <c r="Q98" s="667"/>
    </row>
    <row r="99" spans="1:35" s="518" customFormat="1" ht="16.899999999999999" customHeight="1">
      <c r="J99" s="646"/>
      <c r="Q99" s="667"/>
    </row>
    <row r="100" spans="1:35" s="518" customFormat="1" ht="16.899999999999999" customHeight="1">
      <c r="J100" s="646"/>
      <c r="Q100" s="667"/>
    </row>
    <row r="101" spans="1:35" s="518" customFormat="1" ht="16.899999999999999" customHeight="1">
      <c r="J101" s="646"/>
      <c r="Q101" s="667"/>
    </row>
    <row r="102" spans="1:35" s="518" customFormat="1" ht="16.899999999999999" customHeight="1">
      <c r="J102" s="646"/>
      <c r="Q102" s="667"/>
    </row>
    <row r="103" spans="1:35" s="518" customFormat="1" ht="16.899999999999999" customHeight="1">
      <c r="J103" s="646"/>
      <c r="Q103" s="667"/>
    </row>
    <row r="104" spans="1:35" s="518" customFormat="1" ht="16.899999999999999" customHeight="1">
      <c r="J104" s="646"/>
      <c r="Q104" s="667"/>
    </row>
    <row r="105" spans="1:35" s="518" customFormat="1" ht="16.899999999999999" customHeight="1">
      <c r="J105" s="646"/>
      <c r="Q105" s="667"/>
    </row>
    <row r="106" spans="1:35" s="518" customFormat="1" ht="16.899999999999999" customHeight="1">
      <c r="J106" s="646"/>
      <c r="Q106" s="667"/>
    </row>
    <row r="107" spans="1:35" s="518" customFormat="1" ht="16.899999999999999" customHeight="1">
      <c r="J107" s="646"/>
      <c r="Q107" s="667"/>
    </row>
    <row r="108" spans="1:35" s="518" customFormat="1" ht="16.899999999999999" customHeight="1">
      <c r="J108" s="646"/>
      <c r="Q108" s="667"/>
    </row>
    <row r="109" spans="1:35" s="518" customFormat="1" ht="16.899999999999999" customHeight="1">
      <c r="J109" s="646"/>
      <c r="Q109" s="667"/>
    </row>
    <row r="110" spans="1:35" s="518" customFormat="1" ht="16.899999999999999" customHeight="1">
      <c r="J110" s="646"/>
      <c r="Q110" s="667"/>
    </row>
    <row r="111" spans="1:35" s="518" customFormat="1" ht="16.899999999999999" customHeight="1">
      <c r="J111" s="646"/>
      <c r="Q111" s="667"/>
    </row>
    <row r="112" spans="1:35" s="518" customFormat="1" ht="16.899999999999999" customHeight="1">
      <c r="J112" s="646"/>
      <c r="Q112" s="667"/>
    </row>
    <row r="113" spans="1:35" s="518" customFormat="1" ht="16.899999999999999" customHeight="1">
      <c r="J113" s="646"/>
      <c r="Q113" s="667"/>
    </row>
    <row r="114" spans="1:35" s="518" customFormat="1" ht="16.899999999999999" customHeight="1">
      <c r="J114" s="646"/>
      <c r="Q114" s="667"/>
    </row>
    <row r="115" spans="1:35" s="518" customFormat="1" ht="16.899999999999999" customHeight="1">
      <c r="C115" s="628" t="s">
        <v>938</v>
      </c>
      <c r="Q115" s="646"/>
    </row>
    <row r="116" spans="1:35" ht="16.149999999999999" customHeight="1">
      <c r="A116" s="194"/>
      <c r="B116" s="519" t="s">
        <v>830</v>
      </c>
      <c r="C116" s="587" t="s">
        <v>166</v>
      </c>
      <c r="D116" s="625" t="s">
        <v>929</v>
      </c>
      <c r="E116" s="521">
        <v>8</v>
      </c>
      <c r="F116" s="604" t="s">
        <v>888</v>
      </c>
      <c r="G116" s="574">
        <v>4000</v>
      </c>
      <c r="H116" s="616">
        <f>G116*E116</f>
        <v>32000</v>
      </c>
      <c r="I116" s="575">
        <v>470</v>
      </c>
      <c r="J116" s="592">
        <f>H116*I116</f>
        <v>15040000</v>
      </c>
      <c r="K116" s="567"/>
      <c r="L116" s="568">
        <f>J116-M116</f>
        <v>0</v>
      </c>
      <c r="M116" s="568">
        <f>N116+O116-P116</f>
        <v>15039999.999999998</v>
      </c>
      <c r="N116" s="569">
        <f>J116/1.1</f>
        <v>13672727.272727272</v>
      </c>
      <c r="O116" s="569">
        <f>N116*0.1</f>
        <v>1367272.7272727273</v>
      </c>
      <c r="P116" s="568">
        <v>0</v>
      </c>
      <c r="Q116" s="626">
        <f>J116-AG116</f>
        <v>1207477</v>
      </c>
      <c r="R116" s="627">
        <f t="shared" ref="R116:R128" si="170">Q116/J116</f>
        <v>8.0284375000000005E-2</v>
      </c>
      <c r="S116" s="608">
        <f>Q116-U116</f>
        <v>1097477</v>
      </c>
      <c r="T116" s="524" t="s">
        <v>841</v>
      </c>
      <c r="U116" s="563">
        <v>110000</v>
      </c>
      <c r="V116" s="525" t="s">
        <v>833</v>
      </c>
      <c r="W116" s="620" t="s">
        <v>826</v>
      </c>
      <c r="X116" s="624">
        <f>Y116/E116</f>
        <v>3678.8625000000002</v>
      </c>
      <c r="Y116" s="624">
        <f>(AA116+AB116-AC116-AD116-AE116)/I116</f>
        <v>29430.9</v>
      </c>
      <c r="Z116" s="568">
        <f>AH116-Y116</f>
        <v>0</v>
      </c>
      <c r="AA116" s="527">
        <v>14523000</v>
      </c>
      <c r="AB116" s="527">
        <v>1452300</v>
      </c>
      <c r="AC116" s="528">
        <v>1307070</v>
      </c>
      <c r="AD116" s="528">
        <v>130707</v>
      </c>
      <c r="AE116" s="528">
        <v>705000</v>
      </c>
      <c r="AF116" s="619">
        <f>AE116*$AF$5</f>
        <v>141000</v>
      </c>
      <c r="AG116" s="527">
        <v>13832523</v>
      </c>
      <c r="AH116" s="643">
        <f>AG116/I116</f>
        <v>29430.9</v>
      </c>
      <c r="AI116" s="644" t="s">
        <v>934</v>
      </c>
    </row>
    <row r="117" spans="1:35" ht="16.149999999999999" customHeight="1">
      <c r="A117" s="194"/>
      <c r="B117" s="519" t="s">
        <v>830</v>
      </c>
      <c r="C117" s="587" t="s">
        <v>166</v>
      </c>
      <c r="D117" s="621" t="s">
        <v>930</v>
      </c>
      <c r="E117" s="539">
        <v>8</v>
      </c>
      <c r="F117" s="604" t="s">
        <v>888</v>
      </c>
      <c r="G117" s="571">
        <v>4000</v>
      </c>
      <c r="H117" s="576">
        <f>G117*E117</f>
        <v>32000</v>
      </c>
      <c r="I117" s="572">
        <v>80</v>
      </c>
      <c r="J117" s="592">
        <f>H117*I117</f>
        <v>2560000</v>
      </c>
      <c r="K117" s="567"/>
      <c r="L117" s="568">
        <f>J117-M117</f>
        <v>0</v>
      </c>
      <c r="M117" s="568">
        <f>N117+O117-P117</f>
        <v>2560000</v>
      </c>
      <c r="N117" s="569">
        <f>J117/1.1</f>
        <v>2327272.7272727271</v>
      </c>
      <c r="O117" s="569">
        <f>N117*0.1</f>
        <v>232727.27272727271</v>
      </c>
      <c r="P117" s="568">
        <v>0</v>
      </c>
      <c r="Q117" s="606">
        <f>J117-AG117</f>
        <v>205528</v>
      </c>
      <c r="R117" s="623">
        <f t="shared" si="170"/>
        <v>8.0284375000000005E-2</v>
      </c>
      <c r="S117" s="608">
        <f>Q117-U117</f>
        <v>205528</v>
      </c>
      <c r="T117" s="524" t="s">
        <v>841</v>
      </c>
      <c r="U117" s="563">
        <v>0</v>
      </c>
      <c r="V117" s="525" t="s">
        <v>833</v>
      </c>
      <c r="W117" s="600" t="s">
        <v>826</v>
      </c>
      <c r="X117" s="624">
        <f>Y117/E117</f>
        <v>3678.8625000000002</v>
      </c>
      <c r="Y117" s="624">
        <f>(AA117+AB117-AC117-AD117-AE117)/I117</f>
        <v>29430.9</v>
      </c>
      <c r="Z117" s="565">
        <f>AH117-Y117</f>
        <v>0</v>
      </c>
      <c r="AA117" s="546">
        <v>2472000</v>
      </c>
      <c r="AB117" s="546">
        <v>247200</v>
      </c>
      <c r="AC117" s="547">
        <v>222480</v>
      </c>
      <c r="AD117" s="547">
        <v>22248</v>
      </c>
      <c r="AE117" s="547">
        <v>120000</v>
      </c>
      <c r="AF117" s="557">
        <f>AE117*$AF$5</f>
        <v>24000</v>
      </c>
      <c r="AG117" s="546">
        <v>2354472</v>
      </c>
      <c r="AH117" s="643">
        <f t="shared" ref="AH117:AH119" si="171">AG117/I117</f>
        <v>29430.9</v>
      </c>
      <c r="AI117" s="644" t="s">
        <v>934</v>
      </c>
    </row>
    <row r="118" spans="1:35" ht="16.149999999999999" customHeight="1">
      <c r="A118" s="194"/>
      <c r="B118" s="519" t="s">
        <v>830</v>
      </c>
      <c r="C118" s="587" t="s">
        <v>166</v>
      </c>
      <c r="D118" s="621" t="s">
        <v>931</v>
      </c>
      <c r="E118" s="539">
        <v>8</v>
      </c>
      <c r="F118" s="604" t="s">
        <v>888</v>
      </c>
      <c r="G118" s="571">
        <v>4000</v>
      </c>
      <c r="H118" s="576">
        <f>G118*E118</f>
        <v>32000</v>
      </c>
      <c r="I118" s="572">
        <v>470</v>
      </c>
      <c r="J118" s="592">
        <f>H118*I118</f>
        <v>15040000</v>
      </c>
      <c r="K118" s="567"/>
      <c r="L118" s="568">
        <f>J118-M118</f>
        <v>0</v>
      </c>
      <c r="M118" s="568">
        <f>N118+O118-P118</f>
        <v>15039999.999999998</v>
      </c>
      <c r="N118" s="569">
        <f>J118/1.1</f>
        <v>13672727.272727272</v>
      </c>
      <c r="O118" s="569">
        <f>N118*0.1</f>
        <v>1367272.7272727273</v>
      </c>
      <c r="P118" s="568">
        <v>0</v>
      </c>
      <c r="Q118" s="606">
        <f>J118-AG118</f>
        <v>1207477</v>
      </c>
      <c r="R118" s="623">
        <f t="shared" si="170"/>
        <v>8.0284375000000005E-2</v>
      </c>
      <c r="S118" s="608">
        <f>Q118-U118</f>
        <v>1207477</v>
      </c>
      <c r="T118" s="524" t="s">
        <v>841</v>
      </c>
      <c r="U118" s="563">
        <v>0</v>
      </c>
      <c r="V118" s="525" t="s">
        <v>833</v>
      </c>
      <c r="W118" s="600" t="s">
        <v>826</v>
      </c>
      <c r="X118" s="624">
        <f>Y118/E118</f>
        <v>3678.8625000000002</v>
      </c>
      <c r="Y118" s="624">
        <f>(AA118+AB118-AC118-AD118-AE118)/I118</f>
        <v>29430.9</v>
      </c>
      <c r="Z118" s="565">
        <f>AH118-Y118</f>
        <v>0</v>
      </c>
      <c r="AA118" s="546">
        <v>14523000</v>
      </c>
      <c r="AB118" s="546">
        <v>1452300</v>
      </c>
      <c r="AC118" s="547">
        <v>1307070</v>
      </c>
      <c r="AD118" s="547">
        <v>130707</v>
      </c>
      <c r="AE118" s="547">
        <v>705000</v>
      </c>
      <c r="AF118" s="557">
        <f>AE118*$AF$5</f>
        <v>141000</v>
      </c>
      <c r="AG118" s="546">
        <v>13832523</v>
      </c>
      <c r="AH118" s="643">
        <f t="shared" si="171"/>
        <v>29430.9</v>
      </c>
      <c r="AI118" s="644" t="s">
        <v>934</v>
      </c>
    </row>
    <row r="119" spans="1:35" ht="16.149999999999999" customHeight="1">
      <c r="A119" s="194"/>
      <c r="B119" s="519" t="s">
        <v>830</v>
      </c>
      <c r="C119" s="587" t="s">
        <v>166</v>
      </c>
      <c r="D119" s="621" t="s">
        <v>932</v>
      </c>
      <c r="E119" s="539">
        <v>8</v>
      </c>
      <c r="F119" s="604" t="s">
        <v>888</v>
      </c>
      <c r="G119" s="571">
        <v>4000</v>
      </c>
      <c r="H119" s="576">
        <f>G119*E119</f>
        <v>32000</v>
      </c>
      <c r="I119" s="572">
        <v>80</v>
      </c>
      <c r="J119" s="592">
        <f>H119*I119</f>
        <v>2560000</v>
      </c>
      <c r="K119" s="567"/>
      <c r="L119" s="568">
        <f>J119-M119</f>
        <v>0</v>
      </c>
      <c r="M119" s="568">
        <f>N119+O119-P119</f>
        <v>2560000</v>
      </c>
      <c r="N119" s="569">
        <f>J119/1.1</f>
        <v>2327272.7272727271</v>
      </c>
      <c r="O119" s="569">
        <f>N119*0.1</f>
        <v>232727.27272727271</v>
      </c>
      <c r="P119" s="568">
        <v>0</v>
      </c>
      <c r="Q119" s="606">
        <f>J119-AG119</f>
        <v>205528</v>
      </c>
      <c r="R119" s="623">
        <f t="shared" si="170"/>
        <v>8.0284375000000005E-2</v>
      </c>
      <c r="S119" s="608">
        <f>Q119-U119</f>
        <v>205528</v>
      </c>
      <c r="T119" s="524" t="s">
        <v>841</v>
      </c>
      <c r="U119" s="563">
        <v>0</v>
      </c>
      <c r="V119" s="525" t="s">
        <v>833</v>
      </c>
      <c r="W119" s="600" t="s">
        <v>826</v>
      </c>
      <c r="X119" s="624">
        <f>Y119/E119</f>
        <v>3678.8625000000002</v>
      </c>
      <c r="Y119" s="624">
        <f>(AA119+AB119-AC119-AD119-AE119)/I119</f>
        <v>29430.9</v>
      </c>
      <c r="Z119" s="565">
        <f>AH119-Y119</f>
        <v>0</v>
      </c>
      <c r="AA119" s="546">
        <v>2472000</v>
      </c>
      <c r="AB119" s="546">
        <v>247200</v>
      </c>
      <c r="AC119" s="547">
        <v>222480</v>
      </c>
      <c r="AD119" s="547">
        <v>22248</v>
      </c>
      <c r="AE119" s="547">
        <v>120000</v>
      </c>
      <c r="AF119" s="557">
        <f>AE119*$AF$5</f>
        <v>24000</v>
      </c>
      <c r="AG119" s="546">
        <v>2354472</v>
      </c>
      <c r="AH119" s="643">
        <f t="shared" si="171"/>
        <v>29430.9</v>
      </c>
      <c r="AI119" s="644" t="s">
        <v>934</v>
      </c>
    </row>
    <row r="120" spans="1:35" s="518" customFormat="1" ht="16.899999999999999" customHeight="1">
      <c r="B120" s="552" t="s">
        <v>840</v>
      </c>
      <c r="C120" s="554"/>
      <c r="D120" s="555"/>
      <c r="E120" s="555"/>
      <c r="F120" s="554"/>
      <c r="G120" s="556"/>
      <c r="H120" s="556" t="s">
        <v>5</v>
      </c>
      <c r="I120" s="553">
        <f>SUM(I116:I119)</f>
        <v>1100</v>
      </c>
      <c r="J120" s="593">
        <f>SUM(J116:J119)</f>
        <v>35200000</v>
      </c>
      <c r="K120" s="532"/>
      <c r="L120" s="533"/>
      <c r="M120" s="531">
        <f t="shared" ref="M120:S120" si="172">SUM(M116:M119)</f>
        <v>35200000</v>
      </c>
      <c r="N120" s="532">
        <f t="shared" si="172"/>
        <v>31999999.999999996</v>
      </c>
      <c r="O120" s="532">
        <f t="shared" si="172"/>
        <v>3200000</v>
      </c>
      <c r="P120" s="532">
        <f t="shared" si="172"/>
        <v>0</v>
      </c>
      <c r="Q120" s="589">
        <f t="shared" si="172"/>
        <v>2826010</v>
      </c>
      <c r="R120" s="589"/>
      <c r="S120" s="590">
        <f t="shared" si="172"/>
        <v>2716010</v>
      </c>
      <c r="T120" s="530"/>
      <c r="U120" s="534">
        <f>SUM(U116:U119)</f>
        <v>110000</v>
      </c>
      <c r="V120" s="531"/>
      <c r="W120" s="530"/>
      <c r="X120" s="535"/>
      <c r="Y120" s="535"/>
      <c r="Z120" s="533"/>
      <c r="AA120" s="534">
        <f t="shared" ref="AA120:AG120" si="173">SUM(AA116:AA119)</f>
        <v>33990000</v>
      </c>
      <c r="AB120" s="534">
        <f t="shared" si="173"/>
        <v>3399000</v>
      </c>
      <c r="AC120" s="534">
        <f t="shared" si="173"/>
        <v>3059100</v>
      </c>
      <c r="AD120" s="534">
        <f t="shared" si="173"/>
        <v>305910</v>
      </c>
      <c r="AE120" s="534">
        <f t="shared" si="173"/>
        <v>1650000</v>
      </c>
      <c r="AF120" s="558">
        <f t="shared" si="173"/>
        <v>330000</v>
      </c>
      <c r="AG120" s="534">
        <f t="shared" si="173"/>
        <v>32373990</v>
      </c>
      <c r="AH120" s="578"/>
      <c r="AI120" s="644"/>
    </row>
    <row r="121" spans="1:35" ht="16.149999999999999" customHeight="1">
      <c r="A121" s="194"/>
      <c r="B121" s="536" t="s">
        <v>830</v>
      </c>
      <c r="C121" s="582" t="s">
        <v>166</v>
      </c>
      <c r="D121" s="621" t="s">
        <v>929</v>
      </c>
      <c r="E121" s="539">
        <v>8</v>
      </c>
      <c r="F121" s="584" t="s">
        <v>933</v>
      </c>
      <c r="G121" s="571">
        <v>3950</v>
      </c>
      <c r="H121" s="576">
        <f>G121*E121</f>
        <v>31600</v>
      </c>
      <c r="I121" s="572">
        <v>90</v>
      </c>
      <c r="J121" s="591">
        <f>H121*I121</f>
        <v>2844000</v>
      </c>
      <c r="K121" s="567"/>
      <c r="L121" s="565">
        <f>J121-M121</f>
        <v>0</v>
      </c>
      <c r="M121" s="565">
        <f>N121+O121-P121</f>
        <v>2844000</v>
      </c>
      <c r="N121" s="566">
        <f>J121/1.1</f>
        <v>2585454.5454545454</v>
      </c>
      <c r="O121" s="566">
        <f>N121*0.1</f>
        <v>258545.45454545456</v>
      </c>
      <c r="P121" s="565">
        <v>0</v>
      </c>
      <c r="Q121" s="606">
        <f>J121-AG121</f>
        <v>195219</v>
      </c>
      <c r="R121" s="623">
        <f t="shared" si="170"/>
        <v>6.864240506329114E-2</v>
      </c>
      <c r="S121" s="607">
        <f>Q121-U121</f>
        <v>85219</v>
      </c>
      <c r="T121" s="524" t="s">
        <v>841</v>
      </c>
      <c r="U121" s="562">
        <v>110000</v>
      </c>
      <c r="V121" s="544" t="s">
        <v>833</v>
      </c>
      <c r="W121" s="600" t="s">
        <v>826</v>
      </c>
      <c r="X121" s="605">
        <f>Y121/E121</f>
        <v>3678.8625000000002</v>
      </c>
      <c r="Y121" s="605">
        <f>(AA121+AB121-AC121-AD121-AE121)/I121</f>
        <v>29430.9</v>
      </c>
      <c r="Z121" s="565">
        <f>AH121-Y121</f>
        <v>0</v>
      </c>
      <c r="AA121" s="546">
        <v>2781000</v>
      </c>
      <c r="AB121" s="546">
        <v>278100</v>
      </c>
      <c r="AC121" s="547">
        <v>250290</v>
      </c>
      <c r="AD121" s="547">
        <v>25029</v>
      </c>
      <c r="AE121" s="547">
        <v>135000</v>
      </c>
      <c r="AF121" s="557">
        <f>AE121*$AF$5</f>
        <v>27000</v>
      </c>
      <c r="AG121" s="546">
        <v>2648781</v>
      </c>
      <c r="AH121" s="643">
        <f t="shared" ref="AH121:AH124" si="174">AG121/I121</f>
        <v>29430.9</v>
      </c>
      <c r="AI121" s="644" t="s">
        <v>934</v>
      </c>
    </row>
    <row r="122" spans="1:35" ht="16.149999999999999" customHeight="1">
      <c r="A122" s="194"/>
      <c r="B122" s="519" t="s">
        <v>830</v>
      </c>
      <c r="C122" s="587" t="s">
        <v>166</v>
      </c>
      <c r="D122" s="621" t="s">
        <v>930</v>
      </c>
      <c r="E122" s="539">
        <v>8</v>
      </c>
      <c r="F122" s="584" t="s">
        <v>933</v>
      </c>
      <c r="G122" s="571">
        <v>3950</v>
      </c>
      <c r="H122" s="576">
        <f>G122*E122</f>
        <v>31600</v>
      </c>
      <c r="I122" s="572">
        <v>10</v>
      </c>
      <c r="J122" s="592">
        <f>H122*I122</f>
        <v>316000</v>
      </c>
      <c r="K122" s="567"/>
      <c r="L122" s="568">
        <f>J122-M122</f>
        <v>0</v>
      </c>
      <c r="M122" s="568">
        <f>N122+O122-P122</f>
        <v>315999.99999999994</v>
      </c>
      <c r="N122" s="569">
        <f>J122/1.1</f>
        <v>287272.72727272724</v>
      </c>
      <c r="O122" s="569">
        <f>N122*0.1</f>
        <v>28727.272727272724</v>
      </c>
      <c r="P122" s="568">
        <v>0</v>
      </c>
      <c r="Q122" s="606">
        <f>J122-AG122</f>
        <v>21691</v>
      </c>
      <c r="R122" s="623">
        <f t="shared" si="170"/>
        <v>6.864240506329114E-2</v>
      </c>
      <c r="S122" s="608">
        <f>Q122-U122</f>
        <v>21691</v>
      </c>
      <c r="T122" s="524" t="s">
        <v>841</v>
      </c>
      <c r="U122" s="563">
        <v>0</v>
      </c>
      <c r="V122" s="525" t="s">
        <v>833</v>
      </c>
      <c r="W122" s="600" t="s">
        <v>826</v>
      </c>
      <c r="X122" s="624">
        <f>Y122/E122</f>
        <v>3678.8625000000002</v>
      </c>
      <c r="Y122" s="624">
        <f>(AA122+AB122-AC122-AD122-AE122)/I122</f>
        <v>29430.9</v>
      </c>
      <c r="Z122" s="565">
        <f>AH122-Y122</f>
        <v>0</v>
      </c>
      <c r="AA122" s="546">
        <v>309000</v>
      </c>
      <c r="AB122" s="546">
        <v>30900</v>
      </c>
      <c r="AC122" s="547">
        <v>27810</v>
      </c>
      <c r="AD122" s="547">
        <v>2781</v>
      </c>
      <c r="AE122" s="547">
        <v>15000</v>
      </c>
      <c r="AF122" s="557">
        <f>AE122*$AF$5</f>
        <v>3000</v>
      </c>
      <c r="AG122" s="546">
        <v>294309</v>
      </c>
      <c r="AH122" s="643">
        <f t="shared" si="174"/>
        <v>29430.9</v>
      </c>
      <c r="AI122" s="644" t="s">
        <v>934</v>
      </c>
    </row>
    <row r="123" spans="1:35" ht="16.149999999999999" customHeight="1">
      <c r="A123" s="194"/>
      <c r="B123" s="519" t="s">
        <v>830</v>
      </c>
      <c r="C123" s="587" t="s">
        <v>166</v>
      </c>
      <c r="D123" s="621" t="s">
        <v>931</v>
      </c>
      <c r="E123" s="539">
        <v>8</v>
      </c>
      <c r="F123" s="584" t="s">
        <v>933</v>
      </c>
      <c r="G123" s="571">
        <v>3950</v>
      </c>
      <c r="H123" s="576">
        <f>G123*E123</f>
        <v>31600</v>
      </c>
      <c r="I123" s="572">
        <v>90</v>
      </c>
      <c r="J123" s="592">
        <f>H123*I123</f>
        <v>2844000</v>
      </c>
      <c r="K123" s="567"/>
      <c r="L123" s="568">
        <f>J123-M123</f>
        <v>0</v>
      </c>
      <c r="M123" s="568">
        <f>N123+O123-P123</f>
        <v>2844000</v>
      </c>
      <c r="N123" s="569">
        <f>J123/1.1</f>
        <v>2585454.5454545454</v>
      </c>
      <c r="O123" s="569">
        <f>N123*0.1</f>
        <v>258545.45454545456</v>
      </c>
      <c r="P123" s="568">
        <v>0</v>
      </c>
      <c r="Q123" s="606">
        <f>J123-AG123</f>
        <v>195219</v>
      </c>
      <c r="R123" s="623">
        <f t="shared" si="170"/>
        <v>6.864240506329114E-2</v>
      </c>
      <c r="S123" s="608">
        <f>Q123-U123</f>
        <v>195219</v>
      </c>
      <c r="T123" s="524" t="s">
        <v>841</v>
      </c>
      <c r="U123" s="563">
        <v>0</v>
      </c>
      <c r="V123" s="525" t="s">
        <v>833</v>
      </c>
      <c r="W123" s="600" t="s">
        <v>826</v>
      </c>
      <c r="X123" s="624">
        <f>Y123/E123</f>
        <v>3678.8625000000002</v>
      </c>
      <c r="Y123" s="624">
        <f>(AA123+AB123-AC123-AD123-AE123)/I123</f>
        <v>29430.9</v>
      </c>
      <c r="Z123" s="565">
        <f>AH123-Y123</f>
        <v>0</v>
      </c>
      <c r="AA123" s="546">
        <v>2781000</v>
      </c>
      <c r="AB123" s="546">
        <v>278100</v>
      </c>
      <c r="AC123" s="547">
        <v>250290</v>
      </c>
      <c r="AD123" s="547">
        <v>25029</v>
      </c>
      <c r="AE123" s="547">
        <v>135000</v>
      </c>
      <c r="AF123" s="557">
        <f>AE123*$AF$5</f>
        <v>27000</v>
      </c>
      <c r="AG123" s="546">
        <v>2648781</v>
      </c>
      <c r="AH123" s="643">
        <f t="shared" si="174"/>
        <v>29430.9</v>
      </c>
      <c r="AI123" s="644" t="s">
        <v>934</v>
      </c>
    </row>
    <row r="124" spans="1:35" ht="16.149999999999999" customHeight="1">
      <c r="A124" s="194"/>
      <c r="B124" s="519" t="s">
        <v>830</v>
      </c>
      <c r="C124" s="587" t="s">
        <v>166</v>
      </c>
      <c r="D124" s="621" t="s">
        <v>932</v>
      </c>
      <c r="E124" s="539">
        <v>8</v>
      </c>
      <c r="F124" s="584" t="s">
        <v>933</v>
      </c>
      <c r="G124" s="571">
        <v>3950</v>
      </c>
      <c r="H124" s="576">
        <f>G124*E124</f>
        <v>31600</v>
      </c>
      <c r="I124" s="572">
        <v>10</v>
      </c>
      <c r="J124" s="592">
        <f>H124*I124</f>
        <v>316000</v>
      </c>
      <c r="K124" s="567"/>
      <c r="L124" s="568">
        <f>J124-M124</f>
        <v>0</v>
      </c>
      <c r="M124" s="568">
        <f>N124+O124-P124</f>
        <v>315999.99999999994</v>
      </c>
      <c r="N124" s="569">
        <f>J124/1.1</f>
        <v>287272.72727272724</v>
      </c>
      <c r="O124" s="569">
        <f>N124*0.1</f>
        <v>28727.272727272724</v>
      </c>
      <c r="P124" s="568">
        <v>0</v>
      </c>
      <c r="Q124" s="606">
        <f>J124-AG124</f>
        <v>21691</v>
      </c>
      <c r="R124" s="623">
        <f t="shared" si="170"/>
        <v>6.864240506329114E-2</v>
      </c>
      <c r="S124" s="608">
        <f>Q124-U124</f>
        <v>21691</v>
      </c>
      <c r="T124" s="524" t="s">
        <v>841</v>
      </c>
      <c r="U124" s="563">
        <v>0</v>
      </c>
      <c r="V124" s="525" t="s">
        <v>833</v>
      </c>
      <c r="W124" s="600" t="s">
        <v>826</v>
      </c>
      <c r="X124" s="624">
        <f>Y124/E124</f>
        <v>3678.8625000000002</v>
      </c>
      <c r="Y124" s="624">
        <f>(AA124+AB124-AC124-AD124-AE124)/I124</f>
        <v>29430.9</v>
      </c>
      <c r="Z124" s="565">
        <f>AH124-Y124</f>
        <v>0</v>
      </c>
      <c r="AA124" s="546">
        <v>309000</v>
      </c>
      <c r="AB124" s="546">
        <v>30900</v>
      </c>
      <c r="AC124" s="547">
        <v>27810</v>
      </c>
      <c r="AD124" s="547">
        <v>2781</v>
      </c>
      <c r="AE124" s="547">
        <v>15000</v>
      </c>
      <c r="AF124" s="557">
        <f>AE124*$AF$5</f>
        <v>3000</v>
      </c>
      <c r="AG124" s="546">
        <v>294309</v>
      </c>
      <c r="AH124" s="643">
        <f t="shared" si="174"/>
        <v>29430.9</v>
      </c>
      <c r="AI124" s="644" t="s">
        <v>934</v>
      </c>
    </row>
    <row r="125" spans="1:35" s="518" customFormat="1" ht="16.899999999999999" customHeight="1">
      <c r="B125" s="552" t="s">
        <v>840</v>
      </c>
      <c r="C125" s="554"/>
      <c r="D125" s="555"/>
      <c r="E125" s="555"/>
      <c r="F125" s="554"/>
      <c r="G125" s="556"/>
      <c r="H125" s="556" t="s">
        <v>5</v>
      </c>
      <c r="I125" s="553">
        <f>SUM(I121:I124)</f>
        <v>200</v>
      </c>
      <c r="J125" s="593">
        <f>SUM(J121:J124)</f>
        <v>6320000</v>
      </c>
      <c r="K125" s="532"/>
      <c r="L125" s="533"/>
      <c r="M125" s="531">
        <f t="shared" ref="M125:Q125" si="175">SUM(M121:M124)</f>
        <v>6320000</v>
      </c>
      <c r="N125" s="532">
        <f t="shared" si="175"/>
        <v>5745454.5454545459</v>
      </c>
      <c r="O125" s="532">
        <f t="shared" si="175"/>
        <v>574545.45454545459</v>
      </c>
      <c r="P125" s="532">
        <f t="shared" si="175"/>
        <v>0</v>
      </c>
      <c r="Q125" s="589">
        <f t="shared" si="175"/>
        <v>433820</v>
      </c>
      <c r="R125" s="589"/>
      <c r="S125" s="590">
        <f>SUM(S121:S124)</f>
        <v>323820</v>
      </c>
      <c r="T125" s="530"/>
      <c r="U125" s="534">
        <f>SUM(U121:U124)</f>
        <v>110000</v>
      </c>
      <c r="V125" s="531"/>
      <c r="W125" s="530"/>
      <c r="X125" s="535"/>
      <c r="Y125" s="535"/>
      <c r="Z125" s="533"/>
      <c r="AA125" s="534">
        <f t="shared" ref="AA125:AG125" si="176">SUM(AA121:AA124)</f>
        <v>6180000</v>
      </c>
      <c r="AB125" s="534">
        <f t="shared" si="176"/>
        <v>618000</v>
      </c>
      <c r="AC125" s="534">
        <f t="shared" si="176"/>
        <v>556200</v>
      </c>
      <c r="AD125" s="534">
        <f t="shared" si="176"/>
        <v>55620</v>
      </c>
      <c r="AE125" s="534">
        <f t="shared" si="176"/>
        <v>300000</v>
      </c>
      <c r="AF125" s="558">
        <f t="shared" si="176"/>
        <v>60000</v>
      </c>
      <c r="AG125" s="534">
        <f t="shared" si="176"/>
        <v>5886180</v>
      </c>
      <c r="AH125" s="578"/>
      <c r="AI125" s="644"/>
    </row>
    <row r="126" spans="1:35" ht="16.149999999999999" customHeight="1">
      <c r="A126" s="194"/>
      <c r="B126" s="536" t="s">
        <v>830</v>
      </c>
      <c r="C126" s="582" t="s">
        <v>166</v>
      </c>
      <c r="D126" s="609" t="s">
        <v>889</v>
      </c>
      <c r="E126" s="539">
        <v>8</v>
      </c>
      <c r="F126" s="604" t="s">
        <v>888</v>
      </c>
      <c r="G126" s="570">
        <f>H126/E126</f>
        <v>3437.5</v>
      </c>
      <c r="H126" s="571">
        <v>27500</v>
      </c>
      <c r="I126" s="572">
        <v>980</v>
      </c>
      <c r="J126" s="591">
        <f>H126*I126</f>
        <v>26950000</v>
      </c>
      <c r="K126" s="567"/>
      <c r="L126" s="565">
        <f>J126-M126</f>
        <v>0</v>
      </c>
      <c r="M126" s="565">
        <f>N126+O126-P126</f>
        <v>26949999.999999996</v>
      </c>
      <c r="N126" s="566">
        <f>J126/1.1</f>
        <v>24499999.999999996</v>
      </c>
      <c r="O126" s="566">
        <f>N126*0.1</f>
        <v>2449999.9999999995</v>
      </c>
      <c r="P126" s="565">
        <v>0</v>
      </c>
      <c r="Q126" s="606">
        <f>(H126-Y126)*I126</f>
        <v>1078000</v>
      </c>
      <c r="R126" s="623">
        <f t="shared" si="170"/>
        <v>0.04</v>
      </c>
      <c r="S126" s="607">
        <f>Q126-U126</f>
        <v>968000</v>
      </c>
      <c r="T126" s="543" t="s">
        <v>841</v>
      </c>
      <c r="U126" s="562">
        <v>110000</v>
      </c>
      <c r="V126" s="544" t="s">
        <v>833</v>
      </c>
      <c r="W126" s="600" t="s">
        <v>826</v>
      </c>
      <c r="X126" s="605">
        <f>Y126/E126</f>
        <v>3300</v>
      </c>
      <c r="Y126" s="605">
        <v>26400</v>
      </c>
      <c r="Z126" s="565">
        <f>AH126-Y126</f>
        <v>-26400</v>
      </c>
      <c r="AA126" s="546">
        <v>0</v>
      </c>
      <c r="AB126" s="546">
        <v>0</v>
      </c>
      <c r="AC126" s="546">
        <v>0</v>
      </c>
      <c r="AD126" s="546">
        <v>0</v>
      </c>
      <c r="AE126" s="546">
        <v>0</v>
      </c>
      <c r="AF126" s="546">
        <v>0</v>
      </c>
      <c r="AG126" s="546">
        <v>0</v>
      </c>
      <c r="AH126" s="643">
        <f t="shared" ref="AH126:AH128" si="177">AG126/I126</f>
        <v>0</v>
      </c>
      <c r="AI126" s="644" t="s">
        <v>934</v>
      </c>
    </row>
    <row r="127" spans="1:35" ht="16.149999999999999" customHeight="1">
      <c r="A127" s="194"/>
      <c r="B127" s="519" t="s">
        <v>830</v>
      </c>
      <c r="C127" s="587" t="s">
        <v>166</v>
      </c>
      <c r="D127" s="609" t="s">
        <v>889</v>
      </c>
      <c r="E127" s="539">
        <v>8</v>
      </c>
      <c r="F127" s="604" t="s">
        <v>888</v>
      </c>
      <c r="G127" s="570">
        <f>H127/E127</f>
        <v>3437.5</v>
      </c>
      <c r="H127" s="571">
        <v>27500</v>
      </c>
      <c r="I127" s="572">
        <v>980</v>
      </c>
      <c r="J127" s="592">
        <f>H127*I127</f>
        <v>26950000</v>
      </c>
      <c r="K127" s="567"/>
      <c r="L127" s="568">
        <f>J127-M127</f>
        <v>0</v>
      </c>
      <c r="M127" s="568">
        <f>N127+O127-P127</f>
        <v>26949999.999999996</v>
      </c>
      <c r="N127" s="569">
        <f>J127/1.1</f>
        <v>24499999.999999996</v>
      </c>
      <c r="O127" s="569">
        <f>N127*0.1</f>
        <v>2449999.9999999995</v>
      </c>
      <c r="P127" s="568">
        <v>0</v>
      </c>
      <c r="Q127" s="606">
        <f>(H127-Y127)*I127</f>
        <v>1078000</v>
      </c>
      <c r="R127" s="623">
        <f t="shared" si="170"/>
        <v>0.04</v>
      </c>
      <c r="S127" s="608">
        <f>Q127-U127</f>
        <v>968000</v>
      </c>
      <c r="T127" s="524" t="s">
        <v>841</v>
      </c>
      <c r="U127" s="563">
        <v>110000</v>
      </c>
      <c r="V127" s="544" t="s">
        <v>833</v>
      </c>
      <c r="W127" s="600" t="s">
        <v>826</v>
      </c>
      <c r="X127" s="605">
        <f>Y127/E127</f>
        <v>3300</v>
      </c>
      <c r="Y127" s="605">
        <v>26400</v>
      </c>
      <c r="Z127" s="565">
        <f>AH127-Y127</f>
        <v>-26400</v>
      </c>
      <c r="AA127" s="546">
        <v>0</v>
      </c>
      <c r="AB127" s="546">
        <v>0</v>
      </c>
      <c r="AC127" s="546">
        <v>0</v>
      </c>
      <c r="AD127" s="546">
        <v>0</v>
      </c>
      <c r="AE127" s="546">
        <v>0</v>
      </c>
      <c r="AF127" s="546">
        <v>0</v>
      </c>
      <c r="AG127" s="546">
        <v>0</v>
      </c>
      <c r="AH127" s="643">
        <f t="shared" si="177"/>
        <v>0</v>
      </c>
      <c r="AI127" s="644" t="s">
        <v>934</v>
      </c>
    </row>
    <row r="128" spans="1:35" ht="16.149999999999999" customHeight="1">
      <c r="A128" s="194"/>
      <c r="B128" s="519" t="s">
        <v>830</v>
      </c>
      <c r="C128" s="587" t="s">
        <v>166</v>
      </c>
      <c r="D128" s="609" t="s">
        <v>889</v>
      </c>
      <c r="E128" s="539">
        <v>8</v>
      </c>
      <c r="F128" s="604" t="s">
        <v>888</v>
      </c>
      <c r="G128" s="570">
        <f>H128/E128</f>
        <v>3437.5</v>
      </c>
      <c r="H128" s="571">
        <v>27500</v>
      </c>
      <c r="I128" s="572">
        <v>980</v>
      </c>
      <c r="J128" s="592">
        <f>H128*I128</f>
        <v>26950000</v>
      </c>
      <c r="K128" s="567"/>
      <c r="L128" s="568">
        <f>J128-M128</f>
        <v>0</v>
      </c>
      <c r="M128" s="568">
        <f>N128+O128-P128</f>
        <v>26949999.999999996</v>
      </c>
      <c r="N128" s="569">
        <f>J128/1.1</f>
        <v>24499999.999999996</v>
      </c>
      <c r="O128" s="569">
        <f>N128*0.1</f>
        <v>2449999.9999999995</v>
      </c>
      <c r="P128" s="568">
        <v>0</v>
      </c>
      <c r="Q128" s="606">
        <f>(H128-Y128)*I128</f>
        <v>1078000</v>
      </c>
      <c r="R128" s="623">
        <f t="shared" si="170"/>
        <v>0.04</v>
      </c>
      <c r="S128" s="608">
        <f>Q128-U128</f>
        <v>968000</v>
      </c>
      <c r="T128" s="524" t="s">
        <v>841</v>
      </c>
      <c r="U128" s="563">
        <v>110000</v>
      </c>
      <c r="V128" s="544" t="s">
        <v>833</v>
      </c>
      <c r="W128" s="600" t="s">
        <v>826</v>
      </c>
      <c r="X128" s="605">
        <f>Y128/E128</f>
        <v>3300</v>
      </c>
      <c r="Y128" s="605">
        <v>26400</v>
      </c>
      <c r="Z128" s="565">
        <f>AH128-Y128</f>
        <v>-26400</v>
      </c>
      <c r="AA128" s="546">
        <v>0</v>
      </c>
      <c r="AB128" s="546">
        <v>0</v>
      </c>
      <c r="AC128" s="546">
        <v>0</v>
      </c>
      <c r="AD128" s="546">
        <v>0</v>
      </c>
      <c r="AE128" s="546">
        <v>0</v>
      </c>
      <c r="AF128" s="546">
        <v>0</v>
      </c>
      <c r="AG128" s="546">
        <v>0</v>
      </c>
      <c r="AH128" s="643">
        <f t="shared" si="177"/>
        <v>0</v>
      </c>
      <c r="AI128" s="644" t="s">
        <v>934</v>
      </c>
    </row>
    <row r="129" spans="1:35" s="518" customFormat="1" ht="16.899999999999999" customHeight="1">
      <c r="B129" s="552" t="s">
        <v>840</v>
      </c>
      <c r="C129" s="554"/>
      <c r="D129" s="555"/>
      <c r="E129" s="555"/>
      <c r="F129" s="554"/>
      <c r="G129" s="556"/>
      <c r="H129" s="556" t="s">
        <v>5</v>
      </c>
      <c r="I129" s="553">
        <f>SUM(I126:I128)</f>
        <v>2940</v>
      </c>
      <c r="J129" s="593">
        <f>SUM(J126:J128)</f>
        <v>80850000</v>
      </c>
      <c r="K129" s="532"/>
      <c r="L129" s="533"/>
      <c r="M129" s="531">
        <f t="shared" ref="M129:S129" si="178">SUM(M126:M128)</f>
        <v>80849999.999999985</v>
      </c>
      <c r="N129" s="532">
        <f t="shared" si="178"/>
        <v>73499999.999999985</v>
      </c>
      <c r="O129" s="532">
        <f t="shared" si="178"/>
        <v>7349999.9999999981</v>
      </c>
      <c r="P129" s="532">
        <f t="shared" si="178"/>
        <v>0</v>
      </c>
      <c r="Q129" s="589">
        <f t="shared" si="178"/>
        <v>3234000</v>
      </c>
      <c r="R129" s="589"/>
      <c r="S129" s="590">
        <f t="shared" si="178"/>
        <v>2904000</v>
      </c>
      <c r="T129" s="530"/>
      <c r="U129" s="534">
        <f>SUM(U126:U128)</f>
        <v>330000</v>
      </c>
      <c r="V129" s="531"/>
      <c r="W129" s="530"/>
      <c r="X129" s="535"/>
      <c r="Y129" s="535"/>
      <c r="Z129" s="533"/>
      <c r="AA129" s="534">
        <f t="shared" ref="AA129:AG129" si="179">SUM(AA126:AA128)</f>
        <v>0</v>
      </c>
      <c r="AB129" s="534">
        <f t="shared" si="179"/>
        <v>0</v>
      </c>
      <c r="AC129" s="534">
        <f t="shared" si="179"/>
        <v>0</v>
      </c>
      <c r="AD129" s="534">
        <f t="shared" si="179"/>
        <v>0</v>
      </c>
      <c r="AE129" s="534">
        <f t="shared" si="179"/>
        <v>0</v>
      </c>
      <c r="AF129" s="558">
        <f t="shared" si="179"/>
        <v>0</v>
      </c>
      <c r="AG129" s="534">
        <f t="shared" si="179"/>
        <v>0</v>
      </c>
      <c r="AH129" s="578"/>
      <c r="AI129" s="615"/>
    </row>
    <row r="130" spans="1:35" ht="16.149999999999999" customHeight="1">
      <c r="A130" s="194"/>
      <c r="B130" s="519" t="s">
        <v>830</v>
      </c>
      <c r="C130" s="662" t="s">
        <v>999</v>
      </c>
      <c r="D130" s="671" t="s">
        <v>950</v>
      </c>
      <c r="E130" s="659">
        <v>24</v>
      </c>
      <c r="F130" s="584" t="s">
        <v>811</v>
      </c>
      <c r="G130" s="573">
        <f t="shared" ref="G130:G132" si="180">H130/E130</f>
        <v>4520</v>
      </c>
      <c r="H130" s="660">
        <v>108480</v>
      </c>
      <c r="I130" s="661">
        <v>12</v>
      </c>
      <c r="J130" s="592">
        <f t="shared" ref="J130:J132" si="181">H130*I130</f>
        <v>1301760</v>
      </c>
      <c r="K130" s="567"/>
      <c r="L130" s="568"/>
      <c r="M130" s="568"/>
      <c r="N130" s="569">
        <f t="shared" ref="N130:N132" si="182">J130/1.1</f>
        <v>1183418.1818181816</v>
      </c>
      <c r="O130" s="569">
        <f t="shared" ref="O130:O132" si="183">N130*0.1</f>
        <v>118341.81818181818</v>
      </c>
      <c r="P130" s="568">
        <v>4</v>
      </c>
      <c r="Q130" s="541">
        <f t="shared" ref="Q130:Q132" si="184">J130-AG130</f>
        <v>5760</v>
      </c>
      <c r="R130" s="612">
        <f t="shared" ref="R130:R132" si="185">Q130/J130</f>
        <v>4.4247787610619468E-3</v>
      </c>
      <c r="S130" s="523">
        <f t="shared" ref="S130:S132" si="186">Q130-U130</f>
        <v>5760</v>
      </c>
      <c r="T130" s="524"/>
      <c r="U130" s="562">
        <v>0</v>
      </c>
      <c r="V130" s="525" t="s">
        <v>89</v>
      </c>
      <c r="W130" s="525" t="s">
        <v>89</v>
      </c>
      <c r="X130" s="526">
        <f t="shared" ref="X130:X132" si="187">Y130/E130</f>
        <v>4500</v>
      </c>
      <c r="Y130" s="526">
        <v>108000</v>
      </c>
      <c r="Z130" s="565">
        <f t="shared" ref="Z130:Z132" si="188">AH130-Y130</f>
        <v>0</v>
      </c>
      <c r="AA130" s="546">
        <f t="shared" ref="AA130:AA132" si="189">(Y130*I130)/1.1</f>
        <v>1178181.8181818181</v>
      </c>
      <c r="AB130" s="546">
        <f t="shared" ref="AB130:AB132" si="190">AA130*0.1</f>
        <v>117818.18181818182</v>
      </c>
      <c r="AC130" s="637">
        <v>0</v>
      </c>
      <c r="AD130" s="637">
        <v>0</v>
      </c>
      <c r="AE130" s="637">
        <v>0</v>
      </c>
      <c r="AF130" s="648">
        <f t="shared" ref="AF130:AF132" si="191">AE130*$AF$5</f>
        <v>0</v>
      </c>
      <c r="AG130" s="527">
        <f t="shared" ref="AG130:AG132" si="192">AA130+AB130-AC130-AD130-AE130</f>
        <v>1296000</v>
      </c>
      <c r="AH130" s="645">
        <f t="shared" ref="AH130:AH132" si="193">AG130/I130</f>
        <v>108000</v>
      </c>
      <c r="AI130" s="644"/>
    </row>
    <row r="131" spans="1:35" ht="16.149999999999999" customHeight="1">
      <c r="A131" s="194"/>
      <c r="B131" s="519" t="s">
        <v>830</v>
      </c>
      <c r="C131" s="662" t="s">
        <v>999</v>
      </c>
      <c r="D131" s="649" t="s">
        <v>959</v>
      </c>
      <c r="E131" s="659">
        <v>1</v>
      </c>
      <c r="F131" s="584" t="s">
        <v>811</v>
      </c>
      <c r="G131" s="573">
        <f t="shared" si="180"/>
        <v>10100</v>
      </c>
      <c r="H131" s="660">
        <v>10100</v>
      </c>
      <c r="I131" s="661">
        <v>1400</v>
      </c>
      <c r="J131" s="592">
        <f t="shared" si="181"/>
        <v>14140000</v>
      </c>
      <c r="K131" s="567"/>
      <c r="L131" s="568"/>
      <c r="M131" s="568"/>
      <c r="N131" s="569">
        <f t="shared" si="182"/>
        <v>12854545.454545453</v>
      </c>
      <c r="O131" s="569">
        <f t="shared" si="183"/>
        <v>1285454.5454545454</v>
      </c>
      <c r="P131" s="568">
        <v>3</v>
      </c>
      <c r="Q131" s="541">
        <f t="shared" si="184"/>
        <v>140000</v>
      </c>
      <c r="R131" s="612">
        <f t="shared" si="185"/>
        <v>9.9009900990099011E-3</v>
      </c>
      <c r="S131" s="523">
        <f t="shared" si="186"/>
        <v>140000</v>
      </c>
      <c r="T131" s="524"/>
      <c r="U131" s="562">
        <v>0</v>
      </c>
      <c r="V131" s="525" t="s">
        <v>89</v>
      </c>
      <c r="W131" s="525" t="s">
        <v>89</v>
      </c>
      <c r="X131" s="526">
        <f t="shared" si="187"/>
        <v>10000</v>
      </c>
      <c r="Y131" s="526">
        <v>10000</v>
      </c>
      <c r="Z131" s="565">
        <f t="shared" si="188"/>
        <v>0</v>
      </c>
      <c r="AA131" s="546">
        <f t="shared" si="189"/>
        <v>12727272.727272727</v>
      </c>
      <c r="AB131" s="546">
        <f t="shared" si="190"/>
        <v>1272727.2727272727</v>
      </c>
      <c r="AC131" s="637">
        <v>0</v>
      </c>
      <c r="AD131" s="637">
        <v>0</v>
      </c>
      <c r="AE131" s="637">
        <v>0</v>
      </c>
      <c r="AF131" s="648">
        <f t="shared" si="191"/>
        <v>0</v>
      </c>
      <c r="AG131" s="527">
        <f t="shared" si="192"/>
        <v>14000000</v>
      </c>
      <c r="AH131" s="645">
        <f t="shared" si="193"/>
        <v>10000</v>
      </c>
      <c r="AI131" s="644"/>
    </row>
    <row r="132" spans="1:35" ht="16.149999999999999" customHeight="1">
      <c r="A132" s="194"/>
      <c r="B132" s="519" t="s">
        <v>830</v>
      </c>
      <c r="C132" s="662">
        <v>22</v>
      </c>
      <c r="D132" s="666" t="s">
        <v>979</v>
      </c>
      <c r="E132" s="659">
        <v>10</v>
      </c>
      <c r="F132" s="584" t="s">
        <v>811</v>
      </c>
      <c r="G132" s="573">
        <f t="shared" si="180"/>
        <v>5050</v>
      </c>
      <c r="H132" s="660">
        <v>50500</v>
      </c>
      <c r="I132" s="661">
        <v>16</v>
      </c>
      <c r="J132" s="592">
        <f t="shared" si="181"/>
        <v>808000</v>
      </c>
      <c r="K132" s="567"/>
      <c r="L132" s="568"/>
      <c r="M132" s="568"/>
      <c r="N132" s="569">
        <f t="shared" si="182"/>
        <v>734545.45454545447</v>
      </c>
      <c r="O132" s="569">
        <f t="shared" si="183"/>
        <v>73454.545454545456</v>
      </c>
      <c r="P132" s="568">
        <v>5</v>
      </c>
      <c r="Q132" s="541">
        <f t="shared" si="184"/>
        <v>8000.0000000001164</v>
      </c>
      <c r="R132" s="612">
        <f t="shared" si="185"/>
        <v>9.9009900990100451E-3</v>
      </c>
      <c r="S132" s="523">
        <f t="shared" si="186"/>
        <v>8000.0000000001164</v>
      </c>
      <c r="T132" s="524"/>
      <c r="U132" s="562">
        <v>0</v>
      </c>
      <c r="V132" s="525" t="s">
        <v>89</v>
      </c>
      <c r="W132" s="525" t="s">
        <v>89</v>
      </c>
      <c r="X132" s="526">
        <f t="shared" si="187"/>
        <v>5000</v>
      </c>
      <c r="Y132" s="526">
        <v>50000</v>
      </c>
      <c r="Z132" s="565">
        <f t="shared" si="188"/>
        <v>0</v>
      </c>
      <c r="AA132" s="546">
        <f t="shared" si="189"/>
        <v>727272.72727272718</v>
      </c>
      <c r="AB132" s="546">
        <f t="shared" si="190"/>
        <v>72727.272727272721</v>
      </c>
      <c r="AC132" s="637">
        <v>0</v>
      </c>
      <c r="AD132" s="637">
        <v>0</v>
      </c>
      <c r="AE132" s="637">
        <v>0</v>
      </c>
      <c r="AF132" s="648">
        <f t="shared" si="191"/>
        <v>0</v>
      </c>
      <c r="AG132" s="527">
        <f t="shared" si="192"/>
        <v>799999.99999999988</v>
      </c>
      <c r="AH132" s="645">
        <f t="shared" si="193"/>
        <v>49999.999999999993</v>
      </c>
      <c r="AI132" s="644"/>
    </row>
    <row r="133" spans="1:35">
      <c r="D133" s="516"/>
      <c r="E133" s="517"/>
      <c r="G133" s="654" t="s">
        <v>961</v>
      </c>
      <c r="I133" s="504"/>
      <c r="J133" s="504"/>
      <c r="L133" s="504"/>
      <c r="M133" s="504"/>
      <c r="N133" s="504"/>
      <c r="O133" s="504"/>
      <c r="P133" s="504"/>
      <c r="T133" s="503"/>
      <c r="V133" s="505"/>
      <c r="Z133" s="504"/>
      <c r="AA133" s="511">
        <f>AA81+AA132</f>
        <v>7227272.7272727266</v>
      </c>
    </row>
    <row r="134" spans="1:35">
      <c r="D134" s="655" t="s">
        <v>972</v>
      </c>
      <c r="E134" s="650"/>
      <c r="F134" s="651"/>
      <c r="G134" s="651"/>
      <c r="H134" s="651"/>
      <c r="I134" s="652"/>
      <c r="J134" s="504"/>
      <c r="L134" s="504"/>
      <c r="M134" s="504"/>
      <c r="N134" s="504"/>
      <c r="O134" s="504"/>
      <c r="P134" s="504"/>
      <c r="Q134" s="630" t="s">
        <v>119</v>
      </c>
      <c r="T134" s="503"/>
      <c r="V134" s="505"/>
      <c r="Z134" s="504"/>
    </row>
    <row r="135" spans="1:35" ht="17.25">
      <c r="D135" s="516" t="s">
        <v>835</v>
      </c>
      <c r="E135" s="517"/>
      <c r="I135" s="653">
        <v>0</v>
      </c>
      <c r="J135" s="504"/>
      <c r="L135" s="504"/>
      <c r="M135" s="504"/>
      <c r="N135" s="504"/>
      <c r="O135" s="504"/>
      <c r="P135" s="504"/>
      <c r="Q135" s="630" t="s">
        <v>120</v>
      </c>
      <c r="V135" s="505"/>
      <c r="Z135" s="504"/>
    </row>
    <row r="136" spans="1:35" ht="17.25">
      <c r="D136" s="629" t="s">
        <v>935</v>
      </c>
      <c r="E136" s="517"/>
      <c r="I136" s="653">
        <v>0</v>
      </c>
      <c r="J136" s="504"/>
      <c r="L136" s="504"/>
      <c r="M136" s="504"/>
      <c r="N136" s="504"/>
      <c r="O136" s="504"/>
      <c r="P136" s="504"/>
      <c r="V136" s="506"/>
      <c r="Z136" s="504"/>
    </row>
    <row r="137" spans="1:35" ht="17.25">
      <c r="D137" s="629" t="s">
        <v>936</v>
      </c>
      <c r="E137" s="517"/>
      <c r="I137" s="653">
        <v>0</v>
      </c>
      <c r="J137" s="504"/>
      <c r="L137" s="504"/>
      <c r="M137" s="504"/>
      <c r="N137" s="504"/>
      <c r="O137" s="504"/>
      <c r="P137" s="504"/>
      <c r="V137" s="506"/>
      <c r="Z137" s="504"/>
    </row>
    <row r="138" spans="1:35" ht="17.25">
      <c r="D138" s="629" t="s">
        <v>937</v>
      </c>
      <c r="E138" s="517"/>
      <c r="I138" s="653">
        <v>0</v>
      </c>
      <c r="J138" s="504"/>
      <c r="L138" s="504"/>
      <c r="M138" s="504"/>
      <c r="N138" s="504"/>
      <c r="O138" s="504"/>
      <c r="P138" s="504"/>
      <c r="V138" s="506"/>
      <c r="Z138" s="504"/>
    </row>
    <row r="139" spans="1:35" ht="17.25">
      <c r="D139" s="629" t="s">
        <v>971</v>
      </c>
      <c r="E139" s="517"/>
      <c r="I139" s="653">
        <v>0</v>
      </c>
      <c r="J139" s="504"/>
      <c r="L139" s="504"/>
      <c r="M139" s="504"/>
      <c r="N139" s="504"/>
      <c r="O139" s="504"/>
      <c r="P139" s="504"/>
      <c r="Z139" s="504"/>
    </row>
    <row r="140" spans="1:35" ht="17.25">
      <c r="D140" s="629" t="s">
        <v>971</v>
      </c>
      <c r="E140" s="517"/>
      <c r="I140" s="653">
        <v>0</v>
      </c>
      <c r="J140" s="504"/>
      <c r="L140" s="504"/>
      <c r="M140" s="504"/>
      <c r="N140" s="504"/>
      <c r="O140" s="504"/>
      <c r="P140" s="504"/>
      <c r="Z140" s="504"/>
    </row>
    <row r="141" spans="1:35" ht="17.25">
      <c r="D141" s="629" t="s">
        <v>971</v>
      </c>
      <c r="E141" s="517"/>
      <c r="I141" s="653">
        <v>0</v>
      </c>
      <c r="J141" s="504"/>
      <c r="L141" s="504"/>
      <c r="M141" s="504"/>
      <c r="N141" s="504"/>
      <c r="O141" s="504"/>
      <c r="P141" s="504"/>
      <c r="Z141" s="504"/>
    </row>
    <row r="142" spans="1:35" ht="17.25">
      <c r="D142" s="629" t="s">
        <v>971</v>
      </c>
      <c r="E142" s="517"/>
      <c r="I142" s="653">
        <v>0</v>
      </c>
      <c r="J142" s="504"/>
      <c r="L142" s="504"/>
      <c r="M142" s="504"/>
      <c r="N142" s="504"/>
      <c r="O142" s="504"/>
      <c r="P142" s="504"/>
      <c r="Z142" s="504"/>
    </row>
    <row r="143" spans="1:35" ht="16.149999999999999" customHeight="1">
      <c r="A143" s="194"/>
      <c r="B143" s="519" t="s">
        <v>830</v>
      </c>
      <c r="C143" s="662" t="s">
        <v>999</v>
      </c>
      <c r="D143" s="666" t="s">
        <v>987</v>
      </c>
      <c r="E143" s="659">
        <v>1</v>
      </c>
      <c r="F143" s="584" t="s">
        <v>811</v>
      </c>
      <c r="G143" s="573">
        <f t="shared" ref="G143" si="194">H143/E143</f>
        <v>20200</v>
      </c>
      <c r="H143" s="660">
        <v>20200</v>
      </c>
      <c r="I143" s="661">
        <v>42</v>
      </c>
      <c r="J143" s="592">
        <f t="shared" ref="J143:J145" si="195">H143*I143</f>
        <v>848400</v>
      </c>
      <c r="K143" s="567"/>
      <c r="L143" s="568"/>
      <c r="M143" s="568"/>
      <c r="N143" s="569">
        <f t="shared" ref="N143:N145" si="196">J143/1.1</f>
        <v>771272.72727272718</v>
      </c>
      <c r="O143" s="569">
        <f t="shared" ref="O143:O145" si="197">N143*0.1</f>
        <v>77127.272727272721</v>
      </c>
      <c r="P143" s="568">
        <v>13</v>
      </c>
      <c r="Q143" s="541">
        <f t="shared" ref="Q143:Q145" si="198">J143-AG143</f>
        <v>0</v>
      </c>
      <c r="R143" s="612">
        <f t="shared" ref="R143:R145" si="199">Q143/J143</f>
        <v>0</v>
      </c>
      <c r="S143" s="523">
        <f t="shared" ref="S143:S145" si="200">Q143-U143</f>
        <v>0</v>
      </c>
      <c r="T143" s="524"/>
      <c r="U143" s="562">
        <v>0</v>
      </c>
      <c r="V143" s="525" t="s">
        <v>89</v>
      </c>
      <c r="W143" s="525" t="s">
        <v>89</v>
      </c>
      <c r="X143" s="526">
        <f t="shared" ref="X143:X145" si="201">Y143/E143</f>
        <v>20200</v>
      </c>
      <c r="Y143" s="526">
        <v>20200</v>
      </c>
      <c r="Z143" s="565">
        <f t="shared" ref="Z143:Z145" si="202">AH143-Y143</f>
        <v>0</v>
      </c>
      <c r="AA143" s="546">
        <f t="shared" ref="AA143" si="203">(Y143*I143)/1.1</f>
        <v>771272.72727272718</v>
      </c>
      <c r="AB143" s="546">
        <f t="shared" ref="AB143" si="204">AA143*0.1</f>
        <v>77127.272727272721</v>
      </c>
      <c r="AC143" s="637">
        <v>0</v>
      </c>
      <c r="AD143" s="637">
        <v>0</v>
      </c>
      <c r="AE143" s="637">
        <v>0</v>
      </c>
      <c r="AF143" s="648">
        <f t="shared" ref="AF143:AF145" si="205">AE143*$AF$5</f>
        <v>0</v>
      </c>
      <c r="AG143" s="527">
        <f t="shared" ref="AG143:AG145" si="206">AA143+AB143-AC143-AD143-AE143</f>
        <v>848399.99999999988</v>
      </c>
      <c r="AH143" s="645">
        <f t="shared" ref="AH143:AH145" si="207">AG143/I143</f>
        <v>20199.999999999996</v>
      </c>
      <c r="AI143" s="644"/>
    </row>
    <row r="144" spans="1:35" ht="16.149999999999999" customHeight="1">
      <c r="A144" s="194"/>
      <c r="B144" s="519" t="s">
        <v>830</v>
      </c>
      <c r="C144" s="587" t="s">
        <v>786</v>
      </c>
      <c r="D144" s="673" t="s">
        <v>1002</v>
      </c>
      <c r="E144" s="539">
        <v>8</v>
      </c>
      <c r="F144" s="584" t="s">
        <v>811</v>
      </c>
      <c r="G144" s="640">
        <v>13450</v>
      </c>
      <c r="H144" s="576">
        <f t="shared" ref="H144" si="208">G144*E144</f>
        <v>107600</v>
      </c>
      <c r="I144" s="572">
        <v>153</v>
      </c>
      <c r="J144" s="592">
        <f t="shared" si="195"/>
        <v>16462800</v>
      </c>
      <c r="K144" s="567"/>
      <c r="L144" s="568">
        <f t="shared" ref="L144" si="209">J144-M144</f>
        <v>0</v>
      </c>
      <c r="M144" s="568">
        <f t="shared" ref="M144" si="210">N144+O144-P144</f>
        <v>16462799.999999998</v>
      </c>
      <c r="N144" s="569">
        <f t="shared" si="196"/>
        <v>14966181.818181816</v>
      </c>
      <c r="O144" s="569">
        <f t="shared" si="197"/>
        <v>1496618.1818181816</v>
      </c>
      <c r="P144" s="568">
        <v>0</v>
      </c>
      <c r="Q144" s="541">
        <f t="shared" si="198"/>
        <v>12867300</v>
      </c>
      <c r="R144" s="612">
        <f t="shared" si="199"/>
        <v>0.78159851301115246</v>
      </c>
      <c r="S144" s="523">
        <f t="shared" si="200"/>
        <v>12867300</v>
      </c>
      <c r="T144" s="524" t="s">
        <v>775</v>
      </c>
      <c r="U144" s="562">
        <v>0</v>
      </c>
      <c r="V144" s="525" t="s">
        <v>89</v>
      </c>
      <c r="W144" s="525" t="s">
        <v>89</v>
      </c>
      <c r="X144" s="526">
        <f t="shared" si="201"/>
        <v>2937.5</v>
      </c>
      <c r="Y144" s="526">
        <f t="shared" ref="Y144" si="211">(AA144+AB144-AC144-AD144-AE144)/I144</f>
        <v>23500</v>
      </c>
      <c r="Z144" s="565">
        <f t="shared" si="202"/>
        <v>0</v>
      </c>
      <c r="AA144" s="546">
        <v>3268636</v>
      </c>
      <c r="AB144" s="546">
        <v>326864</v>
      </c>
      <c r="AC144" s="637">
        <v>0</v>
      </c>
      <c r="AD144" s="637">
        <v>0</v>
      </c>
      <c r="AE144" s="637">
        <v>0</v>
      </c>
      <c r="AF144" s="648">
        <f t="shared" si="205"/>
        <v>0</v>
      </c>
      <c r="AG144" s="527">
        <f t="shared" si="206"/>
        <v>3595500</v>
      </c>
      <c r="AH144" s="645">
        <f t="shared" si="207"/>
        <v>23500</v>
      </c>
      <c r="AI144" s="644"/>
    </row>
    <row r="145" spans="1:35" ht="16.149999999999999" customHeight="1">
      <c r="A145" s="194"/>
      <c r="B145" s="519" t="s">
        <v>830</v>
      </c>
      <c r="C145" s="662" t="s">
        <v>999</v>
      </c>
      <c r="D145" s="666" t="s">
        <v>985</v>
      </c>
      <c r="E145" s="659">
        <v>10</v>
      </c>
      <c r="F145" s="584" t="s">
        <v>811</v>
      </c>
      <c r="G145" s="573">
        <f t="shared" ref="G145" si="212">H145/E145</f>
        <v>7800</v>
      </c>
      <c r="H145" s="660">
        <v>78000</v>
      </c>
      <c r="I145" s="661">
        <v>5</v>
      </c>
      <c r="J145" s="592">
        <f t="shared" si="195"/>
        <v>390000</v>
      </c>
      <c r="K145" s="567"/>
      <c r="L145" s="568"/>
      <c r="M145" s="568"/>
      <c r="N145" s="569">
        <f t="shared" si="196"/>
        <v>354545.45454545453</v>
      </c>
      <c r="O145" s="569">
        <f t="shared" si="197"/>
        <v>35454.545454545456</v>
      </c>
      <c r="P145" s="568">
        <v>11</v>
      </c>
      <c r="Q145" s="541">
        <f t="shared" si="198"/>
        <v>0</v>
      </c>
      <c r="R145" s="612">
        <f t="shared" si="199"/>
        <v>0</v>
      </c>
      <c r="S145" s="523">
        <f t="shared" si="200"/>
        <v>0</v>
      </c>
      <c r="T145" s="524"/>
      <c r="U145" s="562">
        <v>0</v>
      </c>
      <c r="V145" s="525" t="s">
        <v>89</v>
      </c>
      <c r="W145" s="525" t="s">
        <v>89</v>
      </c>
      <c r="X145" s="526">
        <f t="shared" si="201"/>
        <v>7800</v>
      </c>
      <c r="Y145" s="526">
        <v>78000</v>
      </c>
      <c r="Z145" s="565">
        <f t="shared" si="202"/>
        <v>0</v>
      </c>
      <c r="AA145" s="546">
        <f t="shared" ref="AA145" si="213">(Y145*I145)/1.1</f>
        <v>354545.45454545453</v>
      </c>
      <c r="AB145" s="546">
        <f t="shared" ref="AB145" si="214">AA145*0.1</f>
        <v>35454.545454545456</v>
      </c>
      <c r="AC145" s="637">
        <v>0</v>
      </c>
      <c r="AD145" s="637">
        <v>0</v>
      </c>
      <c r="AE145" s="637">
        <v>0</v>
      </c>
      <c r="AF145" s="648">
        <f t="shared" si="205"/>
        <v>0</v>
      </c>
      <c r="AG145" s="527">
        <f t="shared" si="206"/>
        <v>390000</v>
      </c>
      <c r="AH145" s="645">
        <f t="shared" si="207"/>
        <v>78000</v>
      </c>
      <c r="AI145" s="644"/>
    </row>
    <row r="146" spans="1:35">
      <c r="D146" s="630"/>
      <c r="E146" s="517"/>
      <c r="I146" s="504"/>
      <c r="J146" s="504"/>
      <c r="L146" s="504"/>
      <c r="M146" s="504"/>
      <c r="N146" s="504"/>
      <c r="O146" s="504"/>
      <c r="P146" s="504"/>
      <c r="Z146" s="504"/>
      <c r="AA146" s="504"/>
    </row>
    <row r="147" spans="1:35">
      <c r="D147" s="630"/>
      <c r="E147" s="517"/>
      <c r="I147" s="504"/>
      <c r="J147" s="504"/>
      <c r="L147" s="504"/>
      <c r="M147" s="504"/>
      <c r="N147" s="504"/>
      <c r="O147" s="504"/>
      <c r="P147" s="504"/>
      <c r="Z147" s="504"/>
    </row>
    <row r="148" spans="1:35">
      <c r="D148" s="630"/>
      <c r="E148" s="517"/>
      <c r="I148" s="504"/>
      <c r="J148" s="504"/>
      <c r="L148" s="504"/>
      <c r="M148" s="504"/>
      <c r="N148" s="504"/>
      <c r="O148" s="504"/>
      <c r="P148" s="504"/>
      <c r="Z148" s="504"/>
    </row>
    <row r="149" spans="1:35">
      <c r="D149" s="630"/>
      <c r="E149" s="517"/>
      <c r="I149" s="504"/>
      <c r="J149" s="504"/>
      <c r="L149" s="504"/>
      <c r="M149" s="504"/>
      <c r="N149" s="504"/>
      <c r="O149" s="504"/>
      <c r="P149" s="504"/>
      <c r="Z149" s="504"/>
    </row>
    <row r="150" spans="1:35">
      <c r="D150" s="655" t="s">
        <v>973</v>
      </c>
      <c r="E150" s="650"/>
      <c r="F150" s="651"/>
      <c r="G150" s="651"/>
      <c r="H150" s="651"/>
      <c r="I150" s="652"/>
      <c r="J150" s="504"/>
      <c r="L150" s="504"/>
      <c r="M150" s="504"/>
      <c r="N150" s="504"/>
      <c r="O150" s="504"/>
      <c r="P150" s="504"/>
      <c r="Z150" s="504"/>
    </row>
    <row r="151" spans="1:35" ht="17.25">
      <c r="D151" s="629" t="s">
        <v>775</v>
      </c>
      <c r="E151" s="517"/>
      <c r="I151" s="653">
        <v>0</v>
      </c>
      <c r="J151" s="504"/>
      <c r="L151" s="504"/>
      <c r="M151" s="504"/>
      <c r="N151" s="504"/>
      <c r="O151" s="504"/>
      <c r="P151" s="504"/>
      <c r="Z151" s="504"/>
    </row>
    <row r="152" spans="1:35" ht="17.25">
      <c r="D152" s="629" t="s">
        <v>775</v>
      </c>
      <c r="E152" s="517"/>
      <c r="I152" s="653">
        <v>0</v>
      </c>
      <c r="J152" s="504"/>
      <c r="L152" s="504"/>
      <c r="M152" s="504"/>
      <c r="N152" s="504"/>
      <c r="O152" s="504"/>
      <c r="P152" s="504"/>
      <c r="Z152" s="504"/>
    </row>
    <row r="153" spans="1:35" ht="17.25">
      <c r="D153" s="629" t="s">
        <v>775</v>
      </c>
      <c r="E153" s="517"/>
      <c r="I153" s="653">
        <v>0</v>
      </c>
      <c r="J153" s="504"/>
      <c r="L153" s="504"/>
      <c r="M153" s="504"/>
      <c r="N153" s="504"/>
      <c r="O153" s="504"/>
      <c r="P153" s="504"/>
      <c r="Z153" s="504"/>
    </row>
    <row r="154" spans="1:35" ht="17.25">
      <c r="D154" s="629" t="s">
        <v>775</v>
      </c>
      <c r="E154" s="517"/>
      <c r="I154" s="653">
        <v>0</v>
      </c>
      <c r="J154" s="504"/>
      <c r="L154" s="504"/>
      <c r="M154" s="504"/>
      <c r="N154" s="504"/>
      <c r="O154" s="504"/>
      <c r="P154" s="504"/>
      <c r="Z154" s="504"/>
    </row>
    <row r="155" spans="1:35" ht="17.25">
      <c r="D155" s="629" t="s">
        <v>775</v>
      </c>
      <c r="E155" s="517"/>
      <c r="I155" s="653">
        <v>0</v>
      </c>
      <c r="J155" s="504"/>
      <c r="L155" s="504"/>
      <c r="M155" s="504"/>
      <c r="N155" s="504"/>
      <c r="O155" s="504"/>
      <c r="P155" s="504"/>
      <c r="Z155" s="504"/>
    </row>
    <row r="156" spans="1:35" ht="17.25">
      <c r="D156" s="629" t="s">
        <v>971</v>
      </c>
      <c r="E156" s="517"/>
      <c r="I156" s="653">
        <v>0</v>
      </c>
      <c r="J156" s="504"/>
      <c r="L156" s="504"/>
      <c r="M156" s="504"/>
      <c r="N156" s="504"/>
      <c r="O156" s="504"/>
      <c r="P156" s="504"/>
      <c r="Z156" s="504"/>
    </row>
    <row r="157" spans="1:35" ht="17.25">
      <c r="D157" s="629" t="s">
        <v>971</v>
      </c>
      <c r="E157" s="517"/>
      <c r="I157" s="653">
        <v>0</v>
      </c>
      <c r="J157" s="504"/>
      <c r="L157" s="504"/>
      <c r="M157" s="504"/>
      <c r="N157" s="504"/>
      <c r="O157" s="504"/>
      <c r="P157" s="504"/>
      <c r="Z157" s="504"/>
    </row>
    <row r="158" spans="1:35" ht="17.25">
      <c r="D158" s="629" t="s">
        <v>971</v>
      </c>
      <c r="E158" s="517"/>
      <c r="I158" s="653">
        <v>0</v>
      </c>
      <c r="J158" s="504"/>
      <c r="L158" s="504"/>
      <c r="M158" s="504"/>
      <c r="N158" s="504"/>
      <c r="O158" s="504"/>
      <c r="P158" s="504"/>
      <c r="Z158" s="504"/>
    </row>
    <row r="159" spans="1:35">
      <c r="I159" s="504"/>
      <c r="J159" s="504"/>
      <c r="L159" s="504"/>
      <c r="M159" s="504"/>
      <c r="N159" s="504"/>
      <c r="O159" s="504"/>
      <c r="P159" s="504"/>
      <c r="Z159" s="504"/>
    </row>
    <row r="160" spans="1:35">
      <c r="D160" s="655" t="s">
        <v>975</v>
      </c>
      <c r="E160" s="650"/>
      <c r="F160" s="651"/>
      <c r="G160" s="651"/>
      <c r="H160" s="651"/>
      <c r="I160" s="652"/>
      <c r="J160" s="504"/>
      <c r="L160" s="504"/>
      <c r="M160" s="504"/>
      <c r="N160" s="504"/>
      <c r="O160" s="504"/>
      <c r="P160" s="504"/>
      <c r="Z160" s="504"/>
    </row>
    <row r="161" spans="4:26" ht="17.25">
      <c r="D161" s="629" t="s">
        <v>775</v>
      </c>
      <c r="E161" s="517"/>
      <c r="I161" s="653">
        <v>0</v>
      </c>
      <c r="J161" s="504"/>
      <c r="L161" s="504"/>
      <c r="M161" s="504"/>
      <c r="N161" s="504"/>
      <c r="O161" s="504"/>
      <c r="P161" s="504"/>
      <c r="Z161" s="504"/>
    </row>
    <row r="162" spans="4:26" ht="17.25">
      <c r="D162" s="629" t="s">
        <v>775</v>
      </c>
      <c r="E162" s="517"/>
      <c r="I162" s="653">
        <v>0</v>
      </c>
      <c r="J162" s="504"/>
      <c r="L162" s="504"/>
      <c r="M162" s="504"/>
      <c r="N162" s="504"/>
      <c r="O162" s="504"/>
      <c r="P162" s="504"/>
      <c r="Z162" s="504"/>
    </row>
    <row r="163" spans="4:26" ht="17.25">
      <c r="D163" s="629" t="s">
        <v>775</v>
      </c>
      <c r="E163" s="517"/>
      <c r="I163" s="653">
        <v>0</v>
      </c>
      <c r="J163" s="504"/>
      <c r="L163" s="504"/>
      <c r="M163" s="504"/>
      <c r="N163" s="504"/>
      <c r="O163" s="504"/>
      <c r="P163" s="504"/>
      <c r="Z163" s="504"/>
    </row>
    <row r="164" spans="4:26" ht="17.25">
      <c r="D164" s="629" t="s">
        <v>775</v>
      </c>
      <c r="E164" s="517"/>
      <c r="I164" s="653">
        <v>0</v>
      </c>
      <c r="J164" s="504"/>
      <c r="L164" s="504"/>
      <c r="M164" s="504"/>
      <c r="N164" s="504"/>
      <c r="O164" s="504"/>
      <c r="P164" s="504"/>
      <c r="Z164" s="504"/>
    </row>
    <row r="165" spans="4:26" ht="17.25">
      <c r="D165" s="629" t="s">
        <v>775</v>
      </c>
      <c r="E165" s="517"/>
      <c r="I165" s="653">
        <v>0</v>
      </c>
      <c r="J165" s="504"/>
      <c r="L165" s="504"/>
      <c r="M165" s="504"/>
      <c r="N165" s="504"/>
      <c r="O165" s="504"/>
      <c r="P165" s="504"/>
      <c r="Z165" s="504"/>
    </row>
    <row r="166" spans="4:26">
      <c r="I166" s="504"/>
      <c r="J166" s="504"/>
      <c r="L166" s="504"/>
      <c r="M166" s="504"/>
      <c r="N166" s="504"/>
      <c r="O166" s="504"/>
      <c r="P166" s="504"/>
      <c r="Z166" s="504"/>
    </row>
    <row r="167" spans="4:26">
      <c r="D167" s="655" t="s">
        <v>974</v>
      </c>
      <c r="E167" s="650"/>
      <c r="F167" s="651"/>
      <c r="G167" s="651"/>
      <c r="H167" s="651"/>
      <c r="I167" s="652"/>
      <c r="J167" s="504"/>
      <c r="L167" s="504"/>
      <c r="M167" s="504"/>
      <c r="N167" s="504"/>
      <c r="O167" s="504"/>
      <c r="P167" s="504"/>
      <c r="Z167" s="504"/>
    </row>
    <row r="168" spans="4:26" ht="17.25">
      <c r="D168" s="629" t="s">
        <v>775</v>
      </c>
      <c r="E168" s="517"/>
      <c r="I168" s="653">
        <v>0</v>
      </c>
      <c r="J168" s="504"/>
      <c r="L168" s="504"/>
      <c r="M168" s="504"/>
      <c r="N168" s="504"/>
      <c r="O168" s="504"/>
      <c r="P168" s="504"/>
      <c r="Z168" s="504"/>
    </row>
    <row r="169" spans="4:26" ht="17.25">
      <c r="D169" s="629" t="s">
        <v>775</v>
      </c>
      <c r="E169" s="517"/>
      <c r="I169" s="653">
        <v>0</v>
      </c>
      <c r="J169" s="504"/>
      <c r="L169" s="504"/>
      <c r="M169" s="504"/>
      <c r="N169" s="504"/>
      <c r="O169" s="504"/>
      <c r="P169" s="504"/>
      <c r="Z169" s="504"/>
    </row>
    <row r="170" spans="4:26" ht="17.25">
      <c r="D170" s="629" t="s">
        <v>775</v>
      </c>
      <c r="E170" s="517"/>
      <c r="I170" s="653">
        <v>0</v>
      </c>
      <c r="J170" s="504"/>
      <c r="L170" s="504"/>
      <c r="M170" s="504"/>
      <c r="N170" s="504"/>
      <c r="O170" s="504"/>
      <c r="P170" s="504"/>
      <c r="Z170" s="504"/>
    </row>
    <row r="171" spans="4:26" ht="17.25">
      <c r="D171" s="629" t="s">
        <v>775</v>
      </c>
      <c r="E171" s="517"/>
      <c r="I171" s="653">
        <v>0</v>
      </c>
      <c r="J171" s="504"/>
      <c r="L171" s="504"/>
      <c r="M171" s="504"/>
      <c r="N171" s="504"/>
      <c r="O171" s="504"/>
      <c r="P171" s="504"/>
      <c r="Z171" s="504"/>
    </row>
    <row r="172" spans="4:26" ht="17.25">
      <c r="D172" s="629" t="s">
        <v>775</v>
      </c>
      <c r="E172" s="517"/>
      <c r="I172" s="653">
        <v>0</v>
      </c>
      <c r="J172" s="504"/>
      <c r="L172" s="504"/>
      <c r="M172" s="504"/>
      <c r="N172" s="504"/>
      <c r="O172" s="504"/>
      <c r="P172" s="504"/>
      <c r="Z172" s="504"/>
    </row>
    <row r="173" spans="4:26">
      <c r="D173" s="509"/>
      <c r="E173" s="509"/>
      <c r="I173" s="509"/>
      <c r="J173" s="509"/>
      <c r="L173" s="509"/>
      <c r="M173" s="504"/>
      <c r="N173" s="504"/>
      <c r="O173" s="504"/>
      <c r="P173" s="504"/>
      <c r="Z173" s="504"/>
    </row>
    <row r="174" spans="4:26">
      <c r="D174" s="509"/>
      <c r="E174" s="509"/>
      <c r="I174" s="509"/>
      <c r="J174" s="509"/>
      <c r="L174" s="509"/>
      <c r="M174" s="504"/>
      <c r="N174" s="504"/>
      <c r="O174" s="504"/>
      <c r="P174" s="504"/>
      <c r="Z174" s="504"/>
    </row>
    <row r="175" spans="4:26">
      <c r="D175" s="509"/>
      <c r="E175" s="509"/>
      <c r="I175" s="509"/>
      <c r="J175" s="509"/>
      <c r="L175" s="509"/>
      <c r="M175" s="504"/>
      <c r="N175" s="504"/>
      <c r="O175" s="504"/>
      <c r="P175" s="504"/>
      <c r="Z175" s="504"/>
    </row>
    <row r="176" spans="4:26">
      <c r="I176" s="504"/>
      <c r="J176" s="504"/>
      <c r="L176" s="504"/>
      <c r="M176" s="504"/>
      <c r="N176" s="504"/>
      <c r="O176" s="504"/>
      <c r="P176" s="504"/>
      <c r="Z176" s="504"/>
    </row>
    <row r="177" spans="9:26">
      <c r="I177" s="504"/>
      <c r="J177" s="504"/>
      <c r="L177" s="504"/>
      <c r="M177" s="504"/>
      <c r="N177" s="504"/>
      <c r="O177" s="504"/>
      <c r="P177" s="504"/>
      <c r="Z177" s="504"/>
    </row>
    <row r="178" spans="9:26">
      <c r="I178" s="504"/>
      <c r="J178" s="504"/>
      <c r="L178" s="504"/>
      <c r="M178" s="504"/>
      <c r="N178" s="504"/>
      <c r="O178" s="504"/>
      <c r="P178" s="504"/>
      <c r="Z178" s="504"/>
    </row>
    <row r="179" spans="9:26">
      <c r="I179" s="504"/>
      <c r="J179" s="504"/>
      <c r="L179" s="504"/>
      <c r="M179" s="504"/>
      <c r="N179" s="504"/>
      <c r="O179" s="504"/>
      <c r="P179" s="504"/>
      <c r="Z179" s="504"/>
    </row>
    <row r="180" spans="9:26">
      <c r="I180" s="504"/>
      <c r="J180" s="504"/>
      <c r="L180" s="504"/>
      <c r="M180" s="504"/>
      <c r="N180" s="504"/>
      <c r="O180" s="504"/>
      <c r="P180" s="504"/>
      <c r="Z180" s="504"/>
    </row>
    <row r="181" spans="9:26">
      <c r="I181" s="504"/>
      <c r="J181" s="504"/>
      <c r="L181" s="504"/>
      <c r="M181" s="504"/>
      <c r="N181" s="504"/>
      <c r="O181" s="504"/>
      <c r="P181" s="504"/>
      <c r="Z181" s="504"/>
    </row>
    <row r="182" spans="9:26">
      <c r="I182" s="504"/>
      <c r="J182" s="504"/>
      <c r="L182" s="504"/>
      <c r="M182" s="504"/>
      <c r="N182" s="504"/>
      <c r="O182" s="504"/>
      <c r="P182" s="504"/>
      <c r="Z182" s="504"/>
    </row>
    <row r="183" spans="9:26">
      <c r="I183" s="504"/>
      <c r="J183" s="504"/>
      <c r="L183" s="504"/>
      <c r="M183" s="504"/>
      <c r="N183" s="504"/>
      <c r="O183" s="504"/>
      <c r="P183" s="504"/>
      <c r="Z183" s="504"/>
    </row>
    <row r="184" spans="9:26">
      <c r="I184" s="504"/>
      <c r="J184" s="504"/>
      <c r="L184" s="504"/>
      <c r="M184" s="504"/>
      <c r="N184" s="504"/>
      <c r="O184" s="504"/>
      <c r="P184" s="504"/>
      <c r="Z184" s="504"/>
    </row>
    <row r="185" spans="9:26">
      <c r="I185" s="504"/>
      <c r="J185" s="504"/>
      <c r="L185" s="504"/>
      <c r="M185" s="504"/>
      <c r="N185" s="504"/>
      <c r="O185" s="504"/>
      <c r="P185" s="504"/>
      <c r="Z185" s="504"/>
    </row>
    <row r="186" spans="9:26">
      <c r="I186" s="504"/>
      <c r="J186" s="504"/>
      <c r="L186" s="504"/>
      <c r="M186" s="504"/>
      <c r="N186" s="504"/>
      <c r="O186" s="504"/>
      <c r="P186" s="504"/>
      <c r="Z186" s="504"/>
    </row>
    <row r="187" spans="9:26">
      <c r="I187" s="504"/>
      <c r="J187" s="504"/>
      <c r="L187" s="504"/>
      <c r="M187" s="504"/>
      <c r="N187" s="504"/>
      <c r="O187" s="504"/>
      <c r="P187" s="504"/>
      <c r="Z187" s="504"/>
    </row>
    <row r="188" spans="9:26">
      <c r="I188" s="504"/>
      <c r="J188" s="504"/>
      <c r="L188" s="504"/>
      <c r="M188" s="504"/>
      <c r="N188" s="504"/>
      <c r="O188" s="504"/>
      <c r="P188" s="504"/>
      <c r="Z188" s="504"/>
    </row>
    <row r="189" spans="9:26">
      <c r="I189" s="504"/>
      <c r="J189" s="504"/>
      <c r="L189" s="504"/>
      <c r="M189" s="504"/>
      <c r="N189" s="504"/>
      <c r="O189" s="504"/>
      <c r="P189" s="504"/>
      <c r="Z189" s="504"/>
    </row>
    <row r="190" spans="9:26">
      <c r="I190" s="504"/>
      <c r="J190" s="504"/>
      <c r="L190" s="504"/>
      <c r="M190" s="504"/>
      <c r="N190" s="504"/>
      <c r="O190" s="504"/>
      <c r="P190" s="504"/>
      <c r="Z190" s="504"/>
    </row>
    <row r="191" spans="9:26">
      <c r="I191" s="504"/>
      <c r="J191" s="504"/>
      <c r="L191" s="504"/>
      <c r="M191" s="504"/>
      <c r="N191" s="504"/>
      <c r="O191" s="504"/>
      <c r="P191" s="504"/>
      <c r="Z191" s="504"/>
    </row>
    <row r="192" spans="9:26">
      <c r="I192" s="504"/>
      <c r="J192" s="504"/>
      <c r="L192" s="504"/>
      <c r="M192" s="504"/>
      <c r="N192" s="504"/>
      <c r="O192" s="504"/>
      <c r="P192" s="504"/>
      <c r="Z192" s="504"/>
    </row>
    <row r="193" spans="9:26">
      <c r="I193" s="504"/>
      <c r="J193" s="504"/>
      <c r="L193" s="504"/>
      <c r="M193" s="504"/>
      <c r="N193" s="504"/>
      <c r="O193" s="504"/>
      <c r="P193" s="504"/>
      <c r="Z193" s="504"/>
    </row>
    <row r="194" spans="9:26">
      <c r="I194" s="504"/>
      <c r="J194" s="504"/>
      <c r="L194" s="504"/>
      <c r="M194" s="504"/>
      <c r="N194" s="504"/>
      <c r="O194" s="504"/>
      <c r="P194" s="504"/>
      <c r="Z194" s="504"/>
    </row>
    <row r="195" spans="9:26">
      <c r="I195" s="504"/>
      <c r="J195" s="504"/>
      <c r="L195" s="504"/>
      <c r="M195" s="504"/>
      <c r="N195" s="504"/>
      <c r="O195" s="504"/>
      <c r="P195" s="504"/>
      <c r="Z195" s="504"/>
    </row>
    <row r="196" spans="9:26">
      <c r="I196" s="504"/>
      <c r="J196" s="504"/>
      <c r="L196" s="504"/>
      <c r="M196" s="504"/>
      <c r="N196" s="504"/>
      <c r="O196" s="504"/>
      <c r="P196" s="504"/>
      <c r="Z196" s="504"/>
    </row>
    <row r="197" spans="9:26">
      <c r="I197" s="504"/>
      <c r="J197" s="504"/>
      <c r="L197" s="504"/>
      <c r="M197" s="504"/>
      <c r="N197" s="504"/>
      <c r="O197" s="504"/>
      <c r="P197" s="504"/>
      <c r="Z197" s="504"/>
    </row>
    <row r="198" spans="9:26">
      <c r="I198" s="504"/>
      <c r="J198" s="504"/>
      <c r="L198" s="504"/>
      <c r="M198" s="504"/>
      <c r="N198" s="504"/>
      <c r="O198" s="504"/>
      <c r="P198" s="504"/>
      <c r="Z198" s="504"/>
    </row>
    <row r="199" spans="9:26">
      <c r="I199" s="504"/>
      <c r="J199" s="504"/>
      <c r="L199" s="504"/>
      <c r="M199" s="504"/>
      <c r="N199" s="504"/>
      <c r="O199" s="504"/>
      <c r="P199" s="504"/>
      <c r="Z199" s="504"/>
    </row>
    <row r="200" spans="9:26">
      <c r="I200" s="504"/>
      <c r="J200" s="504"/>
      <c r="L200" s="504"/>
      <c r="M200" s="504"/>
      <c r="N200" s="504"/>
      <c r="O200" s="504"/>
      <c r="P200" s="504"/>
      <c r="Z200" s="504"/>
    </row>
    <row r="201" spans="9:26">
      <c r="I201" s="504"/>
      <c r="J201" s="504"/>
      <c r="L201" s="504"/>
      <c r="M201" s="504"/>
      <c r="N201" s="504"/>
      <c r="O201" s="504"/>
      <c r="P201" s="504"/>
      <c r="Z201" s="504"/>
    </row>
    <row r="202" spans="9:26">
      <c r="I202" s="504"/>
      <c r="J202" s="504"/>
      <c r="L202" s="504"/>
      <c r="M202" s="504"/>
      <c r="N202" s="504"/>
      <c r="O202" s="504"/>
      <c r="P202" s="504"/>
      <c r="Z202" s="504"/>
    </row>
    <row r="203" spans="9:26">
      <c r="I203" s="504"/>
      <c r="J203" s="504"/>
      <c r="L203" s="504"/>
      <c r="M203" s="504"/>
      <c r="N203" s="504"/>
      <c r="O203" s="504"/>
      <c r="P203" s="504"/>
      <c r="Z203" s="504"/>
    </row>
    <row r="204" spans="9:26">
      <c r="I204" s="504"/>
      <c r="J204" s="504"/>
      <c r="L204" s="504"/>
      <c r="M204" s="504"/>
      <c r="N204" s="504"/>
      <c r="O204" s="504"/>
      <c r="P204" s="504"/>
      <c r="Z204" s="504"/>
    </row>
    <row r="205" spans="9:26">
      <c r="I205" s="504"/>
      <c r="J205" s="504"/>
      <c r="L205" s="504"/>
      <c r="M205" s="504"/>
      <c r="N205" s="504"/>
      <c r="O205" s="504"/>
      <c r="P205" s="504"/>
      <c r="Z205" s="504"/>
    </row>
    <row r="206" spans="9:26">
      <c r="I206" s="504"/>
      <c r="J206" s="504"/>
      <c r="L206" s="504"/>
      <c r="M206" s="504"/>
      <c r="N206" s="504"/>
      <c r="O206" s="504"/>
      <c r="P206" s="504"/>
      <c r="Z206" s="504"/>
    </row>
    <row r="207" spans="9:26">
      <c r="I207" s="504"/>
      <c r="J207" s="504"/>
      <c r="L207" s="504"/>
      <c r="M207" s="504"/>
      <c r="N207" s="504"/>
      <c r="O207" s="504"/>
      <c r="P207" s="504"/>
      <c r="Z207" s="504"/>
    </row>
    <row r="208" spans="9:26">
      <c r="I208" s="504"/>
      <c r="J208" s="504"/>
      <c r="L208" s="504"/>
      <c r="M208" s="504"/>
      <c r="N208" s="504"/>
      <c r="O208" s="504"/>
      <c r="P208" s="504"/>
      <c r="Z208" s="504"/>
    </row>
    <row r="209" spans="9:26">
      <c r="I209" s="504"/>
      <c r="J209" s="504"/>
      <c r="L209" s="504"/>
      <c r="M209" s="504"/>
      <c r="N209" s="504"/>
      <c r="O209" s="504"/>
      <c r="P209" s="504"/>
      <c r="Z209" s="504"/>
    </row>
    <row r="210" spans="9:26">
      <c r="I210" s="504"/>
      <c r="J210" s="504"/>
      <c r="L210" s="504"/>
      <c r="M210" s="504"/>
      <c r="N210" s="504"/>
      <c r="O210" s="504"/>
      <c r="P210" s="504"/>
      <c r="Z210" s="504"/>
    </row>
    <row r="211" spans="9:26">
      <c r="I211" s="504"/>
      <c r="J211" s="504"/>
      <c r="L211" s="504"/>
      <c r="M211" s="504"/>
      <c r="N211" s="504"/>
      <c r="O211" s="504"/>
      <c r="P211" s="504"/>
      <c r="Z211" s="504"/>
    </row>
    <row r="212" spans="9:26">
      <c r="I212" s="504"/>
      <c r="J212" s="504"/>
      <c r="L212" s="504"/>
      <c r="M212" s="504"/>
      <c r="N212" s="504"/>
      <c r="O212" s="504"/>
      <c r="P212" s="504"/>
      <c r="Z212" s="504"/>
    </row>
    <row r="213" spans="9:26">
      <c r="I213" s="504"/>
      <c r="J213" s="504"/>
      <c r="L213" s="504"/>
      <c r="M213" s="504"/>
      <c r="N213" s="504"/>
      <c r="O213" s="504"/>
      <c r="P213" s="504"/>
      <c r="Z213" s="504"/>
    </row>
    <row r="214" spans="9:26">
      <c r="I214" s="504"/>
      <c r="J214" s="504"/>
      <c r="L214" s="504"/>
      <c r="M214" s="504"/>
      <c r="N214" s="504"/>
      <c r="O214" s="504"/>
      <c r="P214" s="504"/>
      <c r="Z214" s="504"/>
    </row>
    <row r="215" spans="9:26">
      <c r="I215" s="504"/>
      <c r="J215" s="504"/>
      <c r="L215" s="504"/>
      <c r="M215" s="504"/>
      <c r="N215" s="504"/>
      <c r="O215" s="504"/>
      <c r="P215" s="504"/>
      <c r="Z215" s="504"/>
    </row>
    <row r="216" spans="9:26">
      <c r="I216" s="504"/>
      <c r="J216" s="504"/>
      <c r="L216" s="504"/>
      <c r="M216" s="504"/>
      <c r="N216" s="504"/>
      <c r="O216" s="504"/>
      <c r="P216" s="504"/>
      <c r="Z216" s="504"/>
    </row>
    <row r="217" spans="9:26">
      <c r="I217" s="504"/>
      <c r="J217" s="504"/>
      <c r="L217" s="504"/>
      <c r="M217" s="504"/>
      <c r="N217" s="504"/>
      <c r="O217" s="504"/>
      <c r="P217" s="504"/>
      <c r="Z217" s="504"/>
    </row>
    <row r="218" spans="9:26">
      <c r="I218" s="504"/>
      <c r="J218" s="504"/>
      <c r="L218" s="504"/>
      <c r="M218" s="504"/>
      <c r="N218" s="504"/>
      <c r="O218" s="504"/>
      <c r="P218" s="504"/>
      <c r="Z218" s="504"/>
    </row>
    <row r="219" spans="9:26">
      <c r="I219" s="504"/>
      <c r="J219" s="504"/>
      <c r="L219" s="504"/>
      <c r="M219" s="504"/>
      <c r="N219" s="504"/>
      <c r="O219" s="504"/>
      <c r="P219" s="504"/>
      <c r="Z219" s="504"/>
    </row>
    <row r="220" spans="9:26">
      <c r="I220" s="504"/>
      <c r="J220" s="504"/>
      <c r="L220" s="504"/>
      <c r="M220" s="504"/>
      <c r="N220" s="504"/>
      <c r="O220" s="504"/>
      <c r="P220" s="504"/>
      <c r="Z220" s="504"/>
    </row>
    <row r="221" spans="9:26">
      <c r="I221" s="504"/>
      <c r="J221" s="504"/>
      <c r="L221" s="504"/>
      <c r="M221" s="504"/>
      <c r="N221" s="504"/>
      <c r="O221" s="504"/>
      <c r="P221" s="504"/>
      <c r="Z221" s="504"/>
    </row>
    <row r="222" spans="9:26">
      <c r="I222" s="504"/>
      <c r="J222" s="504"/>
      <c r="L222" s="504"/>
      <c r="M222" s="504"/>
      <c r="N222" s="504"/>
      <c r="O222" s="504"/>
      <c r="P222" s="504"/>
      <c r="Z222" s="504"/>
    </row>
    <row r="223" spans="9:26">
      <c r="I223" s="504"/>
      <c r="J223" s="504"/>
      <c r="L223" s="504"/>
      <c r="M223" s="504"/>
      <c r="N223" s="504"/>
      <c r="O223" s="504"/>
      <c r="P223" s="504"/>
      <c r="Z223" s="504"/>
    </row>
    <row r="224" spans="9:26">
      <c r="I224" s="504"/>
      <c r="J224" s="504"/>
      <c r="L224" s="504"/>
      <c r="M224" s="504"/>
      <c r="N224" s="504"/>
      <c r="O224" s="504"/>
      <c r="P224" s="504"/>
      <c r="Z224" s="504"/>
    </row>
    <row r="225" spans="9:26">
      <c r="I225" s="504"/>
      <c r="J225" s="504"/>
      <c r="L225" s="504"/>
      <c r="M225" s="504"/>
      <c r="N225" s="504"/>
      <c r="O225" s="504"/>
      <c r="P225" s="504"/>
      <c r="Z225" s="504"/>
    </row>
    <row r="226" spans="9:26">
      <c r="I226" s="504"/>
      <c r="J226" s="504"/>
      <c r="L226" s="504"/>
      <c r="M226" s="504"/>
      <c r="N226" s="504"/>
      <c r="O226" s="504"/>
      <c r="P226" s="504"/>
      <c r="Z226" s="504"/>
    </row>
    <row r="227" spans="9:26">
      <c r="I227" s="504"/>
      <c r="J227" s="504"/>
      <c r="L227" s="504"/>
      <c r="M227" s="504"/>
      <c r="N227" s="504"/>
      <c r="O227" s="504"/>
      <c r="P227" s="504"/>
      <c r="Z227" s="504"/>
    </row>
    <row r="228" spans="9:26">
      <c r="I228" s="504"/>
      <c r="J228" s="504"/>
      <c r="L228" s="504"/>
      <c r="M228" s="504"/>
      <c r="N228" s="504"/>
      <c r="O228" s="504"/>
      <c r="P228" s="504"/>
      <c r="Z228" s="504"/>
    </row>
    <row r="229" spans="9:26">
      <c r="I229" s="504"/>
      <c r="J229" s="504"/>
      <c r="L229" s="504"/>
      <c r="M229" s="504"/>
      <c r="N229" s="504"/>
      <c r="O229" s="504"/>
      <c r="P229" s="504"/>
      <c r="Z229" s="504"/>
    </row>
    <row r="230" spans="9:26">
      <c r="I230" s="504"/>
      <c r="J230" s="504"/>
      <c r="L230" s="504"/>
      <c r="M230" s="504"/>
      <c r="N230" s="504"/>
      <c r="O230" s="504"/>
      <c r="P230" s="504"/>
      <c r="Z230" s="504"/>
    </row>
    <row r="231" spans="9:26">
      <c r="I231" s="504"/>
      <c r="J231" s="504"/>
      <c r="L231" s="504"/>
      <c r="M231" s="504"/>
      <c r="N231" s="504"/>
      <c r="O231" s="504"/>
      <c r="P231" s="504"/>
      <c r="Z231" s="504"/>
    </row>
    <row r="232" spans="9:26">
      <c r="I232" s="504"/>
      <c r="J232" s="504"/>
      <c r="L232" s="504"/>
      <c r="M232" s="504"/>
      <c r="N232" s="504"/>
      <c r="O232" s="504"/>
      <c r="P232" s="504"/>
      <c r="Z232" s="504"/>
    </row>
    <row r="233" spans="9:26">
      <c r="I233" s="504"/>
      <c r="J233" s="504"/>
      <c r="L233" s="504"/>
      <c r="M233" s="504"/>
      <c r="N233" s="504"/>
      <c r="O233" s="504"/>
      <c r="P233" s="504"/>
      <c r="Z233" s="504"/>
    </row>
    <row r="234" spans="9:26">
      <c r="I234" s="504"/>
      <c r="J234" s="504"/>
      <c r="L234" s="504"/>
      <c r="M234" s="504"/>
      <c r="N234" s="504"/>
      <c r="O234" s="504"/>
      <c r="P234" s="504"/>
      <c r="Z234" s="504"/>
    </row>
    <row r="235" spans="9:26">
      <c r="I235" s="504"/>
      <c r="J235" s="504"/>
      <c r="L235" s="504"/>
      <c r="M235" s="504"/>
      <c r="N235" s="504"/>
      <c r="O235" s="504"/>
      <c r="P235" s="504"/>
      <c r="Z235" s="504"/>
    </row>
    <row r="236" spans="9:26">
      <c r="I236" s="504"/>
      <c r="J236" s="504"/>
      <c r="L236" s="504"/>
      <c r="M236" s="504"/>
      <c r="N236" s="504"/>
      <c r="O236" s="504"/>
      <c r="P236" s="504"/>
      <c r="Z236" s="504"/>
    </row>
    <row r="237" spans="9:26">
      <c r="I237" s="504"/>
      <c r="J237" s="504"/>
      <c r="L237" s="504"/>
      <c r="M237" s="504"/>
      <c r="N237" s="504"/>
      <c r="O237" s="504"/>
      <c r="P237" s="504"/>
      <c r="Z237" s="504"/>
    </row>
    <row r="238" spans="9:26">
      <c r="I238" s="504"/>
      <c r="J238" s="504"/>
      <c r="L238" s="504"/>
      <c r="M238" s="504"/>
      <c r="N238" s="504"/>
      <c r="O238" s="504"/>
      <c r="P238" s="504"/>
      <c r="Z238" s="504"/>
    </row>
    <row r="239" spans="9:26">
      <c r="I239" s="504"/>
      <c r="J239" s="504"/>
      <c r="L239" s="504"/>
      <c r="M239" s="504"/>
      <c r="N239" s="504"/>
      <c r="O239" s="504"/>
      <c r="P239" s="504"/>
      <c r="Z239" s="504"/>
    </row>
    <row r="240" spans="9:26">
      <c r="I240" s="504"/>
      <c r="J240" s="504"/>
      <c r="L240" s="504"/>
      <c r="M240" s="504"/>
      <c r="N240" s="504"/>
      <c r="O240" s="504"/>
      <c r="P240" s="504"/>
      <c r="Z240" s="504"/>
    </row>
    <row r="241" spans="9:26">
      <c r="I241" s="504"/>
      <c r="J241" s="504"/>
      <c r="L241" s="504"/>
      <c r="M241" s="504"/>
      <c r="N241" s="504"/>
      <c r="O241" s="504"/>
      <c r="P241" s="504"/>
      <c r="Z241" s="504"/>
    </row>
    <row r="242" spans="9:26">
      <c r="I242" s="504"/>
      <c r="J242" s="504"/>
      <c r="L242" s="504"/>
      <c r="M242" s="504"/>
      <c r="N242" s="504"/>
      <c r="O242" s="504"/>
      <c r="P242" s="504"/>
      <c r="Z242" s="504"/>
    </row>
    <row r="243" spans="9:26">
      <c r="I243" s="504"/>
      <c r="J243" s="504"/>
      <c r="L243" s="504"/>
      <c r="M243" s="504"/>
      <c r="N243" s="504"/>
      <c r="O243" s="504"/>
      <c r="P243" s="504"/>
      <c r="Z243" s="504"/>
    </row>
    <row r="244" spans="9:26">
      <c r="I244" s="504"/>
      <c r="J244" s="504"/>
      <c r="L244" s="504"/>
      <c r="M244" s="504"/>
      <c r="N244" s="504"/>
      <c r="O244" s="504"/>
      <c r="P244" s="504"/>
      <c r="Z244" s="504"/>
    </row>
    <row r="245" spans="9:26">
      <c r="I245" s="504"/>
      <c r="J245" s="504"/>
      <c r="L245" s="504"/>
      <c r="M245" s="504"/>
      <c r="N245" s="504"/>
      <c r="O245" s="504"/>
      <c r="P245" s="504"/>
      <c r="Z245" s="504"/>
    </row>
    <row r="246" spans="9:26">
      <c r="I246" s="504"/>
      <c r="J246" s="504"/>
      <c r="L246" s="504"/>
      <c r="M246" s="504"/>
      <c r="N246" s="504"/>
      <c r="O246" s="504"/>
      <c r="P246" s="504"/>
      <c r="Z246" s="504"/>
    </row>
    <row r="247" spans="9:26">
      <c r="I247" s="504"/>
      <c r="J247" s="504"/>
      <c r="L247" s="504"/>
      <c r="M247" s="504"/>
      <c r="N247" s="504"/>
      <c r="O247" s="504"/>
      <c r="P247" s="504"/>
      <c r="Z247" s="504"/>
    </row>
    <row r="248" spans="9:26">
      <c r="I248" s="504"/>
      <c r="J248" s="504"/>
      <c r="L248" s="504"/>
      <c r="M248" s="504"/>
      <c r="N248" s="504"/>
      <c r="O248" s="504"/>
      <c r="P248" s="504"/>
      <c r="Z248" s="504"/>
    </row>
    <row r="249" spans="9:26">
      <c r="I249" s="504"/>
      <c r="J249" s="504"/>
      <c r="L249" s="504"/>
      <c r="M249" s="504"/>
      <c r="N249" s="504"/>
      <c r="O249" s="504"/>
      <c r="P249" s="504"/>
      <c r="Z249" s="504"/>
    </row>
    <row r="250" spans="9:26">
      <c r="I250" s="504"/>
      <c r="J250" s="504"/>
      <c r="L250" s="504"/>
      <c r="M250" s="504"/>
      <c r="N250" s="504"/>
      <c r="O250" s="504"/>
      <c r="P250" s="504"/>
      <c r="Z250" s="504"/>
    </row>
    <row r="251" spans="9:26">
      <c r="I251" s="504"/>
      <c r="J251" s="504"/>
      <c r="L251" s="504"/>
      <c r="M251" s="504"/>
      <c r="N251" s="504"/>
      <c r="O251" s="504"/>
      <c r="P251" s="504"/>
      <c r="Z251" s="504"/>
    </row>
    <row r="252" spans="9:26">
      <c r="I252" s="504"/>
      <c r="J252" s="504"/>
      <c r="L252" s="504"/>
      <c r="M252" s="504"/>
      <c r="N252" s="504"/>
      <c r="O252" s="504"/>
      <c r="P252" s="504"/>
      <c r="Z252" s="504"/>
    </row>
    <row r="253" spans="9:26">
      <c r="I253" s="504"/>
      <c r="J253" s="504"/>
      <c r="L253" s="504"/>
      <c r="M253" s="504"/>
      <c r="N253" s="504"/>
      <c r="O253" s="504"/>
      <c r="P253" s="504"/>
      <c r="Z253" s="504"/>
    </row>
    <row r="254" spans="9:26">
      <c r="I254" s="504"/>
      <c r="J254" s="504"/>
      <c r="L254" s="504"/>
      <c r="M254" s="504"/>
      <c r="N254" s="504"/>
      <c r="O254" s="504"/>
      <c r="P254" s="504"/>
      <c r="Z254" s="504"/>
    </row>
    <row r="255" spans="9:26">
      <c r="I255" s="504"/>
      <c r="J255" s="504"/>
      <c r="L255" s="504"/>
      <c r="M255" s="504"/>
      <c r="N255" s="504"/>
      <c r="O255" s="504"/>
      <c r="P255" s="504"/>
      <c r="Z255" s="504"/>
    </row>
    <row r="256" spans="9:26">
      <c r="I256" s="504"/>
      <c r="J256" s="504"/>
      <c r="L256" s="504"/>
      <c r="M256" s="504"/>
      <c r="N256" s="504"/>
      <c r="O256" s="504"/>
      <c r="P256" s="504"/>
      <c r="Z256" s="504"/>
    </row>
    <row r="257" spans="9:26">
      <c r="I257" s="504"/>
      <c r="J257" s="504"/>
      <c r="L257" s="504"/>
      <c r="M257" s="504"/>
      <c r="N257" s="504"/>
      <c r="O257" s="504"/>
      <c r="P257" s="504"/>
      <c r="Z257" s="504"/>
    </row>
    <row r="258" spans="9:26">
      <c r="I258" s="504"/>
      <c r="J258" s="504"/>
      <c r="L258" s="504"/>
      <c r="M258" s="504"/>
      <c r="N258" s="504"/>
      <c r="O258" s="504"/>
      <c r="P258" s="504"/>
      <c r="Z258" s="504"/>
    </row>
    <row r="259" spans="9:26">
      <c r="I259" s="504"/>
      <c r="J259" s="504"/>
      <c r="L259" s="504"/>
      <c r="M259" s="504"/>
      <c r="N259" s="504"/>
      <c r="O259" s="504"/>
      <c r="P259" s="504"/>
      <c r="Z259" s="504"/>
    </row>
    <row r="260" spans="9:26">
      <c r="I260" s="504"/>
      <c r="J260" s="504"/>
      <c r="L260" s="504"/>
      <c r="M260" s="504"/>
      <c r="N260" s="504"/>
      <c r="O260" s="504"/>
      <c r="P260" s="504"/>
      <c r="Z260" s="504"/>
    </row>
    <row r="261" spans="9:26">
      <c r="I261" s="504"/>
      <c r="J261" s="504"/>
      <c r="L261" s="504"/>
      <c r="M261" s="504"/>
      <c r="N261" s="504"/>
      <c r="O261" s="504"/>
      <c r="P261" s="504"/>
      <c r="Z261" s="504"/>
    </row>
    <row r="262" spans="9:26">
      <c r="I262" s="504"/>
      <c r="J262" s="504"/>
      <c r="L262" s="504"/>
      <c r="M262" s="504"/>
      <c r="N262" s="504"/>
      <c r="O262" s="504"/>
      <c r="P262" s="504"/>
      <c r="Z262" s="504"/>
    </row>
    <row r="263" spans="9:26">
      <c r="I263" s="504"/>
      <c r="J263" s="504"/>
      <c r="L263" s="504"/>
      <c r="M263" s="504"/>
      <c r="N263" s="504"/>
      <c r="O263" s="504"/>
      <c r="P263" s="504"/>
      <c r="Z263" s="504"/>
    </row>
    <row r="264" spans="9:26">
      <c r="I264" s="504"/>
      <c r="J264" s="504"/>
      <c r="L264" s="504"/>
      <c r="M264" s="504"/>
      <c r="N264" s="504"/>
      <c r="O264" s="504"/>
      <c r="P264" s="504"/>
      <c r="Z264" s="504"/>
    </row>
    <row r="265" spans="9:26">
      <c r="I265" s="504"/>
      <c r="J265" s="504"/>
      <c r="L265" s="504"/>
      <c r="M265" s="504"/>
      <c r="N265" s="504"/>
      <c r="O265" s="504"/>
      <c r="P265" s="504"/>
      <c r="Z265" s="504"/>
    </row>
    <row r="266" spans="9:26">
      <c r="I266" s="504"/>
      <c r="J266" s="504"/>
      <c r="L266" s="504"/>
      <c r="M266" s="504"/>
      <c r="N266" s="504"/>
      <c r="O266" s="504"/>
      <c r="P266" s="504"/>
      <c r="Z266" s="504"/>
    </row>
    <row r="267" spans="9:26">
      <c r="I267" s="504"/>
      <c r="J267" s="504"/>
      <c r="L267" s="504"/>
      <c r="M267" s="504"/>
      <c r="N267" s="504"/>
      <c r="O267" s="504"/>
      <c r="P267" s="504"/>
      <c r="Z267" s="504"/>
    </row>
    <row r="268" spans="9:26">
      <c r="I268" s="504"/>
      <c r="J268" s="504"/>
      <c r="L268" s="504"/>
      <c r="M268" s="504"/>
      <c r="N268" s="504"/>
      <c r="O268" s="504"/>
      <c r="P268" s="504"/>
      <c r="Z268" s="504"/>
    </row>
    <row r="269" spans="9:26">
      <c r="I269" s="504"/>
      <c r="J269" s="504"/>
      <c r="L269" s="504"/>
      <c r="M269" s="504"/>
      <c r="N269" s="504"/>
      <c r="O269" s="504"/>
      <c r="P269" s="504"/>
      <c r="Z269" s="504"/>
    </row>
    <row r="270" spans="9:26">
      <c r="I270" s="504"/>
      <c r="J270" s="504"/>
      <c r="L270" s="504"/>
      <c r="M270" s="504"/>
      <c r="N270" s="504"/>
      <c r="O270" s="504"/>
      <c r="P270" s="504"/>
      <c r="Z270" s="504"/>
    </row>
    <row r="271" spans="9:26">
      <c r="I271" s="504"/>
      <c r="J271" s="504"/>
      <c r="L271" s="504"/>
      <c r="M271" s="504"/>
      <c r="N271" s="504"/>
      <c r="O271" s="504"/>
      <c r="P271" s="504"/>
      <c r="Z271" s="504"/>
    </row>
    <row r="272" spans="9:26">
      <c r="I272" s="504"/>
      <c r="J272" s="504"/>
      <c r="L272" s="504"/>
      <c r="M272" s="504"/>
      <c r="N272" s="504"/>
      <c r="O272" s="504"/>
      <c r="P272" s="504"/>
      <c r="Z272" s="504"/>
    </row>
    <row r="273" spans="9:26">
      <c r="I273" s="504"/>
      <c r="J273" s="504"/>
      <c r="L273" s="504"/>
      <c r="M273" s="504"/>
      <c r="N273" s="504"/>
      <c r="O273" s="504"/>
      <c r="P273" s="504"/>
      <c r="Z273" s="504"/>
    </row>
    <row r="274" spans="9:26">
      <c r="I274" s="504"/>
      <c r="J274" s="504"/>
      <c r="L274" s="504"/>
      <c r="M274" s="504"/>
      <c r="N274" s="504"/>
      <c r="O274" s="504"/>
      <c r="P274" s="504"/>
      <c r="Z274" s="504"/>
    </row>
    <row r="275" spans="9:26">
      <c r="I275" s="504"/>
      <c r="J275" s="504"/>
      <c r="L275" s="504"/>
      <c r="M275" s="504"/>
      <c r="N275" s="504"/>
      <c r="O275" s="504"/>
      <c r="P275" s="504"/>
      <c r="Z275" s="504"/>
    </row>
    <row r="276" spans="9:26">
      <c r="I276" s="504"/>
      <c r="J276" s="504"/>
      <c r="L276" s="504"/>
      <c r="M276" s="504"/>
      <c r="N276" s="504"/>
      <c r="O276" s="504"/>
      <c r="P276" s="504"/>
      <c r="Z276" s="504"/>
    </row>
    <row r="277" spans="9:26">
      <c r="I277" s="504"/>
      <c r="J277" s="504"/>
      <c r="L277" s="504"/>
      <c r="M277" s="504"/>
      <c r="N277" s="504"/>
      <c r="O277" s="504"/>
      <c r="P277" s="504"/>
      <c r="Z277" s="504"/>
    </row>
    <row r="278" spans="9:26">
      <c r="I278" s="504"/>
      <c r="J278" s="504"/>
      <c r="L278" s="504"/>
      <c r="M278" s="504"/>
      <c r="N278" s="504"/>
      <c r="O278" s="504"/>
      <c r="P278" s="504"/>
      <c r="Z278" s="504"/>
    </row>
    <row r="279" spans="9:26">
      <c r="I279" s="504"/>
      <c r="J279" s="504"/>
      <c r="L279" s="504"/>
      <c r="M279" s="504"/>
      <c r="N279" s="504"/>
      <c r="O279" s="504"/>
      <c r="P279" s="504"/>
      <c r="Z279" s="504"/>
    </row>
    <row r="280" spans="9:26">
      <c r="I280" s="504"/>
      <c r="J280" s="504"/>
      <c r="L280" s="504"/>
      <c r="M280" s="504"/>
      <c r="N280" s="504"/>
      <c r="O280" s="504"/>
      <c r="P280" s="504"/>
      <c r="Z280" s="504"/>
    </row>
    <row r="281" spans="9:26">
      <c r="I281" s="504"/>
      <c r="J281" s="504"/>
      <c r="L281" s="504"/>
      <c r="M281" s="504"/>
      <c r="N281" s="504"/>
      <c r="O281" s="504"/>
      <c r="P281" s="504"/>
      <c r="Z281" s="504"/>
    </row>
    <row r="282" spans="9:26">
      <c r="I282" s="504"/>
      <c r="J282" s="504"/>
      <c r="L282" s="504"/>
      <c r="M282" s="504"/>
      <c r="N282" s="504"/>
      <c r="O282" s="504"/>
      <c r="P282" s="504"/>
      <c r="Z282" s="504"/>
    </row>
    <row r="283" spans="9:26">
      <c r="I283" s="504"/>
      <c r="J283" s="504"/>
      <c r="L283" s="504"/>
      <c r="M283" s="504"/>
      <c r="N283" s="504"/>
      <c r="O283" s="504"/>
      <c r="P283" s="504"/>
      <c r="Z283" s="504"/>
    </row>
    <row r="284" spans="9:26">
      <c r="I284" s="504"/>
      <c r="J284" s="504"/>
      <c r="L284" s="504"/>
      <c r="M284" s="504"/>
      <c r="N284" s="504"/>
      <c r="O284" s="504"/>
      <c r="P284" s="504"/>
      <c r="Z284" s="504"/>
    </row>
    <row r="285" spans="9:26">
      <c r="I285" s="504"/>
      <c r="J285" s="504"/>
      <c r="L285" s="504"/>
      <c r="M285" s="504"/>
      <c r="N285" s="504"/>
      <c r="O285" s="504"/>
      <c r="P285" s="504"/>
      <c r="Z285" s="504"/>
    </row>
    <row r="286" spans="9:26">
      <c r="I286" s="504"/>
      <c r="J286" s="504"/>
      <c r="L286" s="504"/>
      <c r="M286" s="504"/>
      <c r="N286" s="504"/>
      <c r="O286" s="504"/>
      <c r="P286" s="504"/>
      <c r="Z286" s="504"/>
    </row>
    <row r="287" spans="9:26">
      <c r="I287" s="504"/>
      <c r="J287" s="504"/>
      <c r="L287" s="504"/>
      <c r="M287" s="504"/>
      <c r="N287" s="504"/>
      <c r="O287" s="504"/>
      <c r="P287" s="504"/>
      <c r="Z287" s="504"/>
    </row>
    <row r="288" spans="9:26">
      <c r="I288" s="504"/>
      <c r="J288" s="504"/>
      <c r="L288" s="504"/>
      <c r="M288" s="504"/>
      <c r="N288" s="504"/>
      <c r="O288" s="504"/>
      <c r="P288" s="504"/>
      <c r="Z288" s="504"/>
    </row>
    <row r="289" spans="9:26">
      <c r="I289" s="504"/>
      <c r="J289" s="504"/>
      <c r="L289" s="504"/>
      <c r="M289" s="504"/>
      <c r="N289" s="504"/>
      <c r="O289" s="504"/>
      <c r="P289" s="504"/>
      <c r="Z289" s="504"/>
    </row>
    <row r="290" spans="9:26">
      <c r="I290" s="504"/>
      <c r="J290" s="504"/>
      <c r="L290" s="504"/>
      <c r="M290" s="504"/>
      <c r="N290" s="504"/>
      <c r="O290" s="504"/>
      <c r="P290" s="504"/>
      <c r="Z290" s="504"/>
    </row>
    <row r="291" spans="9:26">
      <c r="I291" s="504"/>
      <c r="J291" s="504"/>
      <c r="L291" s="504"/>
      <c r="M291" s="504"/>
      <c r="N291" s="504"/>
      <c r="O291" s="504"/>
      <c r="P291" s="504"/>
      <c r="Z291" s="504"/>
    </row>
    <row r="292" spans="9:26">
      <c r="I292" s="504"/>
      <c r="J292" s="504"/>
      <c r="L292" s="504"/>
      <c r="M292" s="504"/>
      <c r="N292" s="504"/>
      <c r="O292" s="504"/>
      <c r="P292" s="504"/>
      <c r="Z292" s="504"/>
    </row>
    <row r="293" spans="9:26">
      <c r="I293" s="504"/>
      <c r="J293" s="504"/>
      <c r="L293" s="504"/>
      <c r="M293" s="504"/>
      <c r="N293" s="504"/>
      <c r="O293" s="504"/>
      <c r="P293" s="504"/>
      <c r="Z293" s="504"/>
    </row>
    <row r="294" spans="9:26">
      <c r="I294" s="504"/>
      <c r="J294" s="504"/>
      <c r="L294" s="504"/>
      <c r="M294" s="504"/>
      <c r="N294" s="504"/>
      <c r="O294" s="504"/>
      <c r="P294" s="504"/>
      <c r="Z294" s="504"/>
    </row>
    <row r="295" spans="9:26">
      <c r="I295" s="504"/>
      <c r="J295" s="504"/>
      <c r="L295" s="504"/>
      <c r="M295" s="504"/>
      <c r="N295" s="504"/>
      <c r="O295" s="504"/>
      <c r="P295" s="504"/>
      <c r="Z295" s="504"/>
    </row>
    <row r="296" spans="9:26">
      <c r="I296" s="504"/>
      <c r="J296" s="504"/>
      <c r="L296" s="504"/>
      <c r="M296" s="504"/>
      <c r="N296" s="504"/>
      <c r="O296" s="504"/>
      <c r="P296" s="504"/>
      <c r="Z296" s="504"/>
    </row>
    <row r="297" spans="9:26">
      <c r="I297" s="504"/>
      <c r="J297" s="504"/>
      <c r="L297" s="504"/>
      <c r="M297" s="504"/>
      <c r="N297" s="504"/>
      <c r="O297" s="504"/>
      <c r="P297" s="504"/>
      <c r="Z297" s="504"/>
    </row>
    <row r="298" spans="9:26">
      <c r="I298" s="504"/>
      <c r="J298" s="504"/>
      <c r="L298" s="504"/>
      <c r="M298" s="504"/>
      <c r="N298" s="504"/>
      <c r="O298" s="504"/>
      <c r="P298" s="504"/>
      <c r="Z298" s="504"/>
    </row>
    <row r="299" spans="9:26">
      <c r="I299" s="504"/>
      <c r="J299" s="504"/>
      <c r="L299" s="504"/>
      <c r="M299" s="504"/>
      <c r="N299" s="504"/>
      <c r="O299" s="504"/>
      <c r="P299" s="504"/>
      <c r="Z299" s="504"/>
    </row>
    <row r="300" spans="9:26">
      <c r="I300" s="504"/>
      <c r="J300" s="504"/>
      <c r="L300" s="504"/>
      <c r="M300" s="504"/>
      <c r="N300" s="504"/>
      <c r="O300" s="504"/>
      <c r="P300" s="504"/>
      <c r="Z300" s="504"/>
    </row>
    <row r="301" spans="9:26">
      <c r="I301" s="504"/>
      <c r="J301" s="504"/>
      <c r="L301" s="504"/>
      <c r="M301" s="504"/>
      <c r="N301" s="504"/>
      <c r="O301" s="504"/>
      <c r="P301" s="504"/>
      <c r="Z301" s="504"/>
    </row>
  </sheetData>
  <autoFilter ref="A5:AJ145"/>
  <mergeCells count="20">
    <mergeCell ref="G4:H4"/>
    <mergeCell ref="N4:O4"/>
    <mergeCell ref="L4:L5"/>
    <mergeCell ref="K4:K5"/>
    <mergeCell ref="AG4:AG5"/>
    <mergeCell ref="AC4:AD4"/>
    <mergeCell ref="Z4:Z5"/>
    <mergeCell ref="V4:V5"/>
    <mergeCell ref="J4:J5"/>
    <mergeCell ref="T4:U4"/>
    <mergeCell ref="AA4:AB4"/>
    <mergeCell ref="X4:Y4"/>
    <mergeCell ref="Q4:S4"/>
    <mergeCell ref="W4:W5"/>
    <mergeCell ref="AE4:AE5"/>
    <mergeCell ref="B4:B5"/>
    <mergeCell ref="C4:C5"/>
    <mergeCell ref="D4:D5"/>
    <mergeCell ref="E4:E5"/>
    <mergeCell ref="F4:F5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8:S16"/>
  <sheetViews>
    <sheetView topLeftCell="B1" workbookViewId="0">
      <selection activeCell="L27" sqref="L27"/>
    </sheetView>
  </sheetViews>
  <sheetFormatPr defaultRowHeight="16.5"/>
  <cols>
    <col min="1" max="1" width="8.75" hidden="1" customWidth="1"/>
    <col min="2" max="2" width="14.25" customWidth="1"/>
    <col min="3" max="3" width="5.25" style="2" customWidth="1"/>
    <col min="4" max="4" width="6.875" style="7" customWidth="1"/>
    <col min="5" max="6" width="5.5" customWidth="1"/>
    <col min="7" max="7" width="7.875" customWidth="1"/>
    <col min="8" max="8" width="11.125" customWidth="1"/>
    <col min="9" max="12" width="7.375" customWidth="1"/>
    <col min="13" max="13" width="9.25" customWidth="1"/>
    <col min="14" max="14" width="7.375" customWidth="1"/>
    <col min="15" max="15" width="9.625" style="9" customWidth="1"/>
    <col min="16" max="16" width="10.75" bestFit="1" customWidth="1"/>
    <col min="18" max="18" width="9.25" bestFit="1" customWidth="1"/>
  </cols>
  <sheetData>
    <row r="8" spans="2:19">
      <c r="I8">
        <f>E10/1.1</f>
        <v>8.6363636363636349</v>
      </c>
    </row>
    <row r="9" spans="2:19">
      <c r="G9" s="502">
        <v>0.03</v>
      </c>
      <c r="H9" s="601" t="s">
        <v>818</v>
      </c>
      <c r="I9" s="601" t="s">
        <v>836</v>
      </c>
      <c r="J9" s="601" t="s">
        <v>850</v>
      </c>
      <c r="K9" s="601" t="s">
        <v>836</v>
      </c>
      <c r="L9" s="601" t="s">
        <v>820</v>
      </c>
      <c r="M9" s="601" t="s">
        <v>829</v>
      </c>
      <c r="N9" s="601" t="s">
        <v>884</v>
      </c>
    </row>
    <row r="10" spans="2:19">
      <c r="B10" s="382" t="s">
        <v>887</v>
      </c>
      <c r="C10" s="2">
        <v>8</v>
      </c>
      <c r="D10" s="7">
        <v>3750</v>
      </c>
      <c r="E10">
        <v>9.5</v>
      </c>
      <c r="F10">
        <v>5</v>
      </c>
      <c r="G10">
        <f>D10*1.03</f>
        <v>3862.5</v>
      </c>
      <c r="H10" s="7">
        <f>C10*G10</f>
        <v>30900</v>
      </c>
      <c r="I10" s="7">
        <f>H10*0.1</f>
        <v>3090</v>
      </c>
      <c r="J10" s="7">
        <f>D10*8*0.085</f>
        <v>2550</v>
      </c>
      <c r="K10" s="7">
        <f>J10*0.1</f>
        <v>255</v>
      </c>
      <c r="L10" s="7">
        <f>D10*8*0.05</f>
        <v>1500</v>
      </c>
      <c r="M10" s="7">
        <f>H10+I10-J10-K10-L10</f>
        <v>29685</v>
      </c>
      <c r="N10" s="7">
        <f>M10/C10</f>
        <v>3710.625</v>
      </c>
      <c r="O10" s="340"/>
      <c r="P10" s="7">
        <v>4000</v>
      </c>
      <c r="Q10" s="7"/>
      <c r="R10" s="7">
        <v>3950</v>
      </c>
    </row>
    <row r="11" spans="2:19">
      <c r="P11" s="7">
        <f>P10-N10</f>
        <v>289.375</v>
      </c>
      <c r="Q11" s="7"/>
      <c r="R11" s="7">
        <f>R10-N10</f>
        <v>239.375</v>
      </c>
    </row>
    <row r="12" spans="2:19">
      <c r="P12" s="163">
        <f>C10*P11</f>
        <v>2315</v>
      </c>
      <c r="Q12" s="7"/>
      <c r="R12" s="163">
        <f>C10*R11</f>
        <v>1915</v>
      </c>
    </row>
    <row r="15" spans="2:19">
      <c r="H15">
        <v>1200</v>
      </c>
      <c r="I15" s="9" t="s">
        <v>290</v>
      </c>
      <c r="O15" s="602" t="s">
        <v>885</v>
      </c>
      <c r="P15" s="603">
        <v>1000</v>
      </c>
      <c r="Q15" s="603"/>
      <c r="R15" s="603">
        <v>200</v>
      </c>
      <c r="S15" s="9" t="s">
        <v>886</v>
      </c>
    </row>
    <row r="16" spans="2:19">
      <c r="H16" s="341">
        <f>D10*C10*H15</f>
        <v>36000000</v>
      </c>
      <c r="O16" s="7"/>
      <c r="P16" s="7">
        <f>P12*P15</f>
        <v>2315000</v>
      </c>
      <c r="Q16" s="7"/>
      <c r="R16" s="7">
        <f>R12*R15</f>
        <v>383000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8"/>
  <sheetViews>
    <sheetView workbookViewId="0">
      <selection activeCell="G24" sqref="G24"/>
    </sheetView>
  </sheetViews>
  <sheetFormatPr defaultColWidth="8.75" defaultRowHeight="16.5"/>
  <cols>
    <col min="1" max="1" width="1.125" style="178" customWidth="1"/>
    <col min="2" max="2" width="22.375" style="178" customWidth="1"/>
    <col min="3" max="4" width="5.375" style="178" customWidth="1"/>
    <col min="5" max="5" width="10.25" style="178" customWidth="1"/>
    <col min="6" max="6" width="10" style="178" customWidth="1"/>
    <col min="7" max="8" width="7.125" style="178" customWidth="1"/>
    <col min="9" max="13" width="10" style="178" customWidth="1"/>
    <col min="14" max="14" width="8.375" style="178" customWidth="1"/>
    <col min="15" max="15" width="17.25" style="178" customWidth="1"/>
    <col min="16" max="16" width="16.25" style="178" customWidth="1"/>
    <col min="17" max="16384" width="8.75" style="178"/>
  </cols>
  <sheetData>
    <row r="1" spans="2:16" ht="6" customHeight="1"/>
    <row r="2" spans="2:16" ht="31.5">
      <c r="B2" s="179" t="s">
        <v>141</v>
      </c>
      <c r="C2" s="180"/>
      <c r="D2" s="180"/>
      <c r="J2" s="181" t="s">
        <v>142</v>
      </c>
    </row>
    <row r="3" spans="2:16" ht="11.45" customHeight="1">
      <c r="B3" s="180"/>
      <c r="C3" s="180"/>
      <c r="D3" s="180"/>
      <c r="I3" s="182"/>
      <c r="M3" s="182" t="s">
        <v>143</v>
      </c>
    </row>
    <row r="4" spans="2:16" ht="29.45" customHeight="1" thickBot="1">
      <c r="B4" s="183" t="s">
        <v>144</v>
      </c>
      <c r="C4" s="184" t="s">
        <v>145</v>
      </c>
      <c r="D4" s="184" t="s">
        <v>146</v>
      </c>
      <c r="E4" s="185" t="s">
        <v>147</v>
      </c>
      <c r="F4" s="185" t="s">
        <v>148</v>
      </c>
      <c r="G4" s="1029" t="s">
        <v>149</v>
      </c>
      <c r="H4" s="1030"/>
      <c r="I4" s="185" t="s">
        <v>150</v>
      </c>
      <c r="J4" s="185" t="s">
        <v>151</v>
      </c>
      <c r="K4" s="185" t="s">
        <v>152</v>
      </c>
      <c r="L4" s="185" t="s">
        <v>153</v>
      </c>
      <c r="M4" s="185" t="s">
        <v>154</v>
      </c>
      <c r="N4" s="185" t="s">
        <v>5</v>
      </c>
      <c r="O4" s="185" t="s">
        <v>155</v>
      </c>
      <c r="P4" s="185" t="s">
        <v>156</v>
      </c>
    </row>
    <row r="5" spans="2:16" s="194" customFormat="1" ht="28.9" customHeight="1">
      <c r="B5" s="186" t="s">
        <v>115</v>
      </c>
      <c r="C5" s="187">
        <v>12</v>
      </c>
      <c r="D5" s="187">
        <v>44</v>
      </c>
      <c r="E5" s="188">
        <v>352</v>
      </c>
      <c r="F5" s="188">
        <v>352</v>
      </c>
      <c r="G5" s="1031">
        <v>352</v>
      </c>
      <c r="H5" s="1032"/>
      <c r="I5" s="188">
        <v>352</v>
      </c>
      <c r="J5" s="188">
        <v>352</v>
      </c>
      <c r="K5" s="189">
        <v>0</v>
      </c>
      <c r="L5" s="188">
        <v>352</v>
      </c>
      <c r="M5" s="190">
        <v>0</v>
      </c>
      <c r="N5" s="191">
        <f>SUM(E5:M5)</f>
        <v>2112</v>
      </c>
      <c r="O5" s="192" t="s">
        <v>157</v>
      </c>
      <c r="P5" s="193" t="s">
        <v>158</v>
      </c>
    </row>
    <row r="6" spans="2:16" s="204" customFormat="1" ht="18.600000000000001" customHeight="1">
      <c r="B6" s="195"/>
      <c r="C6" s="196"/>
      <c r="D6" s="197" t="s">
        <v>159</v>
      </c>
      <c r="E6" s="198" t="s">
        <v>160</v>
      </c>
      <c r="F6" s="198" t="s">
        <v>160</v>
      </c>
      <c r="G6" s="1033" t="s">
        <v>160</v>
      </c>
      <c r="H6" s="1034"/>
      <c r="I6" s="198" t="s">
        <v>160</v>
      </c>
      <c r="J6" s="198" t="s">
        <v>160</v>
      </c>
      <c r="K6" s="198"/>
      <c r="L6" s="199" t="s">
        <v>160</v>
      </c>
      <c r="M6" s="200"/>
      <c r="N6" s="201"/>
      <c r="O6" s="202" t="s">
        <v>161</v>
      </c>
      <c r="P6" s="203"/>
    </row>
    <row r="7" spans="2:16" s="204" customFormat="1" ht="18.600000000000001" customHeight="1">
      <c r="B7" s="195"/>
      <c r="C7" s="205"/>
      <c r="D7" s="206" t="s">
        <v>162</v>
      </c>
      <c r="E7" s="207" t="s">
        <v>163</v>
      </c>
      <c r="F7" s="207" t="s">
        <v>102</v>
      </c>
      <c r="G7" s="1035" t="s">
        <v>164</v>
      </c>
      <c r="H7" s="1036"/>
      <c r="I7" s="207" t="s">
        <v>127</v>
      </c>
      <c r="J7" s="207" t="s">
        <v>165</v>
      </c>
      <c r="K7" s="208"/>
      <c r="L7" s="209" t="s">
        <v>166</v>
      </c>
      <c r="M7" s="210"/>
      <c r="N7" s="210"/>
      <c r="O7" s="211"/>
      <c r="P7" s="203"/>
    </row>
    <row r="8" spans="2:16" s="204" customFormat="1" ht="18.600000000000001" customHeight="1" thickBot="1">
      <c r="B8" s="212"/>
      <c r="C8" s="213"/>
      <c r="D8" s="214" t="s">
        <v>167</v>
      </c>
      <c r="E8" s="215">
        <v>9900</v>
      </c>
      <c r="F8" s="215">
        <v>10000</v>
      </c>
      <c r="G8" s="1037">
        <v>10000</v>
      </c>
      <c r="H8" s="1038"/>
      <c r="I8" s="215">
        <v>10600</v>
      </c>
      <c r="J8" s="215">
        <v>10000</v>
      </c>
      <c r="K8" s="215"/>
      <c r="L8" s="216"/>
      <c r="M8" s="217"/>
      <c r="N8" s="217"/>
      <c r="O8" s="218"/>
      <c r="P8" s="219"/>
    </row>
    <row r="9" spans="2:16" s="194" customFormat="1" ht="28.9" customHeight="1">
      <c r="B9" s="186" t="s">
        <v>116</v>
      </c>
      <c r="C9" s="187">
        <v>8</v>
      </c>
      <c r="D9" s="187">
        <v>56</v>
      </c>
      <c r="E9" s="188">
        <v>550</v>
      </c>
      <c r="F9" s="188">
        <v>550</v>
      </c>
      <c r="G9" s="188">
        <v>550</v>
      </c>
      <c r="H9" s="188">
        <v>550</v>
      </c>
      <c r="I9" s="188">
        <v>385</v>
      </c>
      <c r="J9" s="189">
        <v>0</v>
      </c>
      <c r="K9" s="188">
        <v>550</v>
      </c>
      <c r="L9" s="189">
        <v>0</v>
      </c>
      <c r="M9" s="191">
        <v>550</v>
      </c>
      <c r="N9" s="191">
        <f>SUM(E9:M9)</f>
        <v>3685</v>
      </c>
      <c r="O9" s="192" t="s">
        <v>168</v>
      </c>
      <c r="P9" s="193" t="s">
        <v>169</v>
      </c>
    </row>
    <row r="10" spans="2:16" s="204" customFormat="1" ht="18.600000000000001" customHeight="1">
      <c r="B10" s="195"/>
      <c r="C10" s="196"/>
      <c r="D10" s="197" t="s">
        <v>159</v>
      </c>
      <c r="E10" s="198" t="s">
        <v>170</v>
      </c>
      <c r="F10" s="198" t="s">
        <v>170</v>
      </c>
      <c r="G10" s="220" t="s">
        <v>170</v>
      </c>
      <c r="H10" s="220" t="s">
        <v>170</v>
      </c>
      <c r="I10" s="198" t="s">
        <v>171</v>
      </c>
      <c r="J10" s="198"/>
      <c r="K10" s="198" t="s">
        <v>170</v>
      </c>
      <c r="L10" s="198"/>
      <c r="M10" s="199" t="s">
        <v>170</v>
      </c>
      <c r="N10" s="200"/>
      <c r="O10" s="202" t="s">
        <v>161</v>
      </c>
      <c r="P10" s="203"/>
    </row>
    <row r="11" spans="2:16" s="204" customFormat="1" ht="18.600000000000001" customHeight="1">
      <c r="B11" s="195"/>
      <c r="C11" s="205"/>
      <c r="D11" s="206" t="s">
        <v>162</v>
      </c>
      <c r="E11" s="207" t="s">
        <v>163</v>
      </c>
      <c r="F11" s="207" t="s">
        <v>172</v>
      </c>
      <c r="G11" s="207" t="s">
        <v>173</v>
      </c>
      <c r="H11" s="207" t="s">
        <v>102</v>
      </c>
      <c r="I11" s="207" t="s">
        <v>127</v>
      </c>
      <c r="J11" s="207"/>
      <c r="K11" s="207" t="s">
        <v>134</v>
      </c>
      <c r="L11" s="221"/>
      <c r="M11" s="209" t="s">
        <v>166</v>
      </c>
      <c r="N11" s="210"/>
      <c r="O11" s="211"/>
      <c r="P11" s="203"/>
    </row>
    <row r="12" spans="2:16" s="204" customFormat="1" ht="18.600000000000001" customHeight="1" thickBot="1">
      <c r="B12" s="212"/>
      <c r="C12" s="213"/>
      <c r="D12" s="214" t="s">
        <v>167</v>
      </c>
      <c r="E12" s="215">
        <v>20300</v>
      </c>
      <c r="F12" s="215">
        <v>20300</v>
      </c>
      <c r="G12" s="222">
        <v>20700</v>
      </c>
      <c r="H12" s="222">
        <v>20500</v>
      </c>
      <c r="I12" s="215">
        <v>20800</v>
      </c>
      <c r="J12" s="215"/>
      <c r="K12" s="215">
        <v>20700</v>
      </c>
      <c r="L12" s="216"/>
      <c r="M12" s="217"/>
      <c r="N12" s="217"/>
      <c r="O12" s="218"/>
      <c r="P12" s="219"/>
    </row>
    <row r="15" spans="2:16">
      <c r="E15" s="223" t="s">
        <v>174</v>
      </c>
      <c r="I15" s="223" t="s">
        <v>175</v>
      </c>
      <c r="K15" s="227">
        <f>SUM(E9:K9)</f>
        <v>3135</v>
      </c>
    </row>
    <row r="16" spans="2:16" s="224" customFormat="1">
      <c r="E16" s="225" t="s">
        <v>176</v>
      </c>
      <c r="I16" s="225" t="s">
        <v>176</v>
      </c>
    </row>
    <row r="18" spans="4:4" ht="37.5">
      <c r="D18" s="226" t="s">
        <v>177</v>
      </c>
    </row>
  </sheetData>
  <mergeCells count="5">
    <mergeCell ref="G4:H4"/>
    <mergeCell ref="G5:H5"/>
    <mergeCell ref="G6:H6"/>
    <mergeCell ref="G7:H7"/>
    <mergeCell ref="G8:H8"/>
  </mergeCells>
  <phoneticPr fontId="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29"/>
  <sheetViews>
    <sheetView workbookViewId="0">
      <selection activeCell="P20" sqref="P20"/>
    </sheetView>
  </sheetViews>
  <sheetFormatPr defaultColWidth="8.75" defaultRowHeight="16.5"/>
  <cols>
    <col min="1" max="1" width="0.625" style="9" customWidth="1"/>
    <col min="2" max="2" width="8.375" style="9" customWidth="1"/>
    <col min="3" max="3" width="21.875" style="9" customWidth="1"/>
    <col min="4" max="13" width="10.25" style="9" customWidth="1"/>
    <col min="14" max="14" width="23.875" style="2" hidden="1" customWidth="1"/>
    <col min="15" max="15" width="3.125" style="9" customWidth="1"/>
    <col min="16" max="16" width="9.625" style="9" customWidth="1"/>
    <col min="17" max="17" width="6" style="9" customWidth="1"/>
    <col min="18" max="18" width="4.75" style="9" customWidth="1"/>
    <col min="19" max="19" width="20.875" style="9" customWidth="1"/>
    <col min="20" max="20" width="6.375" style="9" customWidth="1"/>
    <col min="21" max="16384" width="8.75" style="9"/>
  </cols>
  <sheetData>
    <row r="1" spans="1:20" ht="4.5" customHeight="1"/>
    <row r="2" spans="1:20" ht="29.25" customHeight="1">
      <c r="A2" s="229"/>
      <c r="B2" s="228" t="s">
        <v>274</v>
      </c>
      <c r="F2" s="341">
        <f>SUM(E6:I6)</f>
        <v>1245</v>
      </c>
      <c r="H2" s="232" t="s">
        <v>186</v>
      </c>
      <c r="I2" s="232" t="s">
        <v>187</v>
      </c>
      <c r="J2" s="232" t="s">
        <v>196</v>
      </c>
      <c r="K2" s="232" t="s">
        <v>197</v>
      </c>
      <c r="N2" s="342"/>
    </row>
    <row r="3" spans="1:20" ht="16.5" customHeight="1">
      <c r="B3" s="102"/>
      <c r="D3" s="7"/>
      <c r="E3" s="7"/>
      <c r="F3" s="7"/>
      <c r="G3" s="343"/>
      <c r="H3" s="240">
        <v>150</v>
      </c>
      <c r="I3" s="240">
        <v>128</v>
      </c>
      <c r="J3" s="240">
        <v>139</v>
      </c>
      <c r="K3" s="240">
        <v>565</v>
      </c>
      <c r="L3" s="7"/>
      <c r="M3" s="7"/>
      <c r="N3" s="342"/>
    </row>
    <row r="4" spans="1:20" ht="19.149999999999999" customHeight="1">
      <c r="B4" s="102"/>
      <c r="D4" s="7"/>
      <c r="E4" s="7"/>
      <c r="F4" s="7"/>
      <c r="G4" s="343"/>
      <c r="H4" s="343" t="s">
        <v>789</v>
      </c>
      <c r="I4" s="343"/>
      <c r="J4" s="343"/>
      <c r="K4" s="343"/>
      <c r="L4" s="7"/>
      <c r="M4" s="7"/>
      <c r="N4" s="342"/>
      <c r="P4" s="9" t="s">
        <v>776</v>
      </c>
    </row>
    <row r="5" spans="1:20" ht="19.899999999999999" customHeight="1">
      <c r="B5" s="344" t="s">
        <v>275</v>
      </c>
      <c r="C5" s="344" t="s">
        <v>276</v>
      </c>
      <c r="D5" s="344" t="s">
        <v>277</v>
      </c>
      <c r="E5" s="344" t="s">
        <v>278</v>
      </c>
      <c r="F5" s="344" t="s">
        <v>279</v>
      </c>
      <c r="G5" s="344" t="s">
        <v>280</v>
      </c>
      <c r="H5" s="344" t="s">
        <v>281</v>
      </c>
      <c r="I5" s="344" t="s">
        <v>282</v>
      </c>
      <c r="J5" s="344" t="s">
        <v>283</v>
      </c>
      <c r="K5" s="344" t="s">
        <v>284</v>
      </c>
      <c r="L5" s="344" t="s">
        <v>285</v>
      </c>
      <c r="M5" s="344" t="s">
        <v>286</v>
      </c>
      <c r="N5" s="344" t="s">
        <v>287</v>
      </c>
      <c r="O5" s="2"/>
      <c r="P5" s="496" t="s">
        <v>800</v>
      </c>
      <c r="Q5" s="494">
        <v>210</v>
      </c>
      <c r="R5" s="9">
        <v>2.5</v>
      </c>
      <c r="S5" s="499" t="s">
        <v>794</v>
      </c>
      <c r="T5" s="9">
        <v>530</v>
      </c>
    </row>
    <row r="6" spans="1:20" ht="19.899999999999999" customHeight="1">
      <c r="B6" s="345" t="s">
        <v>46</v>
      </c>
      <c r="C6" s="346" t="s">
        <v>198</v>
      </c>
      <c r="D6" s="347">
        <v>520</v>
      </c>
      <c r="E6" s="347">
        <v>220</v>
      </c>
      <c r="F6" s="347">
        <v>155</v>
      </c>
      <c r="G6" s="347">
        <v>205</v>
      </c>
      <c r="H6" s="347">
        <v>215</v>
      </c>
      <c r="I6" s="347">
        <v>450</v>
      </c>
      <c r="J6" s="348">
        <v>300</v>
      </c>
      <c r="K6" s="348">
        <v>0</v>
      </c>
      <c r="L6" s="349">
        <v>270</v>
      </c>
      <c r="M6" s="350">
        <v>210</v>
      </c>
      <c r="N6" s="345" t="s">
        <v>288</v>
      </c>
      <c r="P6" s="496" t="s">
        <v>801</v>
      </c>
      <c r="Q6" s="494">
        <v>270</v>
      </c>
      <c r="R6" s="9">
        <v>3</v>
      </c>
      <c r="S6" s="499" t="s">
        <v>794</v>
      </c>
    </row>
    <row r="7" spans="1:20" ht="19.899999999999999" customHeight="1">
      <c r="C7" s="351" t="s">
        <v>289</v>
      </c>
      <c r="D7" s="352">
        <f>D6/96</f>
        <v>5.416666666666667</v>
      </c>
      <c r="E7" s="352">
        <f t="shared" ref="E7:M7" si="0">E6/96</f>
        <v>2.2916666666666665</v>
      </c>
      <c r="F7" s="352">
        <f t="shared" si="0"/>
        <v>1.6145833333333333</v>
      </c>
      <c r="G7" s="352">
        <f t="shared" si="0"/>
        <v>2.1354166666666665</v>
      </c>
      <c r="H7" s="352">
        <f t="shared" si="0"/>
        <v>2.2395833333333335</v>
      </c>
      <c r="I7" s="352">
        <f t="shared" si="0"/>
        <v>4.6875</v>
      </c>
      <c r="J7" s="352">
        <f t="shared" si="0"/>
        <v>3.125</v>
      </c>
      <c r="K7" s="352">
        <f t="shared" si="0"/>
        <v>0</v>
      </c>
      <c r="L7" s="352">
        <f t="shared" si="0"/>
        <v>2.8125</v>
      </c>
      <c r="M7" s="352">
        <f t="shared" si="0"/>
        <v>2.1875</v>
      </c>
      <c r="P7" s="496" t="s">
        <v>802</v>
      </c>
      <c r="Q7" s="494">
        <v>270</v>
      </c>
      <c r="R7" s="9">
        <v>3</v>
      </c>
      <c r="S7" s="498" t="s">
        <v>796</v>
      </c>
      <c r="T7" s="9">
        <v>530</v>
      </c>
    </row>
    <row r="8" spans="1:20" ht="19.899999999999999" customHeight="1">
      <c r="D8" s="353" t="s">
        <v>277</v>
      </c>
      <c r="E8" s="340"/>
      <c r="F8" s="340"/>
      <c r="G8" s="340"/>
      <c r="H8" s="340"/>
      <c r="I8" s="340"/>
      <c r="J8" s="340"/>
      <c r="K8" s="354" t="s">
        <v>284</v>
      </c>
      <c r="L8" s="355" t="s">
        <v>285</v>
      </c>
      <c r="M8" s="356" t="s">
        <v>286</v>
      </c>
      <c r="P8" s="497" t="s">
        <v>792</v>
      </c>
      <c r="Q8" s="495">
        <v>130</v>
      </c>
      <c r="R8" s="493">
        <v>1.5</v>
      </c>
      <c r="S8" s="498" t="s">
        <v>796</v>
      </c>
      <c r="T8" s="9">
        <v>530</v>
      </c>
    </row>
    <row r="9" spans="1:20" ht="19.899999999999999" customHeight="1">
      <c r="D9" s="357">
        <f>SUM(D6:I6)</f>
        <v>1765</v>
      </c>
      <c r="E9" s="358" t="s">
        <v>290</v>
      </c>
      <c r="F9" s="340"/>
      <c r="G9" s="359" t="s">
        <v>291</v>
      </c>
      <c r="H9" s="340"/>
      <c r="I9" s="340"/>
      <c r="J9" s="359" t="s">
        <v>292</v>
      </c>
      <c r="K9" s="360">
        <f>SUM(J6:K6)</f>
        <v>300</v>
      </c>
      <c r="L9" s="361">
        <v>280</v>
      </c>
      <c r="M9" s="362">
        <v>220</v>
      </c>
      <c r="P9" s="496" t="s">
        <v>803</v>
      </c>
      <c r="Q9" s="494">
        <v>270</v>
      </c>
      <c r="R9" s="9">
        <v>3</v>
      </c>
      <c r="S9" s="498" t="s">
        <v>795</v>
      </c>
      <c r="T9" s="9">
        <v>530</v>
      </c>
    </row>
    <row r="10" spans="1:20" ht="19.899999999999999" customHeight="1">
      <c r="D10" s="363">
        <v>520</v>
      </c>
      <c r="E10" s="364" t="s">
        <v>293</v>
      </c>
      <c r="F10" s="365"/>
      <c r="G10" s="366" t="s">
        <v>294</v>
      </c>
      <c r="H10" s="367"/>
      <c r="I10" s="367"/>
      <c r="J10" s="367"/>
      <c r="K10" s="368" t="s">
        <v>295</v>
      </c>
      <c r="L10" s="369" t="s">
        <v>296</v>
      </c>
      <c r="M10" s="370" t="s">
        <v>297</v>
      </c>
      <c r="N10" s="371"/>
      <c r="P10" s="497" t="s">
        <v>790</v>
      </c>
      <c r="Q10" s="495">
        <v>565</v>
      </c>
      <c r="S10" s="9" t="s">
        <v>797</v>
      </c>
    </row>
    <row r="11" spans="1:20" ht="19.899999999999999" customHeight="1">
      <c r="D11" s="333">
        <f>D9-D10</f>
        <v>1245</v>
      </c>
      <c r="E11" s="372" t="s">
        <v>298</v>
      </c>
      <c r="F11" s="367"/>
      <c r="G11" s="373" t="s">
        <v>299</v>
      </c>
      <c r="H11" s="367"/>
      <c r="I11" s="367"/>
      <c r="J11" s="367"/>
      <c r="K11" s="374" t="s">
        <v>300</v>
      </c>
      <c r="L11" s="374" t="s">
        <v>300</v>
      </c>
      <c r="M11" s="375" t="s">
        <v>301</v>
      </c>
      <c r="N11" s="371"/>
      <c r="P11" s="497" t="s">
        <v>791</v>
      </c>
      <c r="Q11" s="495">
        <v>140</v>
      </c>
      <c r="S11" s="9" t="s">
        <v>799</v>
      </c>
      <c r="T11" s="9">
        <v>550</v>
      </c>
    </row>
    <row r="12" spans="1:20" ht="19.899999999999999" customHeight="1">
      <c r="D12" s="7">
        <v>1000</v>
      </c>
      <c r="E12" s="376" t="s">
        <v>302</v>
      </c>
      <c r="F12" s="340"/>
      <c r="G12" s="373" t="s">
        <v>303</v>
      </c>
      <c r="H12" s="340"/>
      <c r="I12" s="340"/>
      <c r="J12" s="340"/>
      <c r="K12" s="377" t="s">
        <v>304</v>
      </c>
      <c r="L12" s="378" t="s">
        <v>304</v>
      </c>
      <c r="M12" s="379" t="s">
        <v>305</v>
      </c>
      <c r="P12" s="497" t="s">
        <v>793</v>
      </c>
      <c r="Q12" s="495">
        <v>150</v>
      </c>
      <c r="S12" s="9" t="s">
        <v>798</v>
      </c>
    </row>
    <row r="13" spans="1:20" ht="19.899999999999999" customHeight="1">
      <c r="D13" s="340"/>
      <c r="E13" s="340"/>
      <c r="F13" s="340"/>
      <c r="G13" s="340"/>
      <c r="H13" s="340"/>
      <c r="I13" s="340"/>
      <c r="J13" s="340"/>
      <c r="K13" s="380" t="s">
        <v>306</v>
      </c>
      <c r="L13" s="381" t="s">
        <v>307</v>
      </c>
      <c r="M13" s="380" t="s">
        <v>307</v>
      </c>
      <c r="P13" s="496" t="s">
        <v>804</v>
      </c>
      <c r="Q13" s="494">
        <v>40</v>
      </c>
      <c r="S13" s="9" t="s">
        <v>788</v>
      </c>
      <c r="T13" s="9">
        <v>530</v>
      </c>
    </row>
    <row r="14" spans="1:20" ht="19.899999999999999" customHeight="1">
      <c r="C14" s="382" t="s">
        <v>308</v>
      </c>
      <c r="D14" s="14">
        <v>672</v>
      </c>
      <c r="E14" s="383" t="s">
        <v>309</v>
      </c>
      <c r="F14" s="14">
        <v>288</v>
      </c>
      <c r="G14" s="384" t="s">
        <v>310</v>
      </c>
      <c r="H14" s="14">
        <f>D11-D14-F14</f>
        <v>285</v>
      </c>
      <c r="I14" s="383" t="s">
        <v>311</v>
      </c>
      <c r="J14" s="340"/>
      <c r="K14" s="340"/>
      <c r="L14" s="341"/>
      <c r="M14" s="340"/>
    </row>
    <row r="15" spans="1:20">
      <c r="C15" s="382" t="s">
        <v>312</v>
      </c>
      <c r="D15" s="14">
        <v>576</v>
      </c>
      <c r="E15" s="383" t="s">
        <v>313</v>
      </c>
      <c r="F15" s="14">
        <v>288</v>
      </c>
      <c r="G15" s="384" t="s">
        <v>314</v>
      </c>
      <c r="H15" s="14">
        <f>D12-D15-F15</f>
        <v>136</v>
      </c>
      <c r="I15" s="383" t="s">
        <v>311</v>
      </c>
      <c r="J15" s="340"/>
      <c r="K15" s="340"/>
      <c r="L15" s="341"/>
      <c r="M15" s="340"/>
    </row>
    <row r="16" spans="1:20">
      <c r="D16" s="340"/>
      <c r="E16" s="340"/>
      <c r="F16" s="340"/>
      <c r="G16" s="340"/>
      <c r="H16" s="340"/>
      <c r="I16" s="340"/>
      <c r="J16" s="340"/>
      <c r="K16" s="340"/>
      <c r="L16" s="341"/>
      <c r="M16" s="340"/>
    </row>
    <row r="17" spans="4:14">
      <c r="D17" s="340"/>
      <c r="E17" s="340"/>
      <c r="F17" s="340"/>
      <c r="G17" s="340"/>
      <c r="H17" s="340"/>
      <c r="I17" s="340"/>
      <c r="J17" s="340"/>
      <c r="K17" s="340"/>
      <c r="L17" s="341"/>
      <c r="M17" s="340"/>
    </row>
    <row r="18" spans="4:14">
      <c r="D18" s="385" t="s">
        <v>315</v>
      </c>
      <c r="E18" s="385"/>
      <c r="F18" s="385"/>
      <c r="G18" s="385"/>
      <c r="H18" s="385"/>
      <c r="I18" s="385" t="s">
        <v>315</v>
      </c>
      <c r="J18" s="385" t="s">
        <v>315</v>
      </c>
      <c r="K18" s="385"/>
      <c r="N18" s="9"/>
    </row>
    <row r="19" spans="4:14">
      <c r="D19" s="386" t="s">
        <v>316</v>
      </c>
      <c r="E19" s="387" t="s">
        <v>317</v>
      </c>
      <c r="F19" s="387" t="s">
        <v>318</v>
      </c>
      <c r="G19" s="387" t="s">
        <v>319</v>
      </c>
      <c r="H19" s="386" t="s">
        <v>320</v>
      </c>
      <c r="I19" s="387"/>
      <c r="J19" s="387"/>
      <c r="K19" s="387"/>
      <c r="L19" s="387" t="s">
        <v>321</v>
      </c>
      <c r="M19" s="387" t="s">
        <v>317</v>
      </c>
      <c r="N19" s="388"/>
    </row>
    <row r="20" spans="4:14">
      <c r="D20" s="389" t="s">
        <v>322</v>
      </c>
      <c r="E20" s="389" t="s">
        <v>322</v>
      </c>
      <c r="F20" s="389" t="s">
        <v>322</v>
      </c>
      <c r="G20" s="389" t="s">
        <v>322</v>
      </c>
      <c r="H20" s="389" t="s">
        <v>322</v>
      </c>
      <c r="I20" s="389"/>
      <c r="J20" s="389"/>
      <c r="K20" s="389"/>
      <c r="L20" s="389" t="s">
        <v>322</v>
      </c>
      <c r="M20" s="389" t="s">
        <v>322</v>
      </c>
    </row>
    <row r="21" spans="4:14">
      <c r="D21" s="387" t="s">
        <v>323</v>
      </c>
      <c r="E21" s="387" t="s">
        <v>323</v>
      </c>
      <c r="F21" s="387" t="s">
        <v>323</v>
      </c>
      <c r="G21" s="387" t="s">
        <v>324</v>
      </c>
      <c r="H21" s="387" t="s">
        <v>323</v>
      </c>
      <c r="I21" s="387"/>
      <c r="J21" s="387"/>
      <c r="K21" s="387"/>
      <c r="L21" s="387" t="s">
        <v>325</v>
      </c>
      <c r="M21" s="387" t="s">
        <v>323</v>
      </c>
    </row>
    <row r="22" spans="4:14">
      <c r="D22" s="390" t="s">
        <v>326</v>
      </c>
      <c r="E22" s="390"/>
      <c r="F22" s="390"/>
      <c r="G22" s="390"/>
      <c r="H22" s="390"/>
      <c r="I22" s="390" t="s">
        <v>326</v>
      </c>
      <c r="J22" s="390" t="s">
        <v>326</v>
      </c>
      <c r="K22" s="390"/>
      <c r="L22" s="387"/>
      <c r="M22" s="387"/>
    </row>
    <row r="23" spans="4:14">
      <c r="D23" s="387" t="s">
        <v>327</v>
      </c>
      <c r="E23" s="387"/>
      <c r="F23" s="387"/>
      <c r="G23" s="387"/>
      <c r="H23" s="387"/>
      <c r="I23" s="387"/>
      <c r="J23" s="387"/>
      <c r="K23" s="387"/>
      <c r="L23" s="387"/>
      <c r="M23" s="387"/>
    </row>
    <row r="24" spans="4:14">
      <c r="D24" s="389" t="s">
        <v>322</v>
      </c>
      <c r="E24" s="387"/>
      <c r="F24" s="387"/>
      <c r="G24" s="387"/>
      <c r="H24" s="387"/>
      <c r="I24" s="387"/>
      <c r="J24" s="387"/>
      <c r="K24" s="387"/>
      <c r="L24" s="387"/>
      <c r="M24" s="387"/>
    </row>
    <row r="25" spans="4:14">
      <c r="D25" s="387" t="s">
        <v>323</v>
      </c>
      <c r="E25" s="387"/>
      <c r="F25" s="387"/>
      <c r="G25" s="387"/>
      <c r="H25" s="387"/>
      <c r="I25" s="387"/>
      <c r="J25" s="387"/>
      <c r="K25" s="387"/>
      <c r="L25" s="387"/>
      <c r="M25" s="387"/>
    </row>
    <row r="26" spans="4:14">
      <c r="D26" s="387"/>
      <c r="E26" s="387"/>
      <c r="F26" s="387"/>
      <c r="G26" s="387"/>
      <c r="H26" s="387"/>
      <c r="I26" s="387"/>
      <c r="J26" s="387"/>
      <c r="K26" s="387"/>
      <c r="L26" s="387"/>
      <c r="M26" s="387"/>
    </row>
    <row r="27" spans="4:14">
      <c r="D27" s="341"/>
      <c r="H27" s="341"/>
    </row>
    <row r="28" spans="4:14">
      <c r="H28" s="341"/>
    </row>
    <row r="29" spans="4:14">
      <c r="H29" s="341"/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LLC매입</vt:lpstr>
      <vt:lpstr>마감(4월)</vt:lpstr>
      <vt:lpstr>마감(4월)_조성진</vt:lpstr>
      <vt:lpstr>마감(5월)_조성진</vt:lpstr>
      <vt:lpstr>특이사항(5월)_조성진</vt:lpstr>
      <vt:lpstr>마감(6월)</vt:lpstr>
      <vt:lpstr>려</vt:lpstr>
      <vt:lpstr>스프라이트.비빔면</vt:lpstr>
      <vt:lpstr>경호 쇠.짜 </vt:lpstr>
      <vt:lpstr>경호 회신</vt:lpstr>
      <vt:lpstr>4월 작업 계획</vt:lpstr>
      <vt:lpstr>향천 롯데제과 손익구조</vt:lpstr>
      <vt:lpstr>마감(6월)_조성진</vt:lpstr>
      <vt:lpstr>마감(7월)</vt:lpstr>
      <vt:lpstr>마감(7월)_조성진</vt:lpstr>
      <vt:lpstr>마감(8월)_조성진</vt:lpstr>
      <vt:lpstr>마감(9월)_조성진</vt:lpstr>
      <vt:lpstr>마감(10월)_조성진</vt:lpstr>
      <vt:lpstr>마감(11월)_조성진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LLC</dc:creator>
  <cp:lastModifiedBy>AutoBVT</cp:lastModifiedBy>
  <dcterms:created xsi:type="dcterms:W3CDTF">2016-04-28T16:44:24Z</dcterms:created>
  <dcterms:modified xsi:type="dcterms:W3CDTF">2016-12-02T08:40:35Z</dcterms:modified>
</cp:coreProperties>
</file>